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drawings/drawing1.xml" ContentType="application/vnd.openxmlformats-officedocument.drawing+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charts/chart1.xml" ContentType="application/vnd.openxmlformats-officedocument.drawingml.char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 Type="http://schemas.openxmlformats.org/officeDocument/2006/relationships/custom-properties" Target="docProps/custom.xml" Id="rId4"/></Relationships>
</file>

<file path=xl/workbook.xml><?xml version="1.0" encoding="utf-8"?>
<workbook xmlns="http://schemas.openxmlformats.org/spreadsheetml/2006/main">
  <workbookPr codeName="ThisWorkbook"/>
  <bookViews>
    <workbookView visibility="visible" minimized="0" showHorizontalScroll="1" showVerticalScroll="1" showSheetTabs="1" xWindow="-28920" yWindow="4692" windowWidth="20736" windowHeight="11760" tabRatio="722" firstSheet="0" activeTab="0" autoFilterDateGrouping="1"/>
  </bookViews>
  <sheets>
    <sheet xmlns:r="http://schemas.openxmlformats.org/officeDocument/2006/relationships" name="Lisez-Moi" sheetId="1" state="visible" r:id="rId1"/>
    <sheet xmlns:r="http://schemas.openxmlformats.org/officeDocument/2006/relationships" name="1-Biens_Immos" sheetId="2" state="visible" r:id="rId2"/>
    <sheet xmlns:r="http://schemas.openxmlformats.org/officeDocument/2006/relationships" name="2-Crédits" sheetId="3" state="visible" r:id="rId3"/>
    <sheet xmlns:r="http://schemas.openxmlformats.org/officeDocument/2006/relationships" name="3-Loyers_Charges" sheetId="4" state="visible" r:id="rId4"/>
    <sheet xmlns:r="http://schemas.openxmlformats.org/officeDocument/2006/relationships" name="Calcul_Liasse" sheetId="5" state="veryHidden" r:id="rId5"/>
    <sheet xmlns:r="http://schemas.openxmlformats.org/officeDocument/2006/relationships" name="Simu_Liasse" sheetId="6" state="visible" r:id="rId6"/>
    <sheet xmlns:r="http://schemas.openxmlformats.org/officeDocument/2006/relationships" name="2033-C" sheetId="7" state="visible" r:id="rId7"/>
    <sheet xmlns:r="http://schemas.openxmlformats.org/officeDocument/2006/relationships" name="2033-B" sheetId="8" state="visible" r:id="rId8"/>
    <sheet xmlns:r="http://schemas.openxmlformats.org/officeDocument/2006/relationships" name="2033-A" sheetId="9" state="visible" r:id="rId9"/>
    <sheet xmlns:r="http://schemas.openxmlformats.org/officeDocument/2006/relationships" name="2031-BIS" sheetId="10" state="visible" r:id="rId10"/>
    <sheet xmlns:r="http://schemas.openxmlformats.org/officeDocument/2006/relationships" name="2031" sheetId="11" state="visible" r:id="rId11"/>
    <sheet xmlns:r="http://schemas.openxmlformats.org/officeDocument/2006/relationships" name="ANNEXLIB" sheetId="12" state="visible" r:id="rId12"/>
    <sheet xmlns:r="http://schemas.openxmlformats.org/officeDocument/2006/relationships" name="2042-C PRO" sheetId="13" state="visible" r:id="rId13"/>
  </sheets>
  <definedNames>
    <definedName name="_xlnm.Print_Titles" localSheetId="0">'Lisez-Moi'!$1:$2</definedName>
    <definedName name="_xlnm.Print_Area" localSheetId="0">'Lisez-Moi'!$A$1:$E$162</definedName>
    <definedName name="_xlnm.Print_Titles" localSheetId="1">'1-Biens_Immos'!$1:$2</definedName>
    <definedName name="_xlnm.Print_Area" localSheetId="1">'1-Biens_Immos'!$B$1:$P$71</definedName>
    <definedName name="_xlnm.Print_Area" localSheetId="2">'2-Crédits'!$A$1:$S$35</definedName>
    <definedName name="_xlnm.Print_Area" localSheetId="3">'3-Loyers_Charges'!$A$1:$AB$36</definedName>
    <definedName name="_xlnm.Print_Titles" localSheetId="5">'Simu_Liasse'!$1:$3</definedName>
    <definedName name="_xlnm.Print_Area" localSheetId="5">'Simu_Liasse'!$A$1:$AE$85</definedName>
    <definedName name="_xlnm.Print_Area" localSheetId="6">'2033-C'!$B$1:$J$60</definedName>
    <definedName name="_xlnm.Print_Titles" localSheetId="7">'2033-B'!$1:$4</definedName>
    <definedName name="_xlnm.Print_Area" localSheetId="7">'2033-B'!$B$1:$J$114</definedName>
    <definedName name="_xlnm.Print_Titles" localSheetId="8">'2033-A'!$1:$4</definedName>
    <definedName name="_xlnm.Print_Area" localSheetId="8">'2033-A'!$B$1:$J$62</definedName>
    <definedName name="_xlnm.Print_Titles" localSheetId="9">'2031-BIS'!$1:$4</definedName>
    <definedName name="_xlnm.Print_Area" localSheetId="9">'2031-BIS'!$B$1:$J$60</definedName>
    <definedName name="_xlnm.Print_Titles" localSheetId="10">'2031'!$1:$4</definedName>
    <definedName name="_xlnm.Print_Area" localSheetId="10">'2031'!$B$1:$J$121</definedName>
    <definedName name="regmicro" localSheetId="12">'2042-C PRO'!#REF!</definedName>
    <definedName name="regreel" localSheetId="12">'2042-C PRO'!$P$25</definedName>
    <definedName name="_xlnm.Print_Titles" localSheetId="12">'2042-C PRO'!$1:$5</definedName>
    <definedName name="_xlnm.Print_Area" localSheetId="12">'2042-C PRO'!$B$1:$AM$63</definedName>
  </definedNames>
  <calcPr calcId="191028" fullCalcOnLoad="1"/>
</workbook>
</file>

<file path=xl/styles.xml><?xml version="1.0" encoding="utf-8"?>
<styleSheet xmlns="http://schemas.openxmlformats.org/spreadsheetml/2006/main">
  <numFmts count="5">
    <numFmt numFmtId="164" formatCode="0.0"/>
    <numFmt numFmtId="165" formatCode="0.0%"/>
    <numFmt numFmtId="166" formatCode="&quot;Cumul Amortissement &quot;0"/>
    <numFmt numFmtId="167" formatCode="_-* #,##0.00_-;\-* #,##0.00_-;_-* &quot;-&quot;??_-;_-@_-"/>
    <numFmt numFmtId="168" formatCode="0.0000"/>
  </numFmts>
  <fonts count="114">
    <font>
      <name val="Calibri"/>
      <family val="2"/>
      <color theme="1"/>
      <sz val="11"/>
      <scheme val="minor"/>
    </font>
    <font>
      <name val="Geneva"/>
      <sz val="10"/>
    </font>
    <font>
      <name val="Arial"/>
      <family val="2"/>
      <sz val="10"/>
    </font>
    <font>
      <name val="Arial"/>
      <family val="2"/>
      <b val="1"/>
      <color indexed="9"/>
      <sz val="10"/>
    </font>
    <font>
      <name val="Arial"/>
      <family val="2"/>
      <b val="1"/>
      <sz val="10"/>
    </font>
    <font>
      <name val="Times New Roman"/>
      <family val="1"/>
      <color indexed="8"/>
      <sz val="10"/>
    </font>
    <font>
      <name val="Arial"/>
      <family val="2"/>
      <b val="1"/>
      <color indexed="9"/>
      <sz val="9"/>
    </font>
    <font>
      <name val="Calibri"/>
      <family val="2"/>
      <color theme="1"/>
      <sz val="11"/>
      <scheme val="minor"/>
    </font>
    <font>
      <name val="Calibri"/>
      <family val="2"/>
      <color indexed="8"/>
      <sz val="11"/>
      <scheme val="minor"/>
    </font>
    <font>
      <name val="Calibri"/>
      <family val="2"/>
      <b val="1"/>
      <color rgb="FF3F3F3F"/>
      <sz val="11"/>
      <scheme val="minor"/>
    </font>
    <font>
      <name val="Calibri"/>
      <family val="2"/>
      <color theme="1"/>
      <sz val="12"/>
      <scheme val="minor"/>
    </font>
    <font>
      <name val="Calibri"/>
      <family val="2"/>
      <b val="1"/>
      <color theme="0"/>
      <sz val="12"/>
      <scheme val="minor"/>
    </font>
    <font>
      <name val="Calibri"/>
      <family val="2"/>
      <b val="1"/>
      <color theme="1"/>
      <sz val="12"/>
      <scheme val="minor"/>
    </font>
    <font>
      <name val="Arial"/>
      <family val="2"/>
      <b val="1"/>
      <color theme="0"/>
      <sz val="10"/>
    </font>
    <font>
      <name val="Arial"/>
      <family val="2"/>
      <i val="1"/>
      <color rgb="FFFF0000"/>
      <sz val="9"/>
    </font>
    <font>
      <name val="Arial"/>
      <family val="2"/>
      <color theme="1"/>
      <sz val="10"/>
    </font>
    <font>
      <name val="Arial"/>
      <family val="2"/>
      <i val="1"/>
      <color theme="1"/>
      <sz val="10"/>
    </font>
    <font>
      <name val="Arial"/>
      <family val="2"/>
      <b val="1"/>
      <i val="1"/>
      <color theme="0"/>
      <sz val="10"/>
    </font>
    <font>
      <name val="Arial"/>
      <family val="2"/>
      <b val="1"/>
      <color theme="0"/>
      <sz val="9"/>
    </font>
    <font>
      <name val="Arial"/>
      <family val="2"/>
      <i val="1"/>
      <color rgb="FFFF0000"/>
      <sz val="10"/>
    </font>
    <font>
      <name val="Arial"/>
      <family val="2"/>
      <sz val="9"/>
    </font>
    <font>
      <name val="Arial"/>
      <family val="2"/>
      <color theme="0"/>
      <sz val="10"/>
    </font>
    <font>
      <name val="Arial"/>
      <family val="2"/>
      <b val="1"/>
      <color theme="0"/>
      <sz val="14"/>
    </font>
    <font>
      <name val="Calibri"/>
      <family val="2"/>
      <color theme="1"/>
      <sz val="10"/>
      <scheme val="minor"/>
    </font>
    <font>
      <name val="Arial"/>
      <family val="2"/>
      <i val="1"/>
      <sz val="10"/>
    </font>
    <font>
      <name val="Calibri"/>
      <family val="2"/>
      <i val="1"/>
      <color theme="1"/>
      <sz val="10"/>
      <scheme val="minor"/>
    </font>
    <font>
      <name val="Calibri"/>
      <family val="2"/>
      <b val="1"/>
      <color theme="1"/>
      <sz val="10"/>
      <scheme val="minor"/>
    </font>
    <font>
      <name val="Calibri"/>
      <family val="2"/>
      <color theme="1"/>
      <sz val="9"/>
      <scheme val="minor"/>
    </font>
    <font>
      <name val="Arial"/>
      <family val="2"/>
      <b val="1"/>
      <sz val="16"/>
    </font>
    <font>
      <name val="Calibri"/>
      <family val="2"/>
      <color theme="0"/>
      <sz val="11"/>
      <scheme val="minor"/>
    </font>
    <font>
      <name val="Arial"/>
      <family val="2"/>
      <b val="1"/>
      <color rgb="FF333333"/>
      <sz val="10"/>
    </font>
    <font>
      <name val="Open Sans"/>
      <family val="2"/>
      <i val="1"/>
      <color rgb="FF5F5F5F"/>
      <sz val="10"/>
    </font>
    <font>
      <name val="Open Sans"/>
      <family val="2"/>
      <color rgb="FF333333"/>
      <sz val="10"/>
    </font>
    <font>
      <name val="Open Sans"/>
      <family val="2"/>
      <b val="1"/>
      <color rgb="FF003A77"/>
      <sz val="10"/>
    </font>
    <font>
      <name val="Open Sans"/>
      <family val="2"/>
      <b val="1"/>
      <color rgb="FFFFFFFF"/>
      <sz val="10"/>
    </font>
    <font>
      <name val="Open Sans"/>
      <family val="2"/>
      <b val="1"/>
      <color rgb="FF002F5F"/>
      <sz val="10"/>
    </font>
    <font>
      <name val="Open Sans"/>
      <family val="2"/>
      <color rgb="FF002F5F"/>
      <sz val="10"/>
    </font>
    <font>
      <name val="Calibri"/>
      <family val="2"/>
      <b val="1"/>
      <color rgb="FF3F3F3F"/>
      <sz val="10"/>
      <scheme val="minor"/>
    </font>
    <font>
      <name val="Open Sans"/>
      <family val="2"/>
      <b val="1"/>
      <color rgb="FF3F3F3F"/>
      <sz val="10"/>
    </font>
    <font>
      <name val="Open Sans"/>
      <family val="2"/>
      <i val="1"/>
      <color indexed="9"/>
      <sz val="10"/>
    </font>
    <font>
      <name val="Open Sans"/>
      <family val="2"/>
      <color theme="1"/>
      <sz val="10"/>
    </font>
    <font>
      <name val="Open Sans"/>
      <family val="2"/>
      <i val="1"/>
      <color indexed="56"/>
      <sz val="10"/>
    </font>
    <font>
      <name val="Open Sans"/>
      <family val="2"/>
      <color indexed="56"/>
      <sz val="10"/>
    </font>
    <font>
      <name val="Open Sans"/>
      <family val="2"/>
      <i val="1"/>
      <color rgb="FF002F5F"/>
      <sz val="10"/>
    </font>
    <font>
      <name val="Open Sans"/>
      <family val="2"/>
      <color indexed="9"/>
      <sz val="10"/>
    </font>
    <font>
      <name val="Calibri"/>
      <family val="2"/>
      <b val="1"/>
      <i val="1"/>
      <color theme="1"/>
      <sz val="10"/>
      <scheme val="minor"/>
    </font>
    <font>
      <name val="Open Sans"/>
      <family val="2"/>
      <b val="1"/>
      <color indexed="56"/>
      <sz val="10"/>
    </font>
    <font>
      <name val="Calibri"/>
      <family val="2"/>
      <b val="1"/>
      <color indexed="8"/>
      <sz val="10"/>
    </font>
    <font>
      <name val="Calibri"/>
      <family val="2"/>
      <i val="1"/>
      <color indexed="8"/>
      <sz val="10"/>
    </font>
    <font>
      <name val="Open Sans"/>
      <family val="2"/>
      <b val="1"/>
      <color theme="0"/>
      <sz val="10"/>
    </font>
    <font>
      <name val="Calibri"/>
      <family val="2"/>
      <b val="1"/>
      <i val="1"/>
      <color indexed="9"/>
      <sz val="10"/>
    </font>
    <font>
      <name val="Calibri"/>
      <family val="2"/>
      <b val="1"/>
      <color rgb="FF002F5F"/>
      <sz val="10"/>
      <scheme val="minor"/>
    </font>
    <font>
      <name val="Calibri"/>
      <family val="2"/>
      <b val="1"/>
      <i val="1"/>
      <color indexed="8"/>
      <sz val="10"/>
    </font>
    <font>
      <name val="Calibri"/>
      <family val="2"/>
      <b val="1"/>
      <color indexed="9"/>
      <sz val="10"/>
    </font>
    <font>
      <name val="Open Sans"/>
      <family val="2"/>
      <b val="1"/>
      <color rgb="FF333333"/>
      <sz val="11"/>
    </font>
    <font>
      <name val="Arial"/>
      <family val="2"/>
      <color theme="1"/>
      <sz val="9"/>
    </font>
    <font>
      <name val="Calibri"/>
      <family val="2"/>
      <b val="1"/>
      <color theme="1"/>
      <sz val="9"/>
      <scheme val="minor"/>
    </font>
    <font>
      <name val="Calibri"/>
      <family val="2"/>
      <b val="1"/>
      <color indexed="8"/>
      <sz val="9"/>
    </font>
    <font>
      <name val="Calibri"/>
      <family val="2"/>
      <color indexed="8"/>
      <sz val="9"/>
    </font>
    <font>
      <name val="Calibri"/>
      <family val="2"/>
      <b val="1"/>
      <color theme="1"/>
      <sz val="9"/>
      <u val="single"/>
      <scheme val="minor"/>
    </font>
    <font>
      <name val="Calibri"/>
      <family val="2"/>
      <b val="1"/>
      <color theme="0"/>
      <sz val="9"/>
      <scheme val="minor"/>
    </font>
    <font>
      <name val="Calibri"/>
      <family val="2"/>
      <color theme="0"/>
      <sz val="9"/>
      <scheme val="minor"/>
    </font>
    <font>
      <name val="Calibri"/>
      <family val="2"/>
      <b val="1"/>
      <color rgb="FFFF0000"/>
      <sz val="9"/>
      <scheme val="minor"/>
    </font>
    <font>
      <name val="Calibri"/>
      <family val="2"/>
      <b val="1"/>
      <color rgb="FF002060"/>
      <sz val="12"/>
      <scheme val="minor"/>
    </font>
    <font>
      <name val="Calibri"/>
      <family val="2"/>
      <color theme="1"/>
      <sz val="16"/>
      <scheme val="minor"/>
    </font>
    <font>
      <name val="Calibri"/>
      <family val="2"/>
      <color theme="0"/>
      <sz val="10"/>
      <scheme val="minor"/>
    </font>
    <font>
      <name val="Calibri"/>
      <family val="2"/>
      <b val="1"/>
      <color rgb="FFFFFF00"/>
      <sz val="22"/>
      <scheme val="minor"/>
    </font>
    <font>
      <name val="Calibri"/>
      <family val="2"/>
      <color rgb="FFFFFF00"/>
      <sz val="10"/>
      <scheme val="minor"/>
    </font>
    <font>
      <name val="Open Sans"/>
      <family val="2"/>
      <color rgb="FF000000"/>
      <sz val="10"/>
    </font>
    <font>
      <name val="Arial"/>
      <family val="2"/>
      <color rgb="FF000000"/>
      <sz val="10"/>
    </font>
    <font>
      <name val="Arial"/>
      <family val="2"/>
      <b val="1"/>
      <color rgb="FF000000"/>
      <sz val="10"/>
    </font>
    <font>
      <name val="Calibri"/>
      <family val="2"/>
      <color theme="10"/>
      <sz val="11"/>
      <u val="single"/>
      <scheme val="minor"/>
    </font>
    <font>
      <name val="Arial"/>
      <family val="2"/>
      <i val="1"/>
      <color rgb="FF000000"/>
      <sz val="10"/>
    </font>
    <font>
      <name val="Open Sans"/>
      <family val="2"/>
      <i val="1"/>
      <color rgb="FF000000"/>
      <sz val="10"/>
    </font>
    <font>
      <name val="Open Sans"/>
      <family val="2"/>
      <b val="1"/>
      <color theme="1"/>
      <sz val="10"/>
    </font>
    <font>
      <name val="Calibri"/>
      <family val="2"/>
      <color theme="0"/>
      <sz val="14"/>
    </font>
    <font>
      <name val="Calibri"/>
      <family val="2"/>
      <color theme="0"/>
      <sz val="14"/>
      <scheme val="minor"/>
    </font>
    <font>
      <name val="Arial"/>
      <family val="2"/>
      <b val="1"/>
      <sz val="8"/>
    </font>
    <font>
      <name val="Calibri"/>
      <family val="2"/>
      <color rgb="FFFF0000"/>
      <sz val="9"/>
      <scheme val="minor"/>
    </font>
    <font>
      <name val="Calibri"/>
      <family val="2"/>
      <b val="1"/>
      <color rgb="FFFFFF00"/>
      <sz val="16"/>
    </font>
    <font>
      <name val="Calibri"/>
      <family val="2"/>
      <b val="1"/>
      <color theme="0"/>
      <sz val="12"/>
    </font>
    <font>
      <name val="Calibri"/>
      <family val="2"/>
      <color theme="0"/>
      <sz val="12"/>
    </font>
    <font>
      <name val="Open Sans"/>
      <family val="2"/>
      <b val="1"/>
      <color rgb="FF0070C0"/>
      <sz val="10"/>
    </font>
    <font>
      <name val="Calibri"/>
      <family val="2"/>
      <sz val="8"/>
      <scheme val="minor"/>
    </font>
    <font>
      <name val="Arial"/>
      <family val="2"/>
      <sz val="9"/>
      <u val="single"/>
    </font>
    <font>
      <name val="Calibri"/>
      <family val="2"/>
      <sz val="10"/>
      <scheme val="minor"/>
    </font>
    <font>
      <name val="Calibri"/>
      <family val="2"/>
      <i val="1"/>
      <color rgb="FF002060"/>
      <sz val="12"/>
      <scheme val="minor"/>
    </font>
    <font>
      <name val="Calibri"/>
      <family val="2"/>
      <b val="1"/>
      <color rgb="FFFFFF00"/>
      <sz val="14"/>
      <scheme val="minor"/>
    </font>
    <font>
      <name val="Calibri"/>
      <family val="2"/>
      <i val="1"/>
      <sz val="10"/>
      <scheme val="minor"/>
    </font>
    <font>
      <name val="Calibri"/>
      <family val="2"/>
      <color rgb="FF002060"/>
      <sz val="10"/>
      <scheme val="minor"/>
    </font>
    <font>
      <name val="Arial"/>
      <family val="2"/>
      <i val="1"/>
      <sz val="9"/>
    </font>
    <font>
      <name val="Calibri"/>
      <family val="2"/>
      <b val="1"/>
      <color rgb="FF002F5F"/>
      <sz val="12"/>
      <scheme val="minor"/>
    </font>
    <font>
      <name val="Calibri"/>
      <family val="2"/>
      <b val="1"/>
      <color rgb="FF002060"/>
      <sz val="14"/>
      <scheme val="minor"/>
    </font>
    <font>
      <name val="Arial"/>
      <family val="2"/>
      <b val="1"/>
      <sz val="12"/>
    </font>
    <font>
      <name val="Calibri"/>
      <family val="2"/>
      <b val="1"/>
      <i val="1"/>
      <color rgb="FF002060"/>
      <sz val="12"/>
      <scheme val="minor"/>
    </font>
    <font>
      <name val="Arial"/>
      <family val="2"/>
      <i val="1"/>
      <color theme="0"/>
      <sz val="10"/>
    </font>
    <font>
      <name val="Arial"/>
      <family val="2"/>
      <b val="1"/>
      <color rgb="FF0070C0"/>
      <sz val="10"/>
    </font>
    <font>
      <name val="Arial"/>
      <family val="2"/>
      <b val="1"/>
      <i val="1"/>
      <color rgb="FF0070C0"/>
      <sz val="10"/>
    </font>
    <font>
      <name val="Calibri"/>
      <family val="2"/>
      <b val="1"/>
      <i val="1"/>
      <color rgb="FF0070C0"/>
      <sz val="10"/>
      <scheme val="minor"/>
    </font>
    <font>
      <name val="Arial"/>
      <family val="2"/>
      <b val="1"/>
      <color theme="0"/>
      <sz val="14"/>
      <u val="single"/>
    </font>
    <font>
      <name val="Calibri"/>
      <family val="2"/>
      <i val="1"/>
      <color rgb="FF002060"/>
      <sz val="11"/>
      <scheme val="minor"/>
    </font>
    <font>
      <name val="Arial"/>
      <family val="2"/>
      <i val="1"/>
      <color rgb="FF002060"/>
      <sz val="9"/>
    </font>
    <font>
      <name val="Arial"/>
      <family val="2"/>
      <i val="1"/>
      <color theme="4" tint="-0.249977111117893"/>
      <sz val="10"/>
    </font>
    <font>
      <name val="Calibri"/>
      <family val="2"/>
      <b val="1"/>
      <color theme="4" tint="-0.249977111117893"/>
      <sz val="12"/>
      <scheme val="minor"/>
    </font>
    <font>
      <name val="Arial"/>
      <family val="2"/>
      <b val="1"/>
      <color theme="0"/>
      <sz val="10"/>
      <u val="single"/>
    </font>
    <font>
      <name val="Arial"/>
      <family val="2"/>
      <b val="1"/>
      <color theme="1"/>
      <sz val="16"/>
    </font>
    <font>
      <name val="Calibri"/>
      <family val="2"/>
      <b val="1"/>
      <color rgb="FF002F5F"/>
      <sz val="11"/>
      <scheme val="minor"/>
    </font>
    <font>
      <name val="Calibri"/>
      <family val="2"/>
      <b val="1"/>
      <color rgb="FF000000"/>
      <sz val="9"/>
    </font>
    <font>
      <name val="Calibri"/>
      <family val="2"/>
      <color theme="1"/>
      <sz val="9"/>
      <u val="single"/>
      <scheme val="minor"/>
    </font>
    <font>
      <name val="Arial"/>
      <family val="2"/>
      <color theme="0"/>
      <sz val="10"/>
      <u val="single"/>
    </font>
    <font>
      <name val="Calibri"/>
      <family val="2"/>
      <sz val="9"/>
      <scheme val="minor"/>
    </font>
    <font>
      <name val="Open Sans"/>
      <family val="2"/>
      <color theme="0"/>
      <sz val="10"/>
    </font>
    <font>
      <name val="Open Sans"/>
      <family val="2"/>
      <b val="1"/>
      <color theme="0" tint="-0.0499893185216834"/>
      <sz val="10"/>
    </font>
    <font>
      <name val="Calibri"/>
      <family val="2"/>
      <i val="1"/>
      <color indexed="8"/>
      <sz val="9"/>
    </font>
  </fonts>
  <fills count="26">
    <fill>
      <patternFill/>
    </fill>
    <fill>
      <patternFill patternType="gray125"/>
    </fill>
    <fill>
      <patternFill patternType="solid">
        <fgColor indexed="43"/>
        <bgColor indexed="64"/>
      </patternFill>
    </fill>
    <fill>
      <patternFill patternType="solid">
        <fgColor indexed="42"/>
        <bgColor indexed="64"/>
      </patternFill>
    </fill>
    <fill>
      <patternFill patternType="solid">
        <fgColor rgb="FFF2F2F2"/>
      </patternFill>
    </fill>
    <fill>
      <patternFill patternType="solid">
        <fgColor rgb="FF3D7AB3"/>
        <bgColor indexed="64"/>
      </patternFill>
    </fill>
    <fill>
      <patternFill patternType="solid">
        <fgColor theme="0"/>
        <bgColor indexed="64"/>
      </patternFill>
    </fill>
    <fill>
      <patternFill patternType="solid">
        <fgColor theme="0" tint="-0.1499984740745262"/>
        <bgColor indexed="64"/>
      </patternFill>
    </fill>
    <fill>
      <patternFill patternType="solid">
        <fgColor rgb="FFFEFBD9"/>
        <bgColor indexed="64"/>
      </patternFill>
    </fill>
    <fill>
      <patternFill patternType="solid">
        <fgColor rgb="FFBED5EA"/>
        <bgColor indexed="64"/>
      </patternFill>
    </fill>
    <fill>
      <patternFill patternType="solid">
        <fgColor rgb="FFE2ECF6"/>
        <bgColor indexed="64"/>
      </patternFill>
    </fill>
    <fill>
      <patternFill patternType="solid">
        <fgColor rgb="FFFF0000"/>
        <bgColor indexed="64"/>
      </patternFill>
    </fill>
    <fill>
      <patternFill patternType="solid">
        <fgColor rgb="FF00B0F0"/>
        <bgColor indexed="64"/>
      </patternFill>
    </fill>
    <fill>
      <patternFill patternType="solid">
        <fgColor theme="8" tint="0.5999938962981048"/>
        <bgColor indexed="64"/>
      </patternFill>
    </fill>
    <fill>
      <patternFill patternType="solid">
        <fgColor theme="0" tint="-0.249977111117893"/>
        <bgColor indexed="64"/>
      </patternFill>
    </fill>
    <fill>
      <patternFill patternType="solid">
        <fgColor theme="4" tint="-0.249977111117893"/>
        <bgColor indexed="64"/>
      </patternFill>
    </fill>
    <fill>
      <patternFill patternType="solid">
        <fgColor rgb="FFFFC000"/>
        <bgColor indexed="64"/>
      </patternFill>
    </fill>
    <fill>
      <patternFill patternType="solid">
        <fgColor theme="1"/>
        <bgColor indexed="64"/>
      </patternFill>
    </fill>
    <fill>
      <patternFill patternType="solid">
        <fgColor rgb="FF002060"/>
        <bgColor indexed="64"/>
      </patternFill>
    </fill>
    <fill>
      <patternFill patternType="solid">
        <fgColor rgb="FFFFFF00"/>
        <bgColor indexed="64"/>
      </patternFill>
    </fill>
    <fill>
      <patternFill patternType="solid">
        <fgColor rgb="FF00B050"/>
        <bgColor indexed="64"/>
      </patternFill>
    </fill>
    <fill>
      <patternFill patternType="solid">
        <fgColor rgb="FF65A8D1"/>
        <bgColor indexed="64"/>
      </patternFill>
    </fill>
    <fill>
      <patternFill patternType="solid">
        <fgColor rgb="FFBBDDF1"/>
        <bgColor indexed="64"/>
      </patternFill>
    </fill>
    <fill>
      <patternFill patternType="solid">
        <fgColor rgb="FF0B6BA8"/>
        <bgColor indexed="64"/>
      </patternFill>
    </fill>
    <fill>
      <patternFill patternType="solid">
        <fgColor rgb="FF3A4F66"/>
        <bgColor indexed="64"/>
      </patternFill>
    </fill>
    <fill>
      <patternFill patternType="solid">
        <fgColor rgb="FF92D050"/>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medium">
        <color indexed="64"/>
      </top>
      <bottom/>
      <diagonal/>
    </border>
    <border>
      <left style="thin">
        <color indexed="64"/>
      </left>
      <right style="medium">
        <color indexed="64"/>
      </right>
      <top style="thin">
        <color indexed="64"/>
      </top>
      <bottom style="thin">
        <color indexed="64"/>
      </bottom>
      <diagonal/>
    </border>
    <border>
      <left style="thin">
        <color rgb="FF3F3F3F"/>
      </left>
      <right style="thin">
        <color rgb="FF3F3F3F"/>
      </right>
      <top style="thin">
        <color rgb="FF3F3F3F"/>
      </top>
      <bottom style="thin">
        <color rgb="FF3F3F3F"/>
      </bottom>
      <diagonal/>
    </border>
    <border>
      <left/>
      <right/>
      <top/>
      <bottom style="medium">
        <color rgb="FFFFFFFF"/>
      </bottom>
      <diagonal/>
    </border>
    <border>
      <left/>
      <right/>
      <top style="medium">
        <color rgb="FFFFFFFF"/>
      </top>
      <bottom style="medium">
        <color rgb="FFFFFFFF"/>
      </bottom>
      <diagonal/>
    </border>
    <border>
      <left/>
      <right/>
      <top style="medium">
        <color rgb="FFFFFFFF"/>
      </top>
      <bottom/>
      <diagonal/>
    </border>
    <border>
      <left/>
      <right/>
      <top/>
      <bottom style="medium">
        <color rgb="FF3D7AB3"/>
      </bottom>
      <diagonal/>
    </border>
    <border>
      <left/>
      <right/>
      <top/>
      <bottom style="medium">
        <color rgb="FFBED5EA"/>
      </bottom>
      <diagonal/>
    </border>
    <border>
      <left style="medium">
        <color rgb="FFFF0000"/>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style="medium">
        <color rgb="FFFF0000"/>
      </right>
      <top/>
      <bottom style="medium">
        <color rgb="FFFF0000"/>
      </bottom>
      <diagonal/>
    </border>
    <border>
      <left style="medium">
        <color rgb="FF00B0F0"/>
      </left>
      <right/>
      <top style="medium">
        <color rgb="FF00B0F0"/>
      </top>
      <bottom/>
      <diagonal/>
    </border>
    <border>
      <left style="medium">
        <color rgb="FF00B0F0"/>
      </left>
      <right/>
      <top/>
      <bottom/>
      <diagonal/>
    </border>
    <border>
      <left/>
      <right style="medium">
        <color rgb="FF00B0F0"/>
      </right>
      <top/>
      <bottom/>
      <diagonal/>
    </border>
    <border>
      <left style="medium">
        <color rgb="FF00B0F0"/>
      </left>
      <right/>
      <top/>
      <bottom style="medium">
        <color rgb="FF00B0F0"/>
      </bottom>
      <diagonal/>
    </border>
    <border>
      <left/>
      <right style="medium">
        <color rgb="FF00B0F0"/>
      </right>
      <top/>
      <bottom style="medium">
        <color rgb="FF00B0F0"/>
      </bottom>
      <diagonal/>
    </border>
    <border>
      <left/>
      <right/>
      <top/>
      <bottom style="medium">
        <color rgb="FFFF0000"/>
      </bottom>
      <diagonal/>
    </border>
    <border>
      <left/>
      <right/>
      <top style="medium">
        <color rgb="FF00B0F0"/>
      </top>
      <bottom/>
      <diagonal/>
    </border>
    <border>
      <left/>
      <right style="medium">
        <color rgb="FF00B0F0"/>
      </right>
      <top style="medium">
        <color rgb="FF00B0F0"/>
      </top>
      <bottom/>
      <diagonal/>
    </border>
    <border>
      <left/>
      <right/>
      <top/>
      <bottom style="medium">
        <color rgb="FF00B0F0"/>
      </bottom>
      <diagonal/>
    </border>
    <border>
      <left/>
      <right/>
      <top/>
      <bottom style="medium">
        <color rgb="FF003A77"/>
      </bottom>
      <diagonal/>
    </border>
    <border>
      <left/>
      <right style="thin">
        <color indexed="64"/>
      </right>
      <top/>
      <bottom style="medium">
        <color rgb="FFFFFFFF"/>
      </bottom>
      <diagonal/>
    </border>
    <border>
      <left/>
      <right style="thin">
        <color indexed="64"/>
      </right>
      <top style="medium">
        <color rgb="FFFFFFFF"/>
      </top>
      <bottom style="medium">
        <color rgb="FFFFFFFF"/>
      </bottom>
      <diagonal/>
    </border>
    <border>
      <left/>
      <right style="thin">
        <color indexed="64"/>
      </right>
      <top style="medium">
        <color rgb="FFFFFFFF"/>
      </top>
      <bottom/>
      <diagonal/>
    </border>
    <border>
      <left/>
      <right/>
      <top style="medium">
        <color rgb="FFFFFFFF"/>
      </top>
      <bottom style="medium">
        <color rgb="FFBED5EA"/>
      </bottom>
      <diagonal/>
    </border>
    <border>
      <left/>
      <right/>
      <top style="medium">
        <color rgb="FFBED5EA"/>
      </top>
      <bottom style="medium">
        <color rgb="FFFFFFFF"/>
      </bottom>
      <diagonal/>
    </border>
    <border>
      <left/>
      <right/>
      <top style="medium">
        <color rgb="FF003A77"/>
      </top>
      <bottom/>
      <diagonal/>
    </border>
    <border>
      <left/>
      <right/>
      <top/>
      <bottom style="medium">
        <color indexed="64"/>
      </bottom>
      <diagonal/>
    </border>
    <border>
      <left/>
      <right/>
      <top/>
      <bottom style="thin">
        <color theme="0"/>
      </bottom>
      <diagonal/>
    </border>
    <border>
      <left/>
      <right/>
      <top style="thin">
        <color theme="0"/>
      </top>
      <bottom style="thin">
        <color theme="0"/>
      </bottom>
      <diagonal/>
    </border>
    <border>
      <left/>
      <right/>
      <top/>
      <bottom style="medium">
        <color theme="0"/>
      </bottom>
      <diagonal/>
    </border>
    <border>
      <left/>
      <right/>
      <top style="medium">
        <color theme="0"/>
      </top>
      <bottom style="medium">
        <color theme="0"/>
      </bottom>
      <diagonal/>
    </border>
    <border>
      <left style="thin">
        <color theme="0"/>
      </left>
      <right style="thin">
        <color theme="0"/>
      </right>
      <top style="thin">
        <color theme="0"/>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top style="thin">
        <color theme="0"/>
      </top>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rgb="FF00B0F0"/>
      </top>
      <bottom style="thin">
        <color theme="0"/>
      </bottom>
      <diagonal/>
    </border>
    <border>
      <left style="medium">
        <color indexed="64"/>
      </left>
      <right style="medium">
        <color indexed="64"/>
      </right>
      <top style="medium">
        <color indexed="64"/>
      </top>
      <bottom style="medium">
        <color indexed="64"/>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
      <left/>
      <right/>
      <top style="thin">
        <color theme="0"/>
      </top>
      <bottom/>
      <diagonal/>
    </border>
    <border>
      <left/>
      <right/>
      <top/>
      <bottom style="thin">
        <color indexed="64"/>
      </bottom>
      <diagonal/>
    </border>
    <border>
      <left/>
      <right/>
      <top style="medium">
        <color theme="0"/>
      </top>
      <bottom/>
      <diagonal/>
    </border>
    <border>
      <left/>
      <right/>
      <top style="medium">
        <color rgb="FFBED5EA"/>
      </top>
      <bottom/>
      <diagonal/>
    </border>
    <border>
      <left style="medium">
        <color indexed="64"/>
      </left>
      <right style="medium">
        <color indexed="64"/>
      </right>
      <top/>
      <bottom style="medium">
        <color indexed="64"/>
      </bottom>
      <diagonal/>
    </border>
  </borders>
  <cellStyleXfs count="12">
    <xf numFmtId="0" fontId="7" fillId="0" borderId="0"/>
    <xf numFmtId="167" fontId="7" fillId="0" borderId="0"/>
    <xf numFmtId="4" fontId="1" fillId="0" borderId="0"/>
    <xf numFmtId="0" fontId="8" fillId="0" borderId="0"/>
    <xf numFmtId="0" fontId="5" fillId="0" borderId="0"/>
    <xf numFmtId="0" fontId="1" fillId="0" borderId="0"/>
    <xf numFmtId="9" fontId="7" fillId="0" borderId="0"/>
    <xf numFmtId="0" fontId="9" fillId="4" borderId="23"/>
    <xf numFmtId="167" fontId="7" fillId="0" borderId="0"/>
    <xf numFmtId="0" fontId="71" fillId="0" borderId="0"/>
    <xf numFmtId="167" fontId="7" fillId="0" borderId="0"/>
    <xf numFmtId="167" fontId="7" fillId="0" borderId="0"/>
  </cellStyleXfs>
  <cellXfs count="594">
    <xf numFmtId="0" fontId="0" fillId="0" borderId="0" pivotButton="0" quotePrefix="0" xfId="0"/>
    <xf numFmtId="0" fontId="10" fillId="0" borderId="0" pivotButton="0" quotePrefix="0" xfId="0"/>
    <xf numFmtId="0" fontId="0" fillId="0" borderId="0" applyProtection="1" pivotButton="0" quotePrefix="0" xfId="0">
      <protection locked="1" hidden="1"/>
    </xf>
    <xf numFmtId="0" fontId="14" fillId="0" borderId="0" applyAlignment="1" applyProtection="1" pivotButton="0" quotePrefix="0" xfId="0">
      <alignment horizontal="left"/>
      <protection locked="1" hidden="1"/>
    </xf>
    <xf numFmtId="0" fontId="15" fillId="0" borderId="0" pivotButton="0" quotePrefix="0" xfId="0"/>
    <xf numFmtId="164" fontId="2" fillId="0" borderId="0" applyAlignment="1" pivotButton="0" quotePrefix="0" xfId="0">
      <alignment horizontal="left" vertical="center" indent="1"/>
    </xf>
    <xf numFmtId="0" fontId="15" fillId="0" borderId="0" applyAlignment="1" pivotButton="0" quotePrefix="0" xfId="0">
      <alignment horizontal="right"/>
    </xf>
    <xf numFmtId="0" fontId="15" fillId="0" borderId="0" applyAlignment="1" pivotButton="0" quotePrefix="0" xfId="0">
      <alignment horizontal="center"/>
    </xf>
    <xf numFmtId="0" fontId="2" fillId="0" borderId="0" applyAlignment="1" pivotButton="0" quotePrefix="0" xfId="0">
      <alignment horizontal="right" vertical="center"/>
    </xf>
    <xf numFmtId="0" fontId="16" fillId="0" borderId="0" applyAlignment="1" pivotButton="0" quotePrefix="0" xfId="0">
      <alignment horizontal="right"/>
    </xf>
    <xf numFmtId="0" fontId="0" fillId="0" borderId="0" applyAlignment="1" pivotButton="0" quotePrefix="0" xfId="0">
      <alignment horizontal="right"/>
    </xf>
    <xf numFmtId="0" fontId="2" fillId="0" borderId="0" applyAlignment="1" pivotButton="0" quotePrefix="0" xfId="0">
      <alignment horizontal="left" vertical="center"/>
    </xf>
    <xf numFmtId="0" fontId="23" fillId="0" borderId="0" pivotButton="0" quotePrefix="0" xfId="0"/>
    <xf numFmtId="0" fontId="23" fillId="0" borderId="0" applyAlignment="1" pivotButton="0" quotePrefix="0" xfId="0">
      <alignment horizontal="right"/>
    </xf>
    <xf numFmtId="0" fontId="23" fillId="0" borderId="0" applyProtection="1" pivotButton="0" quotePrefix="0" xfId="0">
      <protection locked="1" hidden="1"/>
    </xf>
    <xf numFmtId="0" fontId="23" fillId="0" borderId="0" applyAlignment="1" pivotButton="0" quotePrefix="0" xfId="0">
      <alignment horizontal="center"/>
    </xf>
    <xf numFmtId="0" fontId="19" fillId="0" borderId="0" applyAlignment="1" pivotButton="0" quotePrefix="0" xfId="0">
      <alignment horizontal="left" vertical="center" wrapText="1"/>
    </xf>
    <xf numFmtId="0" fontId="23" fillId="0" borderId="8" applyAlignment="1" pivotButton="0" quotePrefix="0" xfId="0">
      <alignment horizontal="center"/>
    </xf>
    <xf numFmtId="0" fontId="19" fillId="0" borderId="0" applyAlignment="1" pivotButton="0" quotePrefix="0" xfId="0">
      <alignment horizontal="left"/>
    </xf>
    <xf numFmtId="0" fontId="13" fillId="15" borderId="0" applyAlignment="1" pivotButton="0" quotePrefix="0" xfId="0">
      <alignment horizontal="center"/>
    </xf>
    <xf numFmtId="0" fontId="4" fillId="0" borderId="0" applyAlignment="1" pivotButton="0" quotePrefix="0" xfId="0">
      <alignment horizontal="left" vertical="center"/>
    </xf>
    <xf numFmtId="165" fontId="2" fillId="2" borderId="56" applyAlignment="1" applyProtection="1" pivotButton="0" quotePrefix="0" xfId="6">
      <alignment horizontal="center" vertical="center"/>
      <protection locked="0" hidden="0"/>
    </xf>
    <xf numFmtId="10" fontId="2" fillId="14" borderId="57" applyAlignment="1" pivotButton="0" quotePrefix="0" xfId="6">
      <alignment vertical="center"/>
    </xf>
    <xf numFmtId="0" fontId="2" fillId="2" borderId="57" applyAlignment="1" applyProtection="1" pivotButton="0" quotePrefix="0" xfId="6">
      <alignment horizontal="center" vertical="center"/>
      <protection locked="0" hidden="0"/>
    </xf>
    <xf numFmtId="165" fontId="2" fillId="2" borderId="58" applyAlignment="1" applyProtection="1" pivotButton="0" quotePrefix="0" xfId="6">
      <alignment horizontal="center" vertical="center"/>
      <protection locked="0" hidden="0"/>
    </xf>
    <xf numFmtId="0" fontId="2" fillId="2" borderId="59" applyAlignment="1" applyProtection="1" pivotButton="0" quotePrefix="0" xfId="6">
      <alignment horizontal="center" vertical="center"/>
      <protection locked="0" hidden="0"/>
    </xf>
    <xf numFmtId="0" fontId="13" fillId="15" borderId="55" applyAlignment="1" pivotButton="0" quotePrefix="0" xfId="0">
      <alignment horizontal="center"/>
    </xf>
    <xf numFmtId="0" fontId="24" fillId="0" borderId="0" applyAlignment="1" pivotButton="0" quotePrefix="0" xfId="0">
      <alignment horizontal="right" vertical="center"/>
    </xf>
    <xf numFmtId="0" fontId="21" fillId="15" borderId="54" applyAlignment="1" pivotButton="0" quotePrefix="0" xfId="0">
      <alignment horizontal="center" vertical="center" wrapText="1"/>
    </xf>
    <xf numFmtId="0" fontId="19" fillId="0" borderId="0" pivotButton="0" quotePrefix="0" xfId="0"/>
    <xf numFmtId="14" fontId="2" fillId="16" borderId="54" applyAlignment="1" applyProtection="1" pivotButton="0" quotePrefix="0" xfId="0">
      <alignment horizontal="center" vertical="center"/>
      <protection locked="0" hidden="0"/>
    </xf>
    <xf numFmtId="0" fontId="25" fillId="0" borderId="0" applyProtection="1" pivotButton="0" quotePrefix="0" xfId="0">
      <protection locked="1" hidden="1"/>
    </xf>
    <xf numFmtId="0" fontId="21" fillId="15" borderId="50" applyAlignment="1" pivotButton="0" quotePrefix="0" xfId="0">
      <alignment vertical="center"/>
    </xf>
    <xf numFmtId="0" fontId="21" fillId="15" borderId="51" applyAlignment="1" pivotButton="0" quotePrefix="0" xfId="0">
      <alignment vertical="center"/>
    </xf>
    <xf numFmtId="0" fontId="23" fillId="0" borderId="0" applyAlignment="1" pivotButton="0" quotePrefix="0" xfId="0">
      <alignment wrapText="1"/>
    </xf>
    <xf numFmtId="0" fontId="15" fillId="0" borderId="0" applyAlignment="1" pivotButton="0" quotePrefix="0" xfId="0">
      <alignment horizontal="right" wrapText="1"/>
    </xf>
    <xf numFmtId="0" fontId="23" fillId="0" borderId="0" applyAlignment="1" pivotButton="0" quotePrefix="0" xfId="0">
      <alignment horizontal="right" wrapText="1"/>
    </xf>
    <xf numFmtId="0" fontId="23" fillId="0" borderId="0" applyAlignment="1" applyProtection="1" pivotButton="0" quotePrefix="0" xfId="0">
      <alignment wrapText="1"/>
      <protection locked="1" hidden="1"/>
    </xf>
    <xf numFmtId="0" fontId="23" fillId="0" borderId="0" applyProtection="1" pivotButton="0" quotePrefix="0" xfId="0">
      <protection locked="0" hidden="0"/>
    </xf>
    <xf numFmtId="0" fontId="15" fillId="0" borderId="0" applyProtection="1" pivotButton="0" quotePrefix="0" xfId="0">
      <protection locked="0" hidden="0"/>
    </xf>
    <xf numFmtId="0" fontId="15" fillId="0" borderId="0" applyAlignment="1" applyProtection="1" pivotButton="0" quotePrefix="0" xfId="0">
      <alignment horizontal="right"/>
      <protection locked="0" hidden="0"/>
    </xf>
    <xf numFmtId="0" fontId="23" fillId="0" borderId="0" applyAlignment="1" applyProtection="1" pivotButton="0" quotePrefix="0" xfId="0">
      <alignment horizontal="right"/>
      <protection locked="0" hidden="0"/>
    </xf>
    <xf numFmtId="0" fontId="23" fillId="0" borderId="0" applyProtection="1" pivotButton="0" quotePrefix="0" xfId="0">
      <protection locked="0" hidden="1"/>
    </xf>
    <xf numFmtId="0" fontId="21" fillId="15" borderId="12" applyAlignment="1" applyProtection="1" pivotButton="0" quotePrefix="0" xfId="0">
      <alignment horizontal="center" vertical="center" wrapText="1"/>
      <protection locked="0" hidden="0"/>
    </xf>
    <xf numFmtId="166" fontId="4" fillId="19" borderId="1" applyAlignment="1" applyProtection="1" pivotButton="0" quotePrefix="0" xfId="0">
      <alignment horizontal="center" vertical="center" wrapText="1"/>
      <protection locked="0" hidden="0"/>
    </xf>
    <xf numFmtId="1" fontId="6" fillId="18" borderId="4" applyAlignment="1" applyProtection="1" pivotButton="0" quotePrefix="0" xfId="0">
      <alignment horizontal="center" vertical="center" wrapText="1"/>
      <protection locked="0" hidden="0"/>
    </xf>
    <xf numFmtId="1" fontId="6" fillId="11" borderId="11" applyAlignment="1" applyProtection="1" pivotButton="0" quotePrefix="0" xfId="0">
      <alignment horizontal="center" vertical="center" wrapText="1"/>
      <protection locked="0" hidden="0"/>
    </xf>
    <xf numFmtId="1" fontId="6" fillId="17" borderId="11" applyAlignment="1" applyProtection="1" pivotButton="0" quotePrefix="0" xfId="0">
      <alignment horizontal="center" vertical="center" wrapText="1"/>
      <protection locked="0" hidden="0"/>
    </xf>
    <xf numFmtId="1" fontId="6" fillId="17" borderId="1" applyAlignment="1" applyProtection="1" pivotButton="0" quotePrefix="0" xfId="0">
      <alignment horizontal="center" vertical="center" wrapText="1"/>
      <protection locked="0" hidden="0"/>
    </xf>
    <xf numFmtId="166" fontId="3" fillId="20" borderId="1" applyAlignment="1" applyProtection="1" pivotButton="0" quotePrefix="0" xfId="0">
      <alignment horizontal="center" vertical="center" wrapText="1"/>
      <protection locked="0" hidden="0"/>
    </xf>
    <xf numFmtId="0" fontId="23" fillId="0" borderId="0" applyAlignment="1" applyProtection="1" pivotButton="0" quotePrefix="0" xfId="0">
      <alignment horizontal="center"/>
      <protection locked="0" hidden="0"/>
    </xf>
    <xf numFmtId="164" fontId="2" fillId="0" borderId="0" applyAlignment="1" applyProtection="1" pivotButton="0" quotePrefix="0" xfId="0">
      <alignment horizontal="right" vertical="center" indent="1"/>
      <protection locked="0" hidden="0"/>
    </xf>
    <xf numFmtId="0" fontId="23" fillId="0" borderId="0" applyAlignment="1" applyProtection="1" pivotButton="0" quotePrefix="0" xfId="0">
      <alignment horizontal="right"/>
      <protection locked="0" hidden="1"/>
    </xf>
    <xf numFmtId="1" fontId="20" fillId="0" borderId="13" applyAlignment="1" applyProtection="1" pivotButton="0" quotePrefix="0" xfId="0">
      <alignment horizontal="right" vertical="center" wrapText="1"/>
      <protection locked="0" hidden="0"/>
    </xf>
    <xf numFmtId="1" fontId="18" fillId="17" borderId="13" applyAlignment="1" applyProtection="1" pivotButton="0" quotePrefix="0" xfId="0">
      <alignment horizontal="right" vertical="center" wrapText="1"/>
      <protection locked="0" hidden="0"/>
    </xf>
    <xf numFmtId="0" fontId="23" fillId="0" borderId="0" applyAlignment="1" applyProtection="1" pivotButton="0" quotePrefix="0" xfId="0">
      <alignment horizontal="center"/>
      <protection locked="0" hidden="1"/>
    </xf>
    <xf numFmtId="1" fontId="20" fillId="19" borderId="13" applyAlignment="1" applyProtection="1" pivotButton="0" quotePrefix="0" xfId="0">
      <alignment horizontal="right" vertical="center" wrapText="1"/>
      <protection locked="0" hidden="0"/>
    </xf>
    <xf numFmtId="1" fontId="20" fillId="19" borderId="1" applyAlignment="1" applyProtection="1" pivotButton="0" quotePrefix="0" xfId="0">
      <alignment horizontal="right" vertical="center" wrapText="1"/>
      <protection locked="0" hidden="0"/>
    </xf>
    <xf numFmtId="0" fontId="23" fillId="0" borderId="0" applyAlignment="1" applyProtection="1" pivotButton="0" quotePrefix="0" xfId="0">
      <alignment horizontal="right"/>
      <protection locked="1" hidden="1"/>
    </xf>
    <xf numFmtId="2" fontId="23" fillId="0" borderId="0" applyProtection="1" pivotButton="0" quotePrefix="0" xfId="0">
      <protection locked="1" hidden="1"/>
    </xf>
    <xf numFmtId="0" fontId="27" fillId="0" borderId="0" pivotButton="0" quotePrefix="0" xfId="0"/>
    <xf numFmtId="0" fontId="23" fillId="0" borderId="5" applyAlignment="1" pivotButton="0" quotePrefix="0" xfId="0">
      <alignment horizontal="right"/>
    </xf>
    <xf numFmtId="0" fontId="23" fillId="0" borderId="21" applyProtection="1" pivotButton="0" quotePrefix="0" xfId="0">
      <protection locked="1" hidden="1"/>
    </xf>
    <xf numFmtId="0" fontId="23" fillId="0" borderId="6" pivotButton="0" quotePrefix="0" xfId="0"/>
    <xf numFmtId="0" fontId="23" fillId="0" borderId="7" applyAlignment="1" pivotButton="0" quotePrefix="0" xfId="0">
      <alignment horizontal="right"/>
    </xf>
    <xf numFmtId="0" fontId="23" fillId="0" borderId="8" pivotButton="0" quotePrefix="0" xfId="0"/>
    <xf numFmtId="0" fontId="23" fillId="0" borderId="8" applyProtection="1" pivotButton="0" quotePrefix="0" xfId="0">
      <protection locked="1" hidden="1"/>
    </xf>
    <xf numFmtId="0" fontId="23" fillId="0" borderId="9" applyAlignment="1" pivotButton="0" quotePrefix="0" xfId="0">
      <alignment horizontal="right"/>
    </xf>
    <xf numFmtId="0" fontId="23" fillId="0" borderId="49" applyAlignment="1" pivotButton="0" quotePrefix="0" xfId="0">
      <alignment horizontal="right"/>
    </xf>
    <xf numFmtId="0" fontId="15" fillId="0" borderId="49" pivotButton="0" quotePrefix="0" xfId="0"/>
    <xf numFmtId="0" fontId="23" fillId="0" borderId="49" pivotButton="0" quotePrefix="0" xfId="0"/>
    <xf numFmtId="0" fontId="23" fillId="0" borderId="49" applyAlignment="1" pivotButton="0" quotePrefix="0" xfId="0">
      <alignment horizontal="center"/>
    </xf>
    <xf numFmtId="0" fontId="23" fillId="0" borderId="10" pivotButton="0" quotePrefix="0" xfId="0"/>
    <xf numFmtId="0" fontId="23" fillId="0" borderId="7" pivotButton="0" quotePrefix="0" xfId="0"/>
    <xf numFmtId="0" fontId="23" fillId="0" borderId="0" applyAlignment="1" applyProtection="1" pivotButton="0" quotePrefix="0" xfId="0">
      <alignment horizontal="center"/>
      <protection locked="1" hidden="1"/>
    </xf>
    <xf numFmtId="0" fontId="15" fillId="0" borderId="0" applyAlignment="1" pivotButton="0" quotePrefix="0" xfId="0">
      <alignment horizontal="center" wrapText="1"/>
    </xf>
    <xf numFmtId="0" fontId="21" fillId="15" borderId="50" applyAlignment="1" pivotButton="0" quotePrefix="0" xfId="0">
      <alignment horizontal="center" vertical="center"/>
    </xf>
    <xf numFmtId="0" fontId="21" fillId="15" borderId="51" applyAlignment="1" pivotButton="0" quotePrefix="0" xfId="0">
      <alignment horizontal="center" vertical="center"/>
    </xf>
    <xf numFmtId="164" fontId="2" fillId="0" borderId="0" applyAlignment="1" pivotButton="0" quotePrefix="0" xfId="0">
      <alignment horizontal="center" vertical="center"/>
    </xf>
    <xf numFmtId="0" fontId="23" fillId="0" borderId="0" applyAlignment="1" applyProtection="1" pivotButton="0" quotePrefix="0" xfId="0">
      <alignment horizontal="center" vertical="center"/>
      <protection locked="1" hidden="1"/>
    </xf>
    <xf numFmtId="0" fontId="15" fillId="0" borderId="0" applyAlignment="1" pivotButton="0" quotePrefix="0" xfId="0">
      <alignment horizontal="center" vertical="center"/>
    </xf>
    <xf numFmtId="0" fontId="23" fillId="0" borderId="0" applyAlignment="1" pivotButton="0" quotePrefix="0" xfId="0">
      <alignment horizontal="center" vertical="center"/>
    </xf>
    <xf numFmtId="0" fontId="17" fillId="15" borderId="1" applyAlignment="1" pivotButton="0" quotePrefix="0" xfId="0">
      <alignment horizontal="center"/>
    </xf>
    <xf numFmtId="164" fontId="2" fillId="16" borderId="1" applyAlignment="1" pivotButton="0" quotePrefix="0" xfId="0">
      <alignment horizontal="center" vertical="center"/>
    </xf>
    <xf numFmtId="164" fontId="2" fillId="2" borderId="1" applyAlignment="1" pivotButton="0" quotePrefix="0" xfId="0">
      <alignment horizontal="center" vertical="center"/>
    </xf>
    <xf numFmtId="164" fontId="2" fillId="3" borderId="1" applyAlignment="1" pivotButton="0" quotePrefix="0" xfId="0">
      <alignment horizontal="center" vertical="center"/>
    </xf>
    <xf numFmtId="0" fontId="21" fillId="15" borderId="12" applyAlignment="1" pivotButton="0" quotePrefix="0" xfId="0">
      <alignment horizontal="center" vertical="center" wrapText="1"/>
    </xf>
    <xf numFmtId="0" fontId="21" fillId="15" borderId="0" applyAlignment="1" pivotButton="0" quotePrefix="0" xfId="0">
      <alignment horizontal="center" vertical="center" wrapText="1"/>
    </xf>
    <xf numFmtId="0" fontId="13" fillId="15" borderId="54" applyAlignment="1" pivotButton="0" quotePrefix="0" xfId="0">
      <alignment horizontal="center" vertical="center" wrapText="1"/>
    </xf>
    <xf numFmtId="0" fontId="12" fillId="0" borderId="0" applyAlignment="1" pivotButton="0" quotePrefix="0" xfId="0">
      <alignment horizontal="center"/>
    </xf>
    <xf numFmtId="0" fontId="31" fillId="0" borderId="0" applyAlignment="1" pivotButton="0" quotePrefix="0" xfId="0">
      <alignment horizontal="right" vertical="top" wrapText="1"/>
    </xf>
    <xf numFmtId="0" fontId="32" fillId="0" borderId="0" applyAlignment="1" pivotButton="0" quotePrefix="0" xfId="0">
      <alignment horizontal="left" vertical="top" wrapText="1"/>
    </xf>
    <xf numFmtId="0" fontId="32" fillId="0" borderId="0" applyAlignment="1" pivotButton="0" quotePrefix="0" xfId="0">
      <alignment horizontal="center" vertical="top" wrapText="1"/>
    </xf>
    <xf numFmtId="0" fontId="34" fillId="5" borderId="0" applyAlignment="1" pivotButton="0" quotePrefix="0" xfId="0">
      <alignment vertical="center" wrapText="1"/>
    </xf>
    <xf numFmtId="0" fontId="34" fillId="5" borderId="0" applyAlignment="1" pivotButton="0" quotePrefix="0" xfId="0">
      <alignment horizontal="center" vertical="center" wrapText="1"/>
    </xf>
    <xf numFmtId="0" fontId="35" fillId="9" borderId="28" applyAlignment="1" pivotButton="0" quotePrefix="0" xfId="0">
      <alignment vertical="center" wrapText="1"/>
    </xf>
    <xf numFmtId="0" fontId="36" fillId="8" borderId="24" applyAlignment="1" pivotButton="0" quotePrefix="0" xfId="0">
      <alignment horizontal="left" vertical="center" wrapText="1"/>
    </xf>
    <xf numFmtId="0" fontId="36" fillId="6" borderId="1" applyAlignment="1" pivotButton="0" quotePrefix="0" xfId="0">
      <alignment horizontal="left" vertical="center" wrapText="1"/>
    </xf>
    <xf numFmtId="0" fontId="37" fillId="4" borderId="1" applyAlignment="1" pivotButton="0" quotePrefix="0" xfId="7">
      <alignment horizontal="left" vertical="center" wrapText="1"/>
    </xf>
    <xf numFmtId="0" fontId="36" fillId="8" borderId="0" applyAlignment="1" pivotButton="0" quotePrefix="0" xfId="0">
      <alignment horizontal="left" vertical="center" wrapText="1"/>
    </xf>
    <xf numFmtId="0" fontId="35" fillId="9" borderId="0" applyAlignment="1" pivotButton="0" quotePrefix="0" xfId="0">
      <alignment vertical="center" wrapText="1"/>
    </xf>
    <xf numFmtId="37" fontId="36" fillId="6" borderId="1" applyAlignment="1" pivotButton="0" quotePrefix="0" xfId="0">
      <alignment horizontal="center" vertical="center"/>
    </xf>
    <xf numFmtId="37" fontId="38" fillId="4" borderId="1" applyAlignment="1" pivotButton="0" quotePrefix="0" xfId="7">
      <alignment horizontal="center" vertical="center" wrapText="1"/>
    </xf>
    <xf numFmtId="164" fontId="36" fillId="6" borderId="1" applyAlignment="1" pivotButton="0" quotePrefix="0" xfId="0">
      <alignment horizontal="left" vertical="center" wrapText="1"/>
    </xf>
    <xf numFmtId="164" fontId="37" fillId="4" borderId="1" applyAlignment="1" pivotButton="0" quotePrefix="0" xfId="7">
      <alignment horizontal="left" vertical="center" wrapText="1"/>
    </xf>
    <xf numFmtId="0" fontId="36" fillId="8" borderId="24" applyAlignment="1" pivotButton="0" quotePrefix="0" xfId="0">
      <alignment horizontal="left" vertical="top" wrapText="1"/>
    </xf>
    <xf numFmtId="0" fontId="35" fillId="8" borderId="24" applyAlignment="1" pivotButton="0" quotePrefix="0" xfId="0">
      <alignment horizontal="left" vertical="center" wrapText="1"/>
    </xf>
    <xf numFmtId="0" fontId="35" fillId="10" borderId="24" applyAlignment="1" pivotButton="0" quotePrefix="0" xfId="0">
      <alignment horizontal="center" vertical="center" wrapText="1"/>
    </xf>
    <xf numFmtId="0" fontId="36" fillId="8" borderId="24" applyAlignment="1" pivotButton="0" quotePrefix="0" xfId="0">
      <alignment vertical="center" wrapText="1"/>
    </xf>
    <xf numFmtId="0" fontId="40" fillId="0" borderId="0" applyAlignment="1" pivotButton="0" quotePrefix="0" xfId="0">
      <alignment vertical="center" wrapText="1"/>
    </xf>
    <xf numFmtId="0" fontId="36" fillId="8" borderId="24" applyAlignment="1" pivotButton="0" quotePrefix="0" xfId="0">
      <alignment horizontal="left" vertical="center" wrapText="1" indent="5"/>
    </xf>
    <xf numFmtId="0" fontId="36" fillId="8" borderId="25" applyAlignment="1" pivotButton="0" quotePrefix="0" xfId="0">
      <alignment vertical="center" wrapText="1"/>
    </xf>
    <xf numFmtId="0" fontId="36" fillId="8" borderId="0" applyAlignment="1" pivotButton="0" quotePrefix="0" xfId="0">
      <alignment vertical="center" wrapText="1"/>
    </xf>
    <xf numFmtId="0" fontId="36" fillId="8" borderId="25" applyAlignment="1" pivotButton="0" quotePrefix="0" xfId="0">
      <alignment horizontal="left" vertical="center" wrapText="1"/>
    </xf>
    <xf numFmtId="0" fontId="36" fillId="8" borderId="26" applyAlignment="1" pivotButton="0" quotePrefix="0" xfId="0">
      <alignment horizontal="left" vertical="center" wrapText="1"/>
    </xf>
    <xf numFmtId="0" fontId="36" fillId="8" borderId="25" applyAlignment="1" pivotButton="0" quotePrefix="0" xfId="0">
      <alignment vertical="top" wrapText="1"/>
    </xf>
    <xf numFmtId="0" fontId="35" fillId="8" borderId="25" applyAlignment="1" pivotButton="0" quotePrefix="0" xfId="0">
      <alignment vertical="center" wrapText="1"/>
    </xf>
    <xf numFmtId="0" fontId="36" fillId="8" borderId="24" applyAlignment="1" pivotButton="0" quotePrefix="0" xfId="0">
      <alignment vertical="top" wrapText="1"/>
    </xf>
    <xf numFmtId="0" fontId="34" fillId="5" borderId="27" applyAlignment="1" pivotButton="0" quotePrefix="0" xfId="0">
      <alignment vertical="center" wrapText="1"/>
    </xf>
    <xf numFmtId="0" fontId="34" fillId="5" borderId="27" applyAlignment="1" pivotButton="0" quotePrefix="0" xfId="0">
      <alignment horizontal="center" vertical="center" wrapText="1"/>
    </xf>
    <xf numFmtId="0" fontId="36" fillId="8" borderId="24" applyAlignment="1" pivotButton="0" quotePrefix="0" xfId="0">
      <alignment horizontal="right" vertical="center" wrapText="1"/>
    </xf>
    <xf numFmtId="0" fontId="36" fillId="8" borderId="0" applyAlignment="1" pivotButton="0" quotePrefix="0" xfId="0">
      <alignment vertical="top" wrapText="1"/>
    </xf>
    <xf numFmtId="0" fontId="35" fillId="8" borderId="0" applyAlignment="1" pivotButton="0" quotePrefix="0" xfId="0">
      <alignment vertical="center" wrapText="1"/>
    </xf>
    <xf numFmtId="0" fontId="35" fillId="8" borderId="2" applyAlignment="1" pivotButton="0" quotePrefix="0" xfId="0">
      <alignment vertical="center" wrapText="1"/>
    </xf>
    <xf numFmtId="0" fontId="37" fillId="7" borderId="1" applyAlignment="1" pivotButton="0" quotePrefix="0" xfId="7">
      <alignment horizontal="left" vertical="center" wrapText="1"/>
    </xf>
    <xf numFmtId="0" fontId="26" fillId="0" borderId="0" applyAlignment="1" pivotButton="0" quotePrefix="0" xfId="0">
      <alignment horizontal="center" vertical="center" wrapText="1"/>
    </xf>
    <xf numFmtId="0" fontId="26" fillId="0" borderId="0" applyAlignment="1" pivotButton="0" quotePrefix="0" xfId="0">
      <alignment vertical="center" wrapText="1"/>
    </xf>
    <xf numFmtId="0" fontId="35" fillId="9" borderId="0" applyAlignment="1" pivotButton="0" quotePrefix="0" xfId="0">
      <alignment horizontal="center" vertical="center" wrapText="1"/>
    </xf>
    <xf numFmtId="0" fontId="33" fillId="0" borderId="0" applyAlignment="1" pivotButton="0" quotePrefix="0" xfId="0">
      <alignment horizontal="left" vertical="center" wrapText="1"/>
    </xf>
    <xf numFmtId="0" fontId="45" fillId="0" borderId="0" applyAlignment="1" pivotButton="0" quotePrefix="0" xfId="0">
      <alignment vertical="center" wrapText="1"/>
    </xf>
    <xf numFmtId="0" fontId="36" fillId="6" borderId="3" applyAlignment="1" pivotButton="0" quotePrefix="0" xfId="0">
      <alignment horizontal="left" vertical="center" wrapText="1"/>
    </xf>
    <xf numFmtId="0" fontId="35" fillId="8" borderId="24" applyAlignment="1" pivotButton="0" quotePrefix="0" xfId="0">
      <alignment horizontal="right" vertical="center" wrapText="1"/>
    </xf>
    <xf numFmtId="0" fontId="35" fillId="8" borderId="25" applyAlignment="1" pivotButton="0" quotePrefix="0" xfId="0">
      <alignment horizontal="right" vertical="center" wrapText="1"/>
    </xf>
    <xf numFmtId="0" fontId="35" fillId="8" borderId="26" applyAlignment="1" pivotButton="0" quotePrefix="0" xfId="0">
      <alignment horizontal="right" vertical="center" wrapText="1"/>
    </xf>
    <xf numFmtId="0" fontId="36" fillId="8" borderId="0" applyAlignment="1" pivotButton="0" quotePrefix="0" xfId="0">
      <alignment horizontal="right" vertical="center" wrapText="1" indent="1"/>
    </xf>
    <xf numFmtId="0" fontId="36" fillId="8" borderId="0" applyAlignment="1" pivotButton="0" quotePrefix="0" xfId="0">
      <alignment horizontal="right" vertical="center" wrapText="1"/>
    </xf>
    <xf numFmtId="0" fontId="51" fillId="8" borderId="0" applyAlignment="1" pivotButton="0" quotePrefix="0" xfId="0">
      <alignment vertical="center" wrapText="1"/>
    </xf>
    <xf numFmtId="0" fontId="36" fillId="8" borderId="26" applyAlignment="1" pivotButton="0" quotePrefix="0" xfId="0">
      <alignment vertical="center" wrapText="1"/>
    </xf>
    <xf numFmtId="0" fontId="51" fillId="8" borderId="26" applyAlignment="1" pivotButton="0" quotePrefix="0" xfId="0">
      <alignment vertical="center" wrapText="1"/>
    </xf>
    <xf numFmtId="0" fontId="36" fillId="8" borderId="2" applyAlignment="1" pivotButton="0" quotePrefix="0" xfId="0">
      <alignment vertical="center" wrapText="1"/>
    </xf>
    <xf numFmtId="0" fontId="23" fillId="0" borderId="1" pivotButton="0" quotePrefix="0" xfId="0"/>
    <xf numFmtId="0" fontId="23" fillId="0" borderId="1" applyAlignment="1" pivotButton="0" quotePrefix="0" xfId="0">
      <alignment wrapText="1"/>
    </xf>
    <xf numFmtId="0" fontId="36" fillId="8" borderId="2" applyAlignment="1" pivotButton="0" quotePrefix="0" xfId="0">
      <alignment horizontal="left" vertical="center" wrapText="1"/>
    </xf>
    <xf numFmtId="0" fontId="55" fillId="0" borderId="0" pivotButton="0" quotePrefix="0" xfId="0"/>
    <xf numFmtId="164" fontId="20" fillId="0" borderId="0" applyAlignment="1" pivotButton="0" quotePrefix="0" xfId="0">
      <alignment horizontal="left" vertical="center" indent="1"/>
    </xf>
    <xf numFmtId="0" fontId="27" fillId="0" borderId="0" applyProtection="1" pivotButton="0" quotePrefix="0" xfId="0">
      <protection locked="1" hidden="1"/>
    </xf>
    <xf numFmtId="0" fontId="27" fillId="0" borderId="0" applyAlignment="1" pivotButton="0" quotePrefix="0" xfId="0">
      <alignment vertical="center"/>
    </xf>
    <xf numFmtId="0" fontId="56" fillId="12" borderId="33" applyAlignment="1" pivotButton="0" quotePrefix="0" xfId="0">
      <alignment horizontal="left" vertical="center"/>
    </xf>
    <xf numFmtId="0" fontId="27" fillId="12" borderId="39" applyAlignment="1" pivotButton="0" quotePrefix="0" xfId="0">
      <alignment vertical="center"/>
    </xf>
    <xf numFmtId="0" fontId="27" fillId="12" borderId="40" applyAlignment="1" pivotButton="0" quotePrefix="0" xfId="0">
      <alignment vertical="center" wrapText="1"/>
    </xf>
    <xf numFmtId="0" fontId="27" fillId="0" borderId="0" applyAlignment="1" pivotButton="0" quotePrefix="0" xfId="0">
      <alignment vertical="center" wrapText="1"/>
    </xf>
    <xf numFmtId="0" fontId="27" fillId="0" borderId="34" applyAlignment="1" pivotButton="0" quotePrefix="0" xfId="0">
      <alignment vertical="center"/>
    </xf>
    <xf numFmtId="0" fontId="27" fillId="0" borderId="35" applyAlignment="1" pivotButton="0" quotePrefix="0" xfId="0">
      <alignment vertical="center" wrapText="1"/>
    </xf>
    <xf numFmtId="0" fontId="56" fillId="13" borderId="0" applyAlignment="1" pivotButton="0" quotePrefix="0" xfId="0">
      <alignment vertical="center" wrapText="1"/>
    </xf>
    <xf numFmtId="0" fontId="27" fillId="0" borderId="35" applyAlignment="1" pivotButton="0" quotePrefix="0" xfId="0">
      <alignment vertical="center"/>
    </xf>
    <xf numFmtId="0" fontId="27" fillId="0" borderId="0" applyAlignment="1" pivotButton="0" quotePrefix="1" xfId="0">
      <alignment vertical="center" wrapText="1"/>
    </xf>
    <xf numFmtId="0" fontId="27" fillId="0" borderId="0" applyAlignment="1" pivotButton="0" quotePrefix="1" xfId="0">
      <alignment horizontal="left" vertical="center" wrapText="1"/>
    </xf>
    <xf numFmtId="0" fontId="27" fillId="0" borderId="36" applyAlignment="1" pivotButton="0" quotePrefix="0" xfId="0">
      <alignment vertical="center"/>
    </xf>
    <xf numFmtId="0" fontId="27" fillId="0" borderId="41" applyAlignment="1" pivotButton="0" quotePrefix="1" xfId="0">
      <alignment vertical="center" wrapText="1"/>
    </xf>
    <xf numFmtId="0" fontId="27" fillId="0" borderId="37" applyAlignment="1" pivotButton="0" quotePrefix="0" xfId="0">
      <alignment vertical="center" wrapText="1"/>
    </xf>
    <xf numFmtId="0" fontId="27" fillId="0" borderId="41" applyAlignment="1" pivotButton="0" quotePrefix="0" xfId="0">
      <alignment vertical="center" wrapText="1"/>
    </xf>
    <xf numFmtId="0" fontId="27" fillId="0" borderId="37" applyAlignment="1" pivotButton="0" quotePrefix="0" xfId="0">
      <alignment vertical="center"/>
    </xf>
    <xf numFmtId="0" fontId="59" fillId="0" borderId="0" applyAlignment="1" pivotButton="0" quotePrefix="0" xfId="0">
      <alignment vertical="center" wrapText="1"/>
    </xf>
    <xf numFmtId="0" fontId="27" fillId="0" borderId="41" applyAlignment="1" pivotButton="0" quotePrefix="0" xfId="0">
      <alignment vertical="center"/>
    </xf>
    <xf numFmtId="0" fontId="60" fillId="11" borderId="29" applyAlignment="1" pivotButton="0" quotePrefix="0" xfId="0">
      <alignment horizontal="left" vertical="center"/>
    </xf>
    <xf numFmtId="0" fontId="61" fillId="11" borderId="30" applyAlignment="1" pivotButton="0" quotePrefix="0" xfId="0">
      <alignment vertical="center"/>
    </xf>
    <xf numFmtId="0" fontId="27" fillId="11" borderId="30" applyAlignment="1" pivotButton="0" quotePrefix="0" xfId="0">
      <alignment vertical="center" wrapText="1"/>
    </xf>
    <xf numFmtId="0" fontId="27" fillId="0" borderId="31" applyAlignment="1" pivotButton="0" quotePrefix="0" xfId="0">
      <alignment vertical="center"/>
    </xf>
    <xf numFmtId="0" fontId="62" fillId="0" borderId="38" applyAlignment="1" pivotButton="0" quotePrefix="0" xfId="0">
      <alignment vertical="center" wrapText="1"/>
    </xf>
    <xf numFmtId="0" fontId="62" fillId="0" borderId="32" applyAlignment="1" pivotButton="0" quotePrefix="0" xfId="0">
      <alignment vertical="center" wrapText="1"/>
    </xf>
    <xf numFmtId="0" fontId="62" fillId="0" borderId="0" applyAlignment="1" pivotButton="0" quotePrefix="0" xfId="0">
      <alignment vertical="center" wrapText="1"/>
    </xf>
    <xf numFmtId="0" fontId="11" fillId="11" borderId="50" applyAlignment="1" pivotButton="0" quotePrefix="0" xfId="0">
      <alignment vertical="center" wrapText="1"/>
    </xf>
    <xf numFmtId="0" fontId="29" fillId="11" borderId="0" applyAlignment="1" pivotButton="0" quotePrefix="0" xfId="0">
      <alignment horizontal="left" vertical="center" wrapText="1"/>
    </xf>
    <xf numFmtId="0" fontId="27" fillId="0" borderId="64" applyAlignment="1" pivotButton="0" quotePrefix="0" xfId="0">
      <alignment vertical="center"/>
    </xf>
    <xf numFmtId="0" fontId="61" fillId="0" borderId="64" applyAlignment="1" pivotButton="0" quotePrefix="0" xfId="0">
      <alignment vertical="center"/>
    </xf>
    <xf numFmtId="0" fontId="13" fillId="15" borderId="13" applyAlignment="1" pivotButton="0" quotePrefix="0" xfId="0">
      <alignment horizontal="center" vertical="center" wrapText="1"/>
    </xf>
    <xf numFmtId="14" fontId="23" fillId="0" borderId="0" pivotButton="0" quotePrefix="0" xfId="0"/>
    <xf numFmtId="167" fontId="23" fillId="0" borderId="0" pivotButton="0" quotePrefix="0" xfId="1"/>
    <xf numFmtId="1" fontId="23" fillId="0" borderId="0" pivotButton="0" quotePrefix="0" xfId="0"/>
    <xf numFmtId="0" fontId="13" fillId="15" borderId="0" applyAlignment="1" pivotButton="0" quotePrefix="0" xfId="0">
      <alignment horizontal="right" vertical="center" wrapText="1"/>
    </xf>
    <xf numFmtId="0" fontId="13" fillId="15" borderId="2" applyAlignment="1" pivotButton="0" quotePrefix="0" xfId="0">
      <alignment horizontal="right" vertical="center" wrapText="1"/>
    </xf>
    <xf numFmtId="164" fontId="2" fillId="3" borderId="1" applyAlignment="1" pivotButton="0" quotePrefix="0" xfId="0">
      <alignment vertical="center"/>
    </xf>
    <xf numFmtId="14" fontId="2" fillId="3" borderId="1" applyAlignment="1" pivotButton="0" quotePrefix="0" xfId="0">
      <alignment vertical="center"/>
    </xf>
    <xf numFmtId="0" fontId="13" fillId="15" borderId="0" applyAlignment="1" pivotButton="0" quotePrefix="0" xfId="0">
      <alignment vertical="center"/>
    </xf>
    <xf numFmtId="0" fontId="13" fillId="15" borderId="0" applyAlignment="1" pivotButton="0" quotePrefix="0" xfId="0">
      <alignment horizontal="right" vertical="center"/>
    </xf>
    <xf numFmtId="0" fontId="24" fillId="0" borderId="0" applyAlignment="1" applyProtection="1" pivotButton="0" quotePrefix="0" xfId="0">
      <alignment horizontal="right" vertical="center"/>
      <protection locked="0" hidden="0"/>
    </xf>
    <xf numFmtId="168" fontId="23" fillId="0" borderId="0" pivotButton="0" quotePrefix="0" xfId="0"/>
    <xf numFmtId="164" fontId="22" fillId="15" borderId="62" applyAlignment="1" pivotButton="0" quotePrefix="0" xfId="0">
      <alignment vertical="center"/>
    </xf>
    <xf numFmtId="164" fontId="22" fillId="15" borderId="63" applyAlignment="1" pivotButton="0" quotePrefix="0" xfId="0">
      <alignment vertical="center"/>
    </xf>
    <xf numFmtId="0" fontId="26" fillId="0" borderId="2" applyAlignment="1" applyProtection="1" pivotButton="0" quotePrefix="0" xfId="0">
      <alignment vertical="center" textRotation="90" wrapText="1"/>
      <protection locked="0" hidden="0"/>
    </xf>
    <xf numFmtId="14" fontId="2" fillId="2" borderId="54" applyAlignment="1" applyProtection="1" pivotButton="0" quotePrefix="0" xfId="0">
      <alignment horizontal="center" vertical="center"/>
      <protection locked="0" hidden="0"/>
    </xf>
    <xf numFmtId="1" fontId="2" fillId="2" borderId="54" applyAlignment="1" applyProtection="1" pivotButton="0" quotePrefix="0" xfId="0">
      <alignment horizontal="center" vertical="center"/>
      <protection locked="0" hidden="0"/>
    </xf>
    <xf numFmtId="0" fontId="23" fillId="0" borderId="0" applyAlignment="1" pivotButton="0" quotePrefix="0" xfId="0">
      <alignment vertical="center"/>
    </xf>
    <xf numFmtId="0" fontId="64" fillId="0" borderId="0" applyAlignment="1" pivotButton="0" quotePrefix="0" xfId="0">
      <alignment vertical="center"/>
    </xf>
    <xf numFmtId="0" fontId="65" fillId="11" borderId="0" applyAlignment="1" pivotButton="0" quotePrefix="0" xfId="0">
      <alignment vertical="center"/>
    </xf>
    <xf numFmtId="0" fontId="21" fillId="11" borderId="0" applyAlignment="1" pivotButton="0" quotePrefix="0" xfId="0">
      <alignment vertical="center"/>
    </xf>
    <xf numFmtId="0" fontId="66" fillId="11" borderId="0" applyAlignment="1" pivotButton="0" quotePrefix="0" xfId="0">
      <alignment vertical="center"/>
    </xf>
    <xf numFmtId="0" fontId="67" fillId="11" borderId="0" applyAlignment="1" pivotButton="0" quotePrefix="0" xfId="0">
      <alignment horizontal="right"/>
    </xf>
    <xf numFmtId="0" fontId="67" fillId="11" borderId="0" pivotButton="0" quotePrefix="0" xfId="0"/>
    <xf numFmtId="1" fontId="20" fillId="19" borderId="15" applyAlignment="1" applyProtection="1" pivotButton="0" quotePrefix="0" xfId="0">
      <alignment horizontal="right" vertical="center" wrapText="1"/>
      <protection locked="0" hidden="0"/>
    </xf>
    <xf numFmtId="0" fontId="31" fillId="0" borderId="0" applyAlignment="1" pivotButton="0" quotePrefix="0" xfId="0">
      <alignment horizontal="right" vertical="top"/>
    </xf>
    <xf numFmtId="0" fontId="40" fillId="0" borderId="0" pivotButton="0" quotePrefix="0" xfId="0"/>
    <xf numFmtId="0" fontId="34" fillId="5" borderId="0" applyAlignment="1" pivotButton="0" quotePrefix="0" xfId="0">
      <alignment vertical="center"/>
    </xf>
    <xf numFmtId="0" fontId="68" fillId="0" borderId="0" applyAlignment="1" pivotButton="0" quotePrefix="0" xfId="0">
      <alignment vertical="center"/>
    </xf>
    <xf numFmtId="0" fontId="23" fillId="0" borderId="65" pivotButton="0" quotePrefix="0" xfId="0"/>
    <xf numFmtId="0" fontId="35" fillId="21" borderId="0" applyAlignment="1" pivotButton="0" quotePrefix="0" xfId="9">
      <alignment vertical="center"/>
    </xf>
    <xf numFmtId="0" fontId="68" fillId="22" borderId="0" applyAlignment="1" pivotButton="0" quotePrefix="0" xfId="0">
      <alignment vertical="center"/>
    </xf>
    <xf numFmtId="0" fontId="72" fillId="22" borderId="0" applyAlignment="1" pivotButton="0" quotePrefix="0" xfId="0">
      <alignment vertical="center"/>
    </xf>
    <xf numFmtId="0" fontId="69" fillId="22" borderId="0" applyAlignment="1" pivotButton="0" quotePrefix="0" xfId="0">
      <alignment vertical="center"/>
    </xf>
    <xf numFmtId="0" fontId="73" fillId="22" borderId="0" applyAlignment="1" pivotButton="0" quotePrefix="0" xfId="0">
      <alignment vertical="center"/>
    </xf>
    <xf numFmtId="0" fontId="70" fillId="22" borderId="0" applyAlignment="1" pivotButton="0" quotePrefix="0" xfId="0">
      <alignment vertical="center"/>
    </xf>
    <xf numFmtId="0" fontId="70" fillId="0" borderId="0" applyAlignment="1" pivotButton="0" quotePrefix="0" xfId="0">
      <alignment vertical="center"/>
    </xf>
    <xf numFmtId="0" fontId="73" fillId="0" borderId="0" applyAlignment="1" pivotButton="0" quotePrefix="0" xfId="0">
      <alignment vertical="center"/>
    </xf>
    <xf numFmtId="0" fontId="72" fillId="0" borderId="0" applyAlignment="1" pivotButton="0" quotePrefix="0" xfId="0">
      <alignment vertical="center"/>
    </xf>
    <xf numFmtId="0" fontId="68" fillId="22" borderId="0" applyAlignment="1" pivotButton="0" quotePrefix="0" xfId="0">
      <alignment horizontal="center" vertical="center"/>
    </xf>
    <xf numFmtId="0" fontId="69" fillId="22" borderId="0" applyAlignment="1" pivotButton="0" quotePrefix="0" xfId="0">
      <alignment horizontal="center" vertical="center"/>
    </xf>
    <xf numFmtId="0" fontId="68" fillId="23" borderId="0" applyAlignment="1" pivotButton="0" quotePrefix="0" xfId="0">
      <alignment horizontal="center"/>
    </xf>
    <xf numFmtId="0" fontId="69" fillId="23" borderId="0" pivotButton="0" quotePrefix="0" xfId="0"/>
    <xf numFmtId="0" fontId="70" fillId="0" borderId="0" applyAlignment="1" pivotButton="0" quotePrefix="0" xfId="0">
      <alignment horizontal="right" vertical="center"/>
    </xf>
    <xf numFmtId="0" fontId="35" fillId="21" borderId="0" applyAlignment="1" pivotButton="0" quotePrefix="0" xfId="9">
      <alignment horizontal="right" vertical="center"/>
    </xf>
    <xf numFmtId="0" fontId="72" fillId="22" borderId="0" applyAlignment="1" pivotButton="0" quotePrefix="0" xfId="0">
      <alignment horizontal="right" vertical="center"/>
    </xf>
    <xf numFmtId="0" fontId="70" fillId="22" borderId="0" applyAlignment="1" pivotButton="0" quotePrefix="0" xfId="0">
      <alignment horizontal="right" vertical="center"/>
    </xf>
    <xf numFmtId="0" fontId="69" fillId="0" borderId="0" applyAlignment="1" pivotButton="0" quotePrefix="0" xfId="0">
      <alignment horizontal="right" vertical="center"/>
    </xf>
    <xf numFmtId="0" fontId="72" fillId="0" borderId="0" applyAlignment="1" pivotButton="0" quotePrefix="0" xfId="0">
      <alignment horizontal="right" vertical="center"/>
    </xf>
    <xf numFmtId="0" fontId="69" fillId="22" borderId="0" applyAlignment="1" pivotButton="0" quotePrefix="0" xfId="0">
      <alignment horizontal="right" vertical="center"/>
    </xf>
    <xf numFmtId="0" fontId="68" fillId="22" borderId="0" applyAlignment="1" pivotButton="0" quotePrefix="0" xfId="0">
      <alignment horizontal="right" vertical="center"/>
    </xf>
    <xf numFmtId="0" fontId="69" fillId="23" borderId="0" applyAlignment="1" pivotButton="0" quotePrefix="0" xfId="0">
      <alignment horizontal="right"/>
    </xf>
    <xf numFmtId="0" fontId="70" fillId="22" borderId="0" applyAlignment="1" pivotButton="0" quotePrefix="0" xfId="0">
      <alignment horizontal="center" vertical="center"/>
    </xf>
    <xf numFmtId="0" fontId="69" fillId="0" borderId="0" applyAlignment="1" pivotButton="0" quotePrefix="0" xfId="0">
      <alignment vertical="center"/>
    </xf>
    <xf numFmtId="0" fontId="34" fillId="5" borderId="0" applyAlignment="1" pivotButton="0" quotePrefix="0" xfId="0">
      <alignment horizontal="left" vertical="center" wrapText="1"/>
    </xf>
    <xf numFmtId="4" fontId="2" fillId="2" borderId="54" applyAlignment="1" applyProtection="1" pivotButton="0" quotePrefix="0" xfId="0">
      <alignment horizontal="center" vertical="center"/>
      <protection locked="0" hidden="0"/>
    </xf>
    <xf numFmtId="4" fontId="2" fillId="2" borderId="54" applyAlignment="1" applyProtection="1" pivotButton="0" quotePrefix="0" xfId="0">
      <alignment vertical="center"/>
      <protection locked="0" hidden="0"/>
    </xf>
    <xf numFmtId="4" fontId="2" fillId="3" borderId="54" applyAlignment="1" pivotButton="0" quotePrefix="0" xfId="0">
      <alignment horizontal="center" vertical="center"/>
    </xf>
    <xf numFmtId="4" fontId="2" fillId="3" borderId="54" applyAlignment="1" pivotButton="0" quotePrefix="0" xfId="0">
      <alignment vertical="center"/>
    </xf>
    <xf numFmtId="4" fontId="23" fillId="0" borderId="54" applyProtection="1" pivotButton="0" quotePrefix="0" xfId="0">
      <protection locked="0" hidden="1"/>
    </xf>
    <xf numFmtId="4" fontId="2" fillId="14" borderId="54" applyAlignment="1" applyProtection="1" pivotButton="0" quotePrefix="0" xfId="0">
      <alignment vertical="center"/>
      <protection locked="0" hidden="0"/>
    </xf>
    <xf numFmtId="4" fontId="23" fillId="0" borderId="0" applyProtection="1" pivotButton="0" quotePrefix="0" xfId="0">
      <protection locked="0" hidden="0"/>
    </xf>
    <xf numFmtId="4" fontId="2" fillId="0" borderId="54" applyAlignment="1" applyProtection="1" pivotButton="0" quotePrefix="0" xfId="0">
      <alignment vertical="center"/>
      <protection locked="0" hidden="0"/>
    </xf>
    <xf numFmtId="4" fontId="23" fillId="0" borderId="0" applyAlignment="1" applyProtection="1" pivotButton="0" quotePrefix="0" xfId="0">
      <alignment horizontal="center"/>
      <protection locked="0" hidden="0"/>
    </xf>
    <xf numFmtId="4" fontId="2" fillId="19" borderId="1" applyAlignment="1" pivotButton="0" quotePrefix="0" xfId="0">
      <alignment vertical="center"/>
    </xf>
    <xf numFmtId="4" fontId="23" fillId="0" borderId="0" pivotButton="0" quotePrefix="0" xfId="0"/>
    <xf numFmtId="4" fontId="15" fillId="0" borderId="0" pivotButton="0" quotePrefix="0" xfId="0"/>
    <xf numFmtId="0" fontId="23" fillId="0" borderId="49" applyAlignment="1" applyProtection="1" pivotButton="0" quotePrefix="0" xfId="0">
      <alignment horizontal="right"/>
      <protection locked="1" hidden="1"/>
    </xf>
    <xf numFmtId="0" fontId="23" fillId="0" borderId="49" applyProtection="1" pivotButton="0" quotePrefix="0" xfId="0">
      <protection locked="1" hidden="1"/>
    </xf>
    <xf numFmtId="4" fontId="23" fillId="0" borderId="0" applyAlignment="1" applyProtection="1" pivotButton="0" quotePrefix="0" xfId="0">
      <alignment horizontal="right"/>
      <protection locked="0" hidden="1"/>
    </xf>
    <xf numFmtId="4" fontId="23" fillId="0" borderId="0" applyProtection="1" pivotButton="0" quotePrefix="0" xfId="0">
      <protection locked="1" hidden="1"/>
    </xf>
    <xf numFmtId="1" fontId="23" fillId="0" borderId="0" applyAlignment="1" applyProtection="1" pivotButton="0" quotePrefix="0" xfId="0">
      <alignment horizontal="right"/>
      <protection locked="0" hidden="1"/>
    </xf>
    <xf numFmtId="0" fontId="23" fillId="0" borderId="21" pivotButton="0" quotePrefix="0" xfId="0"/>
    <xf numFmtId="0" fontId="40" fillId="6" borderId="0" pivotButton="0" quotePrefix="0" xfId="0"/>
    <xf numFmtId="0" fontId="23" fillId="6" borderId="0" applyAlignment="1" pivotButton="0" quotePrefix="0" xfId="0">
      <alignment horizontal="right"/>
    </xf>
    <xf numFmtId="0" fontId="23" fillId="6" borderId="0" pivotButton="0" quotePrefix="0" xfId="0"/>
    <xf numFmtId="0" fontId="23" fillId="6" borderId="0" applyAlignment="1" pivotButton="0" quotePrefix="0" xfId="0">
      <alignment vertical="center"/>
    </xf>
    <xf numFmtId="0" fontId="30" fillId="6" borderId="0" applyAlignment="1" pivotButton="0" quotePrefix="0" xfId="0">
      <alignment horizontal="right" vertical="center"/>
    </xf>
    <xf numFmtId="0" fontId="30" fillId="6" borderId="0" applyAlignment="1" pivotButton="0" quotePrefix="0" xfId="0">
      <alignment horizontal="right" vertical="center" wrapText="1"/>
    </xf>
    <xf numFmtId="3" fontId="2" fillId="19" borderId="3" applyAlignment="1" pivotButton="0" quotePrefix="0" xfId="0">
      <alignment vertical="center"/>
    </xf>
    <xf numFmtId="4" fontId="2" fillId="3" borderId="66" applyAlignment="1" pivotButton="0" quotePrefix="0" xfId="0">
      <alignment vertical="center"/>
    </xf>
    <xf numFmtId="4" fontId="2" fillId="3" borderId="67" applyAlignment="1" pivotButton="0" quotePrefix="0" xfId="0">
      <alignment vertical="center"/>
    </xf>
    <xf numFmtId="4" fontId="2" fillId="3" borderId="68" applyAlignment="1" pivotButton="0" quotePrefix="0" xfId="0">
      <alignment vertical="center"/>
    </xf>
    <xf numFmtId="0" fontId="27" fillId="0" borderId="0" applyAlignment="1" pivotButton="0" quotePrefix="0" xfId="0">
      <alignment vertical="top" wrapText="1"/>
    </xf>
    <xf numFmtId="0" fontId="23" fillId="25" borderId="0" applyAlignment="1" applyProtection="1" pivotButton="0" quotePrefix="0" xfId="0">
      <alignment horizontal="center"/>
      <protection locked="0" hidden="0"/>
    </xf>
    <xf numFmtId="2" fontId="2" fillId="2" borderId="54" applyAlignment="1" applyProtection="1" pivotButton="0" quotePrefix="0" xfId="0">
      <alignment horizontal="center" vertical="center"/>
      <protection locked="0" hidden="0"/>
    </xf>
    <xf numFmtId="0" fontId="64" fillId="0" borderId="0" applyAlignment="1" pivotButton="0" quotePrefix="0" xfId="0">
      <alignment horizontal="right" vertical="center"/>
    </xf>
    <xf numFmtId="0" fontId="63" fillId="0" borderId="0" applyAlignment="1" pivotButton="0" quotePrefix="0" xfId="0">
      <alignment vertical="center" wrapText="1"/>
    </xf>
    <xf numFmtId="4" fontId="21" fillId="16" borderId="1" applyAlignment="1" pivotButton="0" quotePrefix="0" xfId="0">
      <alignment vertical="center"/>
    </xf>
    <xf numFmtId="0" fontId="23" fillId="19" borderId="1" applyAlignment="1" applyProtection="1" pivotButton="0" quotePrefix="0" xfId="0">
      <alignment horizontal="center"/>
      <protection locked="0" hidden="0"/>
    </xf>
    <xf numFmtId="2" fontId="2" fillId="2" borderId="54" applyAlignment="1" applyProtection="1" pivotButton="0" quotePrefix="0" xfId="0">
      <alignment vertical="center"/>
      <protection locked="0" hidden="0"/>
    </xf>
    <xf numFmtId="0" fontId="11" fillId="0" borderId="0" applyAlignment="1" pivotButton="0" quotePrefix="0" xfId="0">
      <alignment horizontal="right" vertical="center"/>
    </xf>
    <xf numFmtId="0" fontId="65" fillId="0" borderId="0" pivotButton="0" quotePrefix="0" xfId="0"/>
    <xf numFmtId="0" fontId="65" fillId="0" borderId="0" applyAlignment="1" pivotButton="0" quotePrefix="0" xfId="0">
      <alignment horizontal="center"/>
    </xf>
    <xf numFmtId="0" fontId="63" fillId="0" borderId="8" applyAlignment="1" pivotButton="0" quotePrefix="0" xfId="0">
      <alignment vertical="center" wrapText="1"/>
    </xf>
    <xf numFmtId="0" fontId="85" fillId="11" borderId="0" pivotButton="0" quotePrefix="0" xfId="0"/>
    <xf numFmtId="0" fontId="0" fillId="0" borderId="0" applyAlignment="1" pivotButton="0" quotePrefix="0" xfId="0">
      <alignment vertical="center"/>
    </xf>
    <xf numFmtId="0" fontId="63" fillId="0" borderId="0" applyAlignment="1" pivotButton="0" quotePrefix="0" xfId="0">
      <alignment horizontal="center" vertical="center"/>
    </xf>
    <xf numFmtId="0" fontId="63" fillId="0" borderId="0" applyAlignment="1" pivotButton="0" quotePrefix="0" xfId="0">
      <alignment horizontal="right" vertical="center"/>
    </xf>
    <xf numFmtId="0" fontId="85" fillId="0" borderId="8" pivotButton="0" quotePrefix="0" xfId="0"/>
    <xf numFmtId="0" fontId="86" fillId="0" borderId="0" applyAlignment="1" pivotButton="0" quotePrefix="0" xfId="0">
      <alignment horizontal="right" vertical="center"/>
    </xf>
    <xf numFmtId="0" fontId="87" fillId="11" borderId="0" applyAlignment="1" pivotButton="0" quotePrefix="0" xfId="0">
      <alignment horizontal="center" vertical="center"/>
    </xf>
    <xf numFmtId="0" fontId="23" fillId="0" borderId="7" applyAlignment="1" pivotButton="0" quotePrefix="0" xfId="0">
      <alignment vertical="center"/>
    </xf>
    <xf numFmtId="0" fontId="65" fillId="0" borderId="0" applyAlignment="1" pivotButton="0" quotePrefix="0" xfId="0">
      <alignment vertical="center"/>
    </xf>
    <xf numFmtId="0" fontId="23" fillId="0" borderId="0" applyAlignment="1" pivotButton="0" quotePrefix="0" xfId="0">
      <alignment horizontal="right" vertical="center"/>
    </xf>
    <xf numFmtId="1" fontId="23" fillId="0" borderId="0" applyProtection="1" pivotButton="0" quotePrefix="0" xfId="0">
      <protection locked="1" hidden="1"/>
    </xf>
    <xf numFmtId="4" fontId="4" fillId="3" borderId="1" applyAlignment="1" pivotButton="0" quotePrefix="0" xfId="0">
      <alignment horizontal="center" vertical="center"/>
    </xf>
    <xf numFmtId="0" fontId="4" fillId="3" borderId="1" applyAlignment="1" pivotButton="0" quotePrefix="0" xfId="1">
      <alignment horizontal="center" vertical="center"/>
    </xf>
    <xf numFmtId="0" fontId="25" fillId="0" borderId="0" pivotButton="0" quotePrefix="0" xfId="0"/>
    <xf numFmtId="1" fontId="2" fillId="3" borderId="1" applyAlignment="1" pivotButton="0" quotePrefix="0" xfId="0">
      <alignment horizontal="center" vertical="center"/>
    </xf>
    <xf numFmtId="0" fontId="23" fillId="0" borderId="0" applyAlignment="1" pivotButton="0" quotePrefix="0" xfId="0">
      <alignment horizontal="left"/>
    </xf>
    <xf numFmtId="0" fontId="13" fillId="15" borderId="16" applyAlignment="1" pivotButton="0" quotePrefix="0" xfId="0">
      <alignment horizontal="left" vertical="center" wrapText="1"/>
    </xf>
    <xf numFmtId="0" fontId="88" fillId="0" borderId="0" applyAlignment="1" pivotButton="0" quotePrefix="0" xfId="0">
      <alignment horizontal="left" vertical="center"/>
    </xf>
    <xf numFmtId="167" fontId="23" fillId="0" borderId="0" applyAlignment="1" pivotButton="0" quotePrefix="0" xfId="1">
      <alignment horizontal="left"/>
    </xf>
    <xf numFmtId="14" fontId="23" fillId="0" borderId="0" applyAlignment="1" pivotButton="0" quotePrefix="0" xfId="0">
      <alignment horizontal="left"/>
    </xf>
    <xf numFmtId="0" fontId="86" fillId="0" borderId="0" applyAlignment="1" pivotButton="0" quotePrefix="0" xfId="0">
      <alignment horizontal="center" vertical="center"/>
    </xf>
    <xf numFmtId="0" fontId="71" fillId="0" borderId="0" applyAlignment="1" applyProtection="1" pivotButton="0" quotePrefix="0" xfId="9">
      <alignment horizontal="left" vertical="center" wrapText="1"/>
      <protection locked="0" hidden="0"/>
    </xf>
    <xf numFmtId="0" fontId="36" fillId="6" borderId="1" applyAlignment="1" pivotButton="0" quotePrefix="0" xfId="0">
      <alignment horizontal="center" vertical="center" wrapText="1"/>
    </xf>
    <xf numFmtId="1" fontId="20" fillId="0" borderId="0" applyAlignment="1" applyProtection="1" pivotButton="0" quotePrefix="0" xfId="0">
      <alignment horizontal="right" vertical="center" wrapText="1"/>
      <protection locked="0" hidden="0"/>
    </xf>
    <xf numFmtId="1" fontId="90" fillId="0" borderId="0" applyAlignment="1" applyProtection="1" pivotButton="0" quotePrefix="0" xfId="0">
      <alignment horizontal="right" vertical="center" wrapText="1"/>
      <protection locked="0" hidden="0"/>
    </xf>
    <xf numFmtId="0" fontId="26" fillId="0" borderId="4" applyAlignment="1" applyProtection="1" pivotButton="0" quotePrefix="0" xfId="0">
      <alignment vertical="center" textRotation="90" wrapText="1"/>
      <protection locked="0" hidden="0"/>
    </xf>
    <xf numFmtId="0" fontId="26" fillId="0" borderId="3" applyAlignment="1" applyProtection="1" pivotButton="0" quotePrefix="0" xfId="0">
      <alignment vertical="center" textRotation="90" wrapText="1"/>
      <protection locked="0" hidden="0"/>
    </xf>
    <xf numFmtId="1" fontId="90" fillId="0" borderId="0" applyAlignment="1" applyProtection="1" pivotButton="0" quotePrefix="0" xfId="0">
      <alignment horizontal="right" vertical="center"/>
      <protection locked="0" hidden="0"/>
    </xf>
    <xf numFmtId="166" fontId="4" fillId="19" borderId="1" applyAlignment="1" applyProtection="1" pivotButton="0" quotePrefix="0" xfId="0">
      <alignment horizontal="left" vertical="center"/>
      <protection locked="0" hidden="0"/>
    </xf>
    <xf numFmtId="0" fontId="73" fillId="22" borderId="0" applyAlignment="1" pivotButton="0" quotePrefix="0" xfId="0">
      <alignment horizontal="right" vertical="center"/>
    </xf>
    <xf numFmtId="0" fontId="21" fillId="15" borderId="50" applyAlignment="1" pivotButton="0" quotePrefix="0" xfId="0">
      <alignment horizontal="center" vertical="center" wrapText="1"/>
    </xf>
    <xf numFmtId="0" fontId="23" fillId="0" borderId="5" pivotButton="0" quotePrefix="0" xfId="0"/>
    <xf numFmtId="0" fontId="36" fillId="8" borderId="25" applyAlignment="1" pivotButton="0" quotePrefix="0" xfId="0">
      <alignment vertical="center"/>
    </xf>
    <xf numFmtId="0" fontId="36" fillId="8" borderId="0" applyAlignment="1" pivotButton="0" quotePrefix="0" xfId="0">
      <alignment vertical="center"/>
    </xf>
    <xf numFmtId="0" fontId="36" fillId="6" borderId="22" applyAlignment="1" pivotButton="0" quotePrefix="0" xfId="0">
      <alignment vertical="center" wrapText="1"/>
    </xf>
    <xf numFmtId="0" fontId="26" fillId="0" borderId="7" applyAlignment="1" pivotButton="0" quotePrefix="0" xfId="0">
      <alignment vertical="center" wrapText="1"/>
    </xf>
    <xf numFmtId="0" fontId="91" fillId="6" borderId="22" applyAlignment="1" pivotButton="0" quotePrefix="0" xfId="0">
      <alignment horizontal="center" vertical="center" wrapText="1"/>
    </xf>
    <xf numFmtId="0" fontId="23" fillId="0" borderId="7" applyAlignment="1" pivotButton="0" quotePrefix="0" xfId="0">
      <alignment horizontal="right" vertical="center"/>
    </xf>
    <xf numFmtId="0" fontId="23" fillId="0" borderId="8" applyAlignment="1" pivotButton="0" quotePrefix="0" xfId="0">
      <alignment vertical="center"/>
    </xf>
    <xf numFmtId="0" fontId="85" fillId="0" borderId="0" applyAlignment="1" pivotButton="0" quotePrefix="1" xfId="0">
      <alignment horizontal="center" vertical="center"/>
    </xf>
    <xf numFmtId="0" fontId="86" fillId="0" borderId="7" applyAlignment="1" pivotButton="0" quotePrefix="0" xfId="0">
      <alignment horizontal="right" vertical="center"/>
    </xf>
    <xf numFmtId="0" fontId="94" fillId="0" borderId="0" applyAlignment="1" pivotButton="0" quotePrefix="0" xfId="0">
      <alignment horizontal="center" vertical="center"/>
    </xf>
    <xf numFmtId="0" fontId="21" fillId="0" borderId="0" applyAlignment="1" pivotButton="0" quotePrefix="0" xfId="0">
      <alignment horizontal="right" vertical="center"/>
    </xf>
    <xf numFmtId="0" fontId="95" fillId="0" borderId="8" applyAlignment="1" pivotButton="0" quotePrefix="0" xfId="0">
      <alignment vertical="center"/>
    </xf>
    <xf numFmtId="0" fontId="97" fillId="0" borderId="0" applyAlignment="1" pivotButton="0" quotePrefix="0" xfId="0">
      <alignment horizontal="left" vertical="center" indent="1"/>
    </xf>
    <xf numFmtId="0" fontId="98" fillId="0" borderId="8" applyAlignment="1" pivotButton="0" quotePrefix="0" xfId="0">
      <alignment vertical="center"/>
    </xf>
    <xf numFmtId="0" fontId="85" fillId="0" borderId="0" applyAlignment="1" pivotButton="0" quotePrefix="0" xfId="0">
      <alignment horizontal="left"/>
    </xf>
    <xf numFmtId="3" fontId="4" fillId="3" borderId="1" applyAlignment="1" pivotButton="0" quotePrefix="0" xfId="0">
      <alignment horizontal="center" vertical="center"/>
    </xf>
    <xf numFmtId="0" fontId="15" fillId="19" borderId="0" applyAlignment="1" applyProtection="1" pivotButton="0" quotePrefix="0" xfId="0">
      <alignment horizontal="right"/>
      <protection locked="0" hidden="0"/>
    </xf>
    <xf numFmtId="0" fontId="23" fillId="16" borderId="0" applyAlignment="1" applyProtection="1" pivotButton="0" quotePrefix="0" xfId="0">
      <alignment horizontal="center"/>
      <protection locked="0" hidden="0"/>
    </xf>
    <xf numFmtId="0" fontId="100" fillId="0" borderId="0" applyAlignment="1" pivotButton="0" quotePrefix="0" xfId="0">
      <alignment horizontal="right" vertical="center"/>
    </xf>
    <xf numFmtId="0" fontId="32" fillId="0" borderId="0" applyAlignment="1" pivotButton="0" quotePrefix="0" xfId="0">
      <alignment vertical="top" wrapText="1"/>
    </xf>
    <xf numFmtId="0" fontId="23" fillId="0" borderId="7" applyProtection="1" pivotButton="0" quotePrefix="0" xfId="0">
      <protection locked="1" hidden="1"/>
    </xf>
    <xf numFmtId="0" fontId="102" fillId="0" borderId="0" applyAlignment="1" pivotButton="0" quotePrefix="0" xfId="0">
      <alignment horizontal="left" vertical="center"/>
    </xf>
    <xf numFmtId="0" fontId="103" fillId="0" borderId="8" applyAlignment="1" pivotButton="0" quotePrefix="0" xfId="0">
      <alignment horizontal="right" vertical="center" indent="1"/>
    </xf>
    <xf numFmtId="0" fontId="13" fillId="0" borderId="7" applyAlignment="1" pivotButton="0" quotePrefix="0" xfId="0">
      <alignment horizontal="center" vertical="center" wrapText="1"/>
    </xf>
    <xf numFmtId="1" fontId="28" fillId="0" borderId="8" applyAlignment="1" applyProtection="1" pivotButton="0" quotePrefix="0" xfId="0">
      <alignment horizontal="center" vertical="center"/>
      <protection locked="0" hidden="0"/>
    </xf>
    <xf numFmtId="0" fontId="13" fillId="0" borderId="9" applyAlignment="1" pivotButton="0" quotePrefix="0" xfId="0">
      <alignment horizontal="center" vertical="center" wrapText="1"/>
    </xf>
    <xf numFmtId="0" fontId="13" fillId="0" borderId="49" applyAlignment="1" pivotButton="0" quotePrefix="0" xfId="0">
      <alignment horizontal="center" vertical="center" wrapText="1"/>
    </xf>
    <xf numFmtId="0" fontId="15" fillId="0" borderId="49" applyAlignment="1" pivotButton="0" quotePrefix="0" xfId="0">
      <alignment horizontal="center"/>
    </xf>
    <xf numFmtId="1" fontId="28" fillId="0" borderId="10" applyAlignment="1" applyProtection="1" pivotButton="0" quotePrefix="0" xfId="0">
      <alignment horizontal="center" vertical="center"/>
      <protection locked="0" hidden="0"/>
    </xf>
    <xf numFmtId="0" fontId="13" fillId="0" borderId="0" applyAlignment="1" pivotButton="0" quotePrefix="0" xfId="0">
      <alignment horizontal="center" vertical="center" wrapText="1"/>
    </xf>
    <xf numFmtId="1" fontId="28" fillId="0" borderId="0" applyAlignment="1" applyProtection="1" pivotButton="0" quotePrefix="0" xfId="0">
      <alignment horizontal="center" vertical="center"/>
      <protection locked="0" hidden="0"/>
    </xf>
    <xf numFmtId="0" fontId="27" fillId="19" borderId="0" applyAlignment="1" pivotButton="0" quotePrefix="0" xfId="0">
      <alignment vertical="center" wrapText="1"/>
    </xf>
    <xf numFmtId="0" fontId="27" fillId="19" borderId="0" applyAlignment="1" pivotButton="0" quotePrefix="0" xfId="0">
      <alignment vertical="center"/>
    </xf>
    <xf numFmtId="0" fontId="27" fillId="19" borderId="34" applyAlignment="1" pivotButton="0" quotePrefix="0" xfId="0">
      <alignment vertical="center"/>
    </xf>
    <xf numFmtId="0" fontId="27" fillId="19" borderId="35" applyAlignment="1" pivotButton="0" quotePrefix="0" xfId="0">
      <alignment vertical="center"/>
    </xf>
    <xf numFmtId="4" fontId="2" fillId="7" borderId="54" applyAlignment="1" pivotButton="0" quotePrefix="0" xfId="0">
      <alignment vertical="center"/>
    </xf>
    <xf numFmtId="37" fontId="111" fillId="6" borderId="1" applyAlignment="1" pivotButton="0" quotePrefix="0" xfId="0">
      <alignment horizontal="center" vertical="center"/>
    </xf>
    <xf numFmtId="37" fontId="112" fillId="4" borderId="1" applyAlignment="1" pivotButton="0" quotePrefix="0" xfId="7">
      <alignment horizontal="center" vertical="center" wrapText="1"/>
    </xf>
    <xf numFmtId="3" fontId="2" fillId="3" borderId="57" applyAlignment="1" pivotButton="0" quotePrefix="0" xfId="0">
      <alignment horizontal="center" vertical="center"/>
    </xf>
    <xf numFmtId="14" fontId="2" fillId="16" borderId="54" applyAlignment="1" applyProtection="1" pivotButton="0" quotePrefix="0" xfId="0">
      <alignment horizontal="left" vertical="center"/>
      <protection locked="0" hidden="0"/>
    </xf>
    <xf numFmtId="0" fontId="23" fillId="6" borderId="0" applyProtection="1" pivotButton="0" quotePrefix="0" xfId="0">
      <protection locked="1" hidden="1"/>
    </xf>
    <xf numFmtId="0" fontId="66" fillId="11" borderId="0" applyAlignment="1" applyProtection="1" pivotButton="0" quotePrefix="0" xfId="0">
      <alignment vertical="center"/>
      <protection locked="1" hidden="1"/>
    </xf>
    <xf numFmtId="0" fontId="65" fillId="11" borderId="0" applyAlignment="1" applyProtection="1" pivotButton="0" quotePrefix="0" xfId="0">
      <alignment vertical="center"/>
      <protection locked="1" hidden="1"/>
    </xf>
    <xf numFmtId="0" fontId="21" fillId="11" borderId="0" applyAlignment="1" applyProtection="1" pivotButton="0" quotePrefix="0" xfId="0">
      <alignment vertical="center"/>
      <protection locked="1" hidden="1"/>
    </xf>
    <xf numFmtId="0" fontId="30" fillId="6" borderId="0" applyAlignment="1" applyProtection="1" pivotButton="0" quotePrefix="0" xfId="0">
      <alignment horizontal="right" vertical="center" wrapText="1"/>
      <protection locked="1" hidden="1"/>
    </xf>
    <xf numFmtId="0" fontId="31" fillId="0" borderId="0" applyAlignment="1" applyProtection="1" pivotButton="0" quotePrefix="0" xfId="0">
      <alignment horizontal="right" vertical="top" wrapText="1"/>
      <protection locked="1" hidden="1"/>
    </xf>
    <xf numFmtId="0" fontId="32" fillId="0" borderId="0" applyAlignment="1" applyProtection="1" pivotButton="0" quotePrefix="0" xfId="0">
      <alignment horizontal="left" vertical="top" wrapText="1"/>
      <protection locked="1" hidden="1"/>
    </xf>
    <xf numFmtId="0" fontId="32" fillId="0" borderId="0" applyAlignment="1" applyProtection="1" pivotButton="0" quotePrefix="0" xfId="0">
      <alignment horizontal="center" vertical="top" wrapText="1"/>
      <protection locked="1" hidden="1"/>
    </xf>
    <xf numFmtId="0" fontId="45" fillId="0" borderId="0" applyAlignment="1" applyProtection="1" pivotButton="0" quotePrefix="0" xfId="0">
      <alignment vertical="center" wrapText="1"/>
      <protection locked="1" hidden="1"/>
    </xf>
    <xf numFmtId="37" fontId="38" fillId="7" borderId="1" applyAlignment="1" pivotButton="0" quotePrefix="0" xfId="7">
      <alignment horizontal="center" vertical="center" wrapText="1"/>
    </xf>
    <xf numFmtId="0" fontId="75" fillId="24" borderId="0" applyAlignment="1" pivotButton="0" quotePrefix="0" xfId="0">
      <alignment horizontal="center" vertical="center" wrapText="1"/>
    </xf>
    <xf numFmtId="14" fontId="2" fillId="2" borderId="52" applyAlignment="1" applyProtection="1" pivotButton="0" quotePrefix="0" xfId="0">
      <alignment horizontal="center" vertical="center"/>
      <protection locked="0" hidden="0"/>
    </xf>
    <xf numFmtId="164" fontId="2" fillId="2" borderId="53" applyAlignment="1" applyProtection="1" pivotButton="0" quotePrefix="0" xfId="0">
      <alignment horizontal="center" vertical="center"/>
      <protection locked="0" hidden="0"/>
    </xf>
    <xf numFmtId="164" fontId="2" fillId="2" borderId="0" applyAlignment="1" applyProtection="1" pivotButton="0" quotePrefix="0" xfId="0">
      <alignment horizontal="center" vertical="center"/>
      <protection locked="0" hidden="0"/>
    </xf>
    <xf numFmtId="14" fontId="2" fillId="2" borderId="54" applyAlignment="1" applyProtection="1" pivotButton="0" quotePrefix="0" xfId="0">
      <alignment horizontal="left" vertical="center"/>
      <protection locked="0" hidden="0"/>
    </xf>
    <xf numFmtId="0" fontId="101" fillId="0" borderId="0" applyAlignment="1" pivotButton="0" quotePrefix="0" xfId="0">
      <alignment horizontal="center" vertical="center"/>
    </xf>
    <xf numFmtId="1" fontId="2" fillId="2" borderId="18" applyAlignment="1" applyProtection="1" pivotButton="0" quotePrefix="0" xfId="0">
      <alignment horizontal="center" vertical="center"/>
      <protection locked="0" hidden="0"/>
    </xf>
    <xf numFmtId="1" fontId="2" fillId="2" borderId="19" applyAlignment="1" applyProtection="1" pivotButton="0" quotePrefix="0" xfId="0">
      <alignment horizontal="center" vertical="center"/>
      <protection locked="0" hidden="0"/>
    </xf>
    <xf numFmtId="0" fontId="13" fillId="15" borderId="0" applyAlignment="1" pivotButton="0" quotePrefix="0" xfId="0">
      <alignment horizontal="center" vertical="center" wrapText="1"/>
    </xf>
    <xf numFmtId="0" fontId="13" fillId="15" borderId="54" applyAlignment="1" pivotButton="0" quotePrefix="0" xfId="0">
      <alignment horizontal="center" vertical="center" wrapText="1"/>
    </xf>
    <xf numFmtId="0" fontId="21" fillId="15" borderId="0" applyAlignment="1" pivotButton="0" quotePrefix="0" xfId="0">
      <alignment horizontal="right" vertical="center"/>
    </xf>
    <xf numFmtId="0" fontId="21" fillId="15" borderId="50" applyAlignment="1" pivotButton="0" quotePrefix="0" xfId="0">
      <alignment horizontal="right" vertical="center"/>
    </xf>
    <xf numFmtId="0" fontId="21" fillId="15" borderId="0" applyAlignment="1" pivotButton="0" quotePrefix="0" xfId="0">
      <alignment horizontal="right" vertical="center" wrapText="1"/>
    </xf>
    <xf numFmtId="0" fontId="21" fillId="15" borderId="51" applyAlignment="1" pivotButton="0" quotePrefix="0" xfId="0">
      <alignment horizontal="right" vertical="center"/>
    </xf>
    <xf numFmtId="0" fontId="19" fillId="0" borderId="0" applyAlignment="1" pivotButton="0" quotePrefix="0" xfId="0">
      <alignment horizontal="center"/>
    </xf>
    <xf numFmtId="0" fontId="14" fillId="0" borderId="0" applyAlignment="1" pivotButton="0" quotePrefix="0" xfId="0">
      <alignment horizontal="center"/>
    </xf>
    <xf numFmtId="0" fontId="21" fillId="15" borderId="12" applyAlignment="1" pivotButton="0" quotePrefix="0" xfId="0">
      <alignment horizontal="center" vertical="center" wrapText="1"/>
    </xf>
    <xf numFmtId="0" fontId="21" fillId="15" borderId="0" applyAlignment="1" pivotButton="0" quotePrefix="0" xfId="0">
      <alignment horizontal="center" vertical="center" wrapText="1"/>
    </xf>
    <xf numFmtId="164" fontId="13" fillId="15" borderId="61" applyAlignment="1" pivotButton="0" quotePrefix="0" xfId="0">
      <alignment horizontal="center" vertical="center"/>
    </xf>
    <xf numFmtId="164" fontId="13" fillId="15" borderId="62" applyAlignment="1" pivotButton="0" quotePrefix="0" xfId="0">
      <alignment horizontal="center" vertical="center"/>
    </xf>
    <xf numFmtId="164" fontId="13" fillId="15" borderId="63" applyAlignment="1" pivotButton="0" quotePrefix="0" xfId="0">
      <alignment horizontal="center" vertical="center"/>
    </xf>
    <xf numFmtId="0" fontId="13" fillId="15" borderId="18" applyAlignment="1" pivotButton="0" quotePrefix="0" xfId="0">
      <alignment horizontal="center" vertical="center" wrapText="1"/>
    </xf>
    <xf numFmtId="0" fontId="13" fillId="15" borderId="19" applyAlignment="1" pivotButton="0" quotePrefix="0" xfId="0">
      <alignment horizontal="center" vertical="center" wrapText="1"/>
    </xf>
    <xf numFmtId="0" fontId="13" fillId="15" borderId="12" applyAlignment="1" pivotButton="0" quotePrefix="0" xfId="0">
      <alignment horizontal="center" vertical="center" wrapText="1"/>
    </xf>
    <xf numFmtId="0" fontId="105" fillId="16" borderId="0" applyAlignment="1" applyProtection="1" pivotButton="0" quotePrefix="0" xfId="0">
      <alignment horizontal="center" vertical="center"/>
      <protection locked="0" hidden="1"/>
    </xf>
    <xf numFmtId="1" fontId="4" fillId="16" borderId="5" applyAlignment="1" applyProtection="1" pivotButton="0" quotePrefix="0" xfId="0">
      <alignment horizontal="center" vertical="center"/>
      <protection locked="0" hidden="0"/>
    </xf>
    <xf numFmtId="1" fontId="4" fillId="16" borderId="21" applyAlignment="1" applyProtection="1" pivotButton="0" quotePrefix="0" xfId="0">
      <alignment horizontal="center" vertical="center"/>
      <protection locked="0" hidden="0"/>
    </xf>
    <xf numFmtId="14" fontId="2" fillId="2" borderId="0" applyAlignment="1" applyProtection="1" pivotButton="0" quotePrefix="0" xfId="0">
      <alignment horizontal="center" vertical="center"/>
      <protection locked="0" hidden="0"/>
    </xf>
    <xf numFmtId="0" fontId="76" fillId="24" borderId="0" applyAlignment="1" pivotButton="0" quotePrefix="0" xfId="0">
      <alignment horizontal="center" vertical="center" wrapText="1"/>
    </xf>
    <xf numFmtId="0" fontId="21" fillId="15" borderId="0" applyAlignment="1" pivotButton="0" quotePrefix="0" xfId="0">
      <alignment horizontal="center"/>
    </xf>
    <xf numFmtId="164" fontId="2" fillId="3" borderId="18" applyAlignment="1" pivotButton="0" quotePrefix="0" xfId="0">
      <alignment horizontal="center" vertical="center"/>
    </xf>
    <xf numFmtId="164" fontId="2" fillId="3" borderId="19" applyAlignment="1" pivotButton="0" quotePrefix="0" xfId="0">
      <alignment horizontal="center" vertical="center"/>
    </xf>
    <xf numFmtId="0" fontId="26" fillId="0" borderId="11" applyAlignment="1" applyProtection="1" pivotButton="0" quotePrefix="0" xfId="0">
      <alignment horizontal="center" vertical="center" textRotation="90"/>
      <protection locked="0" hidden="0"/>
    </xf>
    <xf numFmtId="0" fontId="26" fillId="0" borderId="4" applyAlignment="1" applyProtection="1" pivotButton="0" quotePrefix="0" xfId="0">
      <alignment horizontal="center" vertical="center" textRotation="90"/>
      <protection locked="0" hidden="0"/>
    </xf>
    <xf numFmtId="0" fontId="26" fillId="0" borderId="3" applyAlignment="1" applyProtection="1" pivotButton="0" quotePrefix="0" xfId="0">
      <alignment horizontal="center" vertical="center" textRotation="90"/>
      <protection locked="0" hidden="0"/>
    </xf>
    <xf numFmtId="0" fontId="75" fillId="24" borderId="0" applyAlignment="1" applyProtection="1" pivotButton="0" quotePrefix="0" xfId="0">
      <alignment horizontal="center" vertical="center" wrapText="1"/>
      <protection locked="0" hidden="0"/>
    </xf>
    <xf numFmtId="0" fontId="26" fillId="0" borderId="11" applyAlignment="1" applyProtection="1" pivotButton="0" quotePrefix="0" xfId="0">
      <alignment horizontal="center" vertical="center" textRotation="90" wrapText="1"/>
      <protection locked="0" hidden="0"/>
    </xf>
    <xf numFmtId="0" fontId="26" fillId="0" borderId="4" applyAlignment="1" applyProtection="1" pivotButton="0" quotePrefix="0" xfId="0">
      <alignment horizontal="center" vertical="center" textRotation="90" wrapText="1"/>
      <protection locked="0" hidden="0"/>
    </xf>
    <xf numFmtId="0" fontId="26" fillId="0" borderId="3" applyAlignment="1" applyProtection="1" pivotButton="0" quotePrefix="0" xfId="0">
      <alignment horizontal="center" vertical="center" textRotation="90" wrapText="1"/>
      <protection locked="0" hidden="0"/>
    </xf>
    <xf numFmtId="0" fontId="23" fillId="0" borderId="0" applyAlignment="1" pivotButton="0" quotePrefix="0" xfId="0">
      <alignment horizontal="center"/>
    </xf>
    <xf numFmtId="164" fontId="22" fillId="15" borderId="61" applyAlignment="1" pivotButton="0" quotePrefix="0" xfId="0">
      <alignment horizontal="center" vertical="center" wrapText="1"/>
    </xf>
    <xf numFmtId="164" fontId="22" fillId="15" borderId="62" applyAlignment="1" pivotButton="0" quotePrefix="0" xfId="0">
      <alignment horizontal="center" vertical="center"/>
    </xf>
    <xf numFmtId="164" fontId="22" fillId="15" borderId="63" applyAlignment="1" pivotButton="0" quotePrefix="0" xfId="0">
      <alignment horizontal="center" vertical="center"/>
    </xf>
    <xf numFmtId="0" fontId="92" fillId="0" borderId="0" applyAlignment="1" pivotButton="0" quotePrefix="0" xfId="0">
      <alignment horizontal="center" vertical="center"/>
    </xf>
    <xf numFmtId="0" fontId="89" fillId="0" borderId="69" applyAlignment="1" pivotButton="0" quotePrefix="0" xfId="0">
      <alignment horizontal="center" vertical="center" wrapText="1"/>
    </xf>
    <xf numFmtId="4" fontId="2" fillId="3" borderId="57" applyAlignment="1" pivotButton="0" quotePrefix="0" xfId="0">
      <alignment horizontal="center" vertical="center"/>
    </xf>
    <xf numFmtId="4" fontId="2" fillId="3" borderId="56" applyAlignment="1" pivotButton="0" quotePrefix="0" xfId="0">
      <alignment horizontal="center" vertical="center"/>
    </xf>
    <xf numFmtId="164" fontId="22" fillId="15" borderId="61" applyAlignment="1" pivotButton="0" quotePrefix="0" xfId="0">
      <alignment horizontal="center" vertical="center"/>
    </xf>
    <xf numFmtId="1" fontId="28" fillId="16" borderId="60" applyAlignment="1" applyProtection="1" pivotButton="0" quotePrefix="0" xfId="0">
      <alignment horizontal="center" vertical="center"/>
      <protection locked="0" hidden="0"/>
    </xf>
    <xf numFmtId="1" fontId="28" fillId="16" borderId="19" applyAlignment="1" applyProtection="1" pivotButton="0" quotePrefix="0" xfId="0">
      <alignment horizontal="center" vertical="center"/>
      <protection locked="0" hidden="0"/>
    </xf>
    <xf numFmtId="0" fontId="93" fillId="16" borderId="0" applyAlignment="1" applyProtection="1" pivotButton="0" quotePrefix="0" xfId="0">
      <alignment horizontal="center" vertical="center" wrapText="1"/>
      <protection locked="0" hidden="0"/>
    </xf>
    <xf numFmtId="1" fontId="93" fillId="16" borderId="60" applyAlignment="1" applyProtection="1" pivotButton="0" quotePrefix="0" xfId="0">
      <alignment horizontal="center" vertical="center"/>
      <protection locked="0" hidden="0"/>
    </xf>
    <xf numFmtId="1" fontId="93" fillId="16" borderId="19" applyAlignment="1" applyProtection="1" pivotButton="0" quotePrefix="0" xfId="0">
      <alignment horizontal="center" vertical="center"/>
      <protection locked="0" hidden="0"/>
    </xf>
    <xf numFmtId="1" fontId="77" fillId="16" borderId="60" applyAlignment="1" applyProtection="1" pivotButton="0" quotePrefix="0" xfId="0">
      <alignment horizontal="center" vertical="center"/>
      <protection locked="0" hidden="0"/>
    </xf>
    <xf numFmtId="1" fontId="77" fillId="16" borderId="19" applyAlignment="1" applyProtection="1" pivotButton="0" quotePrefix="0" xfId="0">
      <alignment horizontal="center" vertical="center"/>
      <protection locked="0" hidden="0"/>
    </xf>
    <xf numFmtId="0" fontId="12" fillId="0" borderId="0" applyAlignment="1" pivotButton="0" quotePrefix="0" xfId="0">
      <alignment horizontal="center"/>
    </xf>
    <xf numFmtId="1" fontId="28" fillId="16" borderId="7" applyAlignment="1" applyProtection="1" pivotButton="0" quotePrefix="0" xfId="0">
      <alignment horizontal="center" vertical="center"/>
      <protection locked="0" hidden="0"/>
    </xf>
    <xf numFmtId="1" fontId="28" fillId="16" borderId="0" applyAlignment="1" applyProtection="1" pivotButton="0" quotePrefix="0" xfId="0">
      <alignment horizontal="center" vertical="center"/>
      <protection locked="0" hidden="0"/>
    </xf>
    <xf numFmtId="0" fontId="96" fillId="0" borderId="0" applyAlignment="1" pivotButton="0" quotePrefix="0" xfId="0">
      <alignment horizontal="center" vertical="center" wrapText="1"/>
    </xf>
    <xf numFmtId="0" fontId="96" fillId="0" borderId="8" applyAlignment="1" pivotButton="0" quotePrefix="0" xfId="0">
      <alignment horizontal="center" vertical="center" wrapText="1"/>
    </xf>
    <xf numFmtId="0" fontId="35" fillId="8" borderId="25" applyAlignment="1" pivotButton="0" quotePrefix="0" xfId="0">
      <alignment horizontal="left" vertical="center" wrapText="1"/>
    </xf>
    <xf numFmtId="0" fontId="35" fillId="8" borderId="44" applyAlignment="1" pivotButton="0" quotePrefix="0" xfId="0">
      <alignment horizontal="left" vertical="center" wrapText="1"/>
    </xf>
    <xf numFmtId="0" fontId="36" fillId="8" borderId="25" applyAlignment="1" pivotButton="0" quotePrefix="0" xfId="0">
      <alignment horizontal="left" vertical="center" wrapText="1"/>
    </xf>
    <xf numFmtId="0" fontId="36" fillId="6" borderId="1" applyAlignment="1" pivotButton="0" quotePrefix="0" xfId="0">
      <alignment horizontal="center" vertical="center" wrapText="1"/>
    </xf>
    <xf numFmtId="0" fontId="35" fillId="8" borderId="24" applyAlignment="1" pivotButton="0" quotePrefix="0" xfId="0">
      <alignment horizontal="left" vertical="center" wrapText="1"/>
    </xf>
    <xf numFmtId="0" fontId="34" fillId="5" borderId="0" applyAlignment="1" pivotButton="0" quotePrefix="0" xfId="0">
      <alignment horizontal="left" vertical="center" wrapText="1"/>
    </xf>
    <xf numFmtId="0" fontId="35" fillId="9" borderId="0" applyAlignment="1" pivotButton="0" quotePrefix="0" xfId="0">
      <alignment horizontal="left" vertical="center" wrapText="1"/>
    </xf>
    <xf numFmtId="0" fontId="36" fillId="8" borderId="24" applyAlignment="1" pivotButton="0" quotePrefix="0" xfId="0">
      <alignment horizontal="left" vertical="center" wrapText="1"/>
    </xf>
    <xf numFmtId="0" fontId="36" fillId="8" borderId="43" applyAlignment="1" pivotButton="0" quotePrefix="0" xfId="0">
      <alignment horizontal="left" vertical="center" wrapText="1"/>
    </xf>
    <xf numFmtId="0" fontId="35" fillId="9" borderId="28" applyAlignment="1" pivotButton="0" quotePrefix="0" xfId="0">
      <alignment horizontal="left" vertical="center" wrapText="1"/>
    </xf>
    <xf numFmtId="0" fontId="33" fillId="0" borderId="42" applyAlignment="1" pivotButton="0" quotePrefix="0" xfId="0">
      <alignment horizontal="left" vertical="center" wrapText="1"/>
    </xf>
    <xf numFmtId="0" fontId="54" fillId="0" borderId="0" applyAlignment="1" pivotButton="0" quotePrefix="0" xfId="0">
      <alignment horizontal="center" vertical="center" wrapText="1"/>
    </xf>
    <xf numFmtId="0" fontId="36" fillId="8" borderId="25" applyAlignment="1" pivotButton="0" quotePrefix="0" xfId="0">
      <alignment horizontal="left" vertical="center"/>
    </xf>
    <xf numFmtId="0" fontId="36" fillId="8" borderId="25" applyAlignment="1" pivotButton="0" quotePrefix="0" xfId="0">
      <alignment horizontal="right" vertical="center" wrapText="1"/>
    </xf>
    <xf numFmtId="0" fontId="36" fillId="8" borderId="44" applyAlignment="1" pivotButton="0" quotePrefix="0" xfId="0">
      <alignment horizontal="right" vertical="center" wrapText="1"/>
    </xf>
    <xf numFmtId="0" fontId="36" fillId="8" borderId="26" applyAlignment="1" pivotButton="0" quotePrefix="0" xfId="0">
      <alignment horizontal="left" vertical="center" wrapText="1"/>
    </xf>
    <xf numFmtId="0" fontId="36" fillId="8" borderId="45" applyAlignment="1" pivotButton="0" quotePrefix="0" xfId="0">
      <alignment horizontal="left" vertical="center" wrapText="1"/>
    </xf>
    <xf numFmtId="0" fontId="35" fillId="8" borderId="25" applyAlignment="1" pivotButton="0" quotePrefix="0" xfId="0">
      <alignment horizontal="right" vertical="center" wrapText="1"/>
    </xf>
    <xf numFmtId="0" fontId="35" fillId="8" borderId="44" applyAlignment="1" pivotButton="0" quotePrefix="0" xfId="0">
      <alignment horizontal="right" vertical="center" wrapText="1"/>
    </xf>
    <xf numFmtId="0" fontId="36" fillId="8" borderId="26" applyAlignment="1" pivotButton="0" quotePrefix="0" xfId="0">
      <alignment horizontal="left" vertical="top" wrapText="1"/>
    </xf>
    <xf numFmtId="0" fontId="36" fillId="8" borderId="0" applyAlignment="1" pivotButton="0" quotePrefix="0" xfId="0">
      <alignment horizontal="left" vertical="top" wrapText="1"/>
    </xf>
    <xf numFmtId="0" fontId="36" fillId="8" borderId="24" applyAlignment="1" pivotButton="0" quotePrefix="0" xfId="0">
      <alignment horizontal="left" vertical="top" wrapText="1"/>
    </xf>
    <xf numFmtId="0" fontId="35" fillId="8" borderId="0" applyAlignment="1" pivotButton="0" quotePrefix="0" xfId="0">
      <alignment horizontal="left" vertical="center" wrapText="1"/>
    </xf>
    <xf numFmtId="0" fontId="33" fillId="0" borderId="0" applyAlignment="1" pivotButton="0" quotePrefix="0" xfId="0">
      <alignment horizontal="left" vertical="center" wrapText="1"/>
    </xf>
    <xf numFmtId="0" fontId="36" fillId="8" borderId="24" applyAlignment="1" pivotButton="0" quotePrefix="0" xfId="0">
      <alignment horizontal="right" vertical="center" wrapText="1"/>
    </xf>
    <xf numFmtId="0" fontId="36" fillId="8" borderId="44" applyAlignment="1" pivotButton="0" quotePrefix="0" xfId="0">
      <alignment horizontal="left" vertical="center" wrapText="1"/>
    </xf>
    <xf numFmtId="0" fontId="36" fillId="8" borderId="2" applyAlignment="1" pivotButton="0" quotePrefix="0" xfId="0">
      <alignment horizontal="left" vertical="center" wrapText="1"/>
    </xf>
    <xf numFmtId="0" fontId="36" fillId="8" borderId="0" applyAlignment="1" pivotButton="0" quotePrefix="0" xfId="0">
      <alignment horizontal="right" vertical="center" wrapText="1"/>
    </xf>
    <xf numFmtId="0" fontId="36" fillId="8" borderId="2" applyAlignment="1" pivotButton="0" quotePrefix="0" xfId="0">
      <alignment horizontal="right" vertical="center" wrapText="1"/>
    </xf>
    <xf numFmtId="0" fontId="36" fillId="8" borderId="43" applyAlignment="1" pivotButton="0" quotePrefix="0" xfId="0">
      <alignment horizontal="right" vertical="center" wrapText="1"/>
    </xf>
    <xf numFmtId="0" fontId="36" fillId="8" borderId="0" applyAlignment="1" pivotButton="0" quotePrefix="0" xfId="0">
      <alignment horizontal="left" vertical="center" wrapText="1"/>
    </xf>
    <xf numFmtId="0" fontId="35" fillId="9" borderId="46" applyAlignment="1" pivotButton="0" quotePrefix="0" xfId="0">
      <alignment horizontal="left" vertical="center" wrapText="1"/>
    </xf>
    <xf numFmtId="0" fontId="34" fillId="5" borderId="27" applyAlignment="1" pivotButton="0" quotePrefix="0" xfId="0">
      <alignment horizontal="left" vertical="center" wrapText="1"/>
    </xf>
    <xf numFmtId="0" fontId="35" fillId="8" borderId="0" applyAlignment="1" pivotButton="0" quotePrefix="0" xfId="0">
      <alignment horizontal="right" vertical="center" wrapText="1"/>
    </xf>
    <xf numFmtId="0" fontId="35" fillId="8" borderId="2" applyAlignment="1" pivotButton="0" quotePrefix="0" xfId="0">
      <alignment horizontal="right" vertical="center" wrapText="1"/>
    </xf>
    <xf numFmtId="0" fontId="43" fillId="8" borderId="0" applyAlignment="1" pivotButton="0" quotePrefix="0" xfId="0">
      <alignment horizontal="left" vertical="center" wrapText="1"/>
    </xf>
    <xf numFmtId="0" fontId="36" fillId="8" borderId="47" applyAlignment="1" pivotButton="0" quotePrefix="0" xfId="0">
      <alignment horizontal="left" vertical="center" wrapText="1"/>
    </xf>
    <xf numFmtId="0" fontId="35" fillId="8" borderId="2" applyAlignment="1" pivotButton="0" quotePrefix="0" xfId="0">
      <alignment horizontal="left" vertical="center" wrapText="1"/>
    </xf>
    <xf numFmtId="0" fontId="23" fillId="0" borderId="0" applyAlignment="1" pivotButton="0" quotePrefix="0" xfId="0">
      <alignment wrapText="1"/>
    </xf>
    <xf numFmtId="0" fontId="36" fillId="6" borderId="13" applyAlignment="1" pivotButton="0" quotePrefix="0" xfId="0">
      <alignment horizontal="center" vertical="center" wrapText="1"/>
    </xf>
    <xf numFmtId="0" fontId="36" fillId="6" borderId="15" applyAlignment="1" pivotButton="0" quotePrefix="0" xfId="0">
      <alignment horizontal="center" vertical="center" wrapText="1"/>
    </xf>
    <xf numFmtId="0" fontId="35" fillId="9" borderId="0" applyAlignment="1" pivotButton="0" quotePrefix="0" xfId="0">
      <alignment horizontal="right" vertical="center" wrapText="1"/>
    </xf>
    <xf numFmtId="0" fontId="23" fillId="0" borderId="13" applyAlignment="1" pivotButton="0" quotePrefix="0" xfId="0">
      <alignment horizontal="center" wrapText="1"/>
    </xf>
    <xf numFmtId="0" fontId="23" fillId="0" borderId="15" applyAlignment="1" pivotButton="0" quotePrefix="0" xfId="0">
      <alignment horizontal="center" wrapText="1"/>
    </xf>
    <xf numFmtId="0" fontId="36" fillId="8" borderId="12" applyAlignment="1" pivotButton="0" quotePrefix="0" xfId="0">
      <alignment horizontal="right" vertical="center" wrapText="1"/>
    </xf>
    <xf numFmtId="0" fontId="36" fillId="8" borderId="16" applyAlignment="1" pivotButton="0" quotePrefix="0" xfId="0">
      <alignment horizontal="right" vertical="center" wrapText="1"/>
    </xf>
    <xf numFmtId="0" fontId="36" fillId="8" borderId="17" applyAlignment="1" pivotButton="0" quotePrefix="0" xfId="0">
      <alignment horizontal="right" vertical="center" wrapText="1"/>
    </xf>
    <xf numFmtId="0" fontId="23" fillId="0" borderId="18" applyAlignment="1" pivotButton="0" quotePrefix="0" xfId="0">
      <alignment horizontal="center" wrapText="1"/>
    </xf>
    <xf numFmtId="0" fontId="23" fillId="0" borderId="20" applyAlignment="1" pivotButton="0" quotePrefix="0" xfId="0">
      <alignment horizontal="center" wrapText="1"/>
    </xf>
    <xf numFmtId="0" fontId="23" fillId="0" borderId="14" applyAlignment="1" pivotButton="0" quotePrefix="0" xfId="0">
      <alignment horizontal="center" wrapText="1"/>
    </xf>
    <xf numFmtId="0" fontId="23" fillId="0" borderId="16" applyAlignment="1" pivotButton="0" quotePrefix="0" xfId="0">
      <alignment horizontal="center" wrapText="1"/>
    </xf>
    <xf numFmtId="0" fontId="23" fillId="0" borderId="17" applyAlignment="1" pivotButton="0" quotePrefix="0" xfId="0">
      <alignment horizontal="center" wrapText="1"/>
    </xf>
    <xf numFmtId="0" fontId="49" fillId="5" borderId="0" applyAlignment="1" pivotButton="0" quotePrefix="0" xfId="0">
      <alignment horizontal="left" vertical="center" wrapText="1"/>
    </xf>
    <xf numFmtId="0" fontId="36" fillId="8" borderId="25" applyAlignment="1" pivotButton="0" quotePrefix="0" xfId="0">
      <alignment horizontal="center" vertical="center" wrapText="1"/>
    </xf>
    <xf numFmtId="0" fontId="36" fillId="6" borderId="1" applyAlignment="1" pivotButton="0" quotePrefix="0" xfId="0">
      <alignment horizontal="left" vertical="center" wrapText="1"/>
    </xf>
    <xf numFmtId="0" fontId="33" fillId="0" borderId="48" applyAlignment="1" pivotButton="0" quotePrefix="0" xfId="0">
      <alignment horizontal="left" vertical="center" wrapText="1"/>
    </xf>
    <xf numFmtId="0" fontId="36" fillId="6" borderId="14" applyAlignment="1" pivotButton="0" quotePrefix="0" xfId="0">
      <alignment horizontal="center" vertical="center" wrapText="1"/>
    </xf>
    <xf numFmtId="0" fontId="36" fillId="6" borderId="16" applyAlignment="1" pivotButton="0" quotePrefix="0" xfId="0">
      <alignment horizontal="center" vertical="center" wrapText="1"/>
    </xf>
    <xf numFmtId="0" fontId="36" fillId="6" borderId="17" applyAlignment="1" pivotButton="0" quotePrefix="0" xfId="0">
      <alignment horizontal="center" vertical="center" wrapText="1"/>
    </xf>
    <xf numFmtId="0" fontId="33" fillId="0" borderId="9" applyAlignment="1" pivotButton="0" quotePrefix="0" xfId="0">
      <alignment horizontal="left" vertical="center" wrapText="1"/>
    </xf>
    <xf numFmtId="0" fontId="33" fillId="0" borderId="49" applyAlignment="1" pivotButton="0" quotePrefix="0" xfId="0">
      <alignment horizontal="left" vertical="center" wrapText="1"/>
    </xf>
    <xf numFmtId="0" fontId="33" fillId="0" borderId="10" applyAlignment="1" pivotButton="0" quotePrefix="0" xfId="0">
      <alignment horizontal="left" vertical="center" wrapText="1"/>
    </xf>
    <xf numFmtId="0" fontId="51" fillId="6" borderId="12" applyAlignment="1" applyProtection="1" pivotButton="0" quotePrefix="0" xfId="0">
      <alignment horizontal="left" vertical="center" wrapText="1"/>
      <protection locked="1" hidden="1"/>
    </xf>
    <xf numFmtId="0" fontId="51" fillId="6" borderId="0" applyAlignment="1" applyProtection="1" pivotButton="0" quotePrefix="0" xfId="0">
      <alignment horizontal="left" vertical="center" wrapText="1"/>
      <protection locked="1" hidden="1"/>
    </xf>
    <xf numFmtId="0" fontId="51" fillId="6" borderId="2" applyAlignment="1" applyProtection="1" pivotButton="0" quotePrefix="0" xfId="0">
      <alignment horizontal="left" vertical="center" wrapText="1"/>
      <protection locked="1" hidden="1"/>
    </xf>
    <xf numFmtId="0" fontId="51" fillId="6" borderId="16" applyAlignment="1" applyProtection="1" pivotButton="0" quotePrefix="0" xfId="0">
      <alignment horizontal="left" vertical="center" wrapText="1"/>
      <protection locked="1" hidden="1"/>
    </xf>
    <xf numFmtId="0" fontId="51" fillId="6" borderId="70" applyAlignment="1" applyProtection="1" pivotButton="0" quotePrefix="0" xfId="0">
      <alignment horizontal="left" vertical="center" wrapText="1"/>
      <protection locked="1" hidden="1"/>
    </xf>
    <xf numFmtId="0" fontId="51" fillId="6" borderId="17" applyAlignment="1" applyProtection="1" pivotButton="0" quotePrefix="0" xfId="0">
      <alignment horizontal="left" vertical="center" wrapText="1"/>
      <protection locked="1" hidden="1"/>
    </xf>
    <xf numFmtId="0" fontId="51" fillId="6" borderId="18" applyAlignment="1" applyProtection="1" pivotButton="0" quotePrefix="0" xfId="0">
      <alignment horizontal="left" vertical="center" wrapText="1"/>
      <protection locked="1" hidden="1"/>
    </xf>
    <xf numFmtId="0" fontId="51" fillId="6" borderId="19" applyAlignment="1" applyProtection="1" pivotButton="0" quotePrefix="0" xfId="0">
      <alignment horizontal="left" vertical="center" wrapText="1"/>
      <protection locked="1" hidden="1"/>
    </xf>
    <xf numFmtId="0" fontId="51" fillId="6" borderId="20" applyAlignment="1" applyProtection="1" pivotButton="0" quotePrefix="0" xfId="0">
      <alignment horizontal="left" vertical="center" wrapText="1"/>
      <protection locked="1" hidden="1"/>
    </xf>
    <xf numFmtId="0" fontId="75" fillId="24" borderId="0" applyAlignment="1" applyProtection="1" pivotButton="0" quotePrefix="0" xfId="0">
      <alignment horizontal="center" vertical="center" wrapText="1"/>
      <protection locked="1" hidden="1"/>
    </xf>
    <xf numFmtId="0" fontId="54" fillId="0" borderId="0" applyAlignment="1" applyProtection="1" pivotButton="0" quotePrefix="0" xfId="0">
      <alignment horizontal="center" vertical="center" wrapText="1"/>
      <protection locked="1" hidden="1"/>
    </xf>
    <xf numFmtId="0" fontId="33" fillId="0" borderId="42" applyAlignment="1" applyProtection="1" pivotButton="0" quotePrefix="0" xfId="0">
      <alignment horizontal="left" vertical="center" wrapText="1"/>
      <protection locked="1" hidden="1"/>
    </xf>
    <xf numFmtId="0" fontId="106" fillId="6" borderId="13" applyAlignment="1" applyProtection="1" pivotButton="0" quotePrefix="0" xfId="0">
      <alignment horizontal="left" vertical="center" wrapText="1"/>
      <protection locked="1" hidden="1"/>
    </xf>
    <xf numFmtId="0" fontId="106" fillId="6" borderId="14" applyAlignment="1" applyProtection="1" pivotButton="0" quotePrefix="0" xfId="0">
      <alignment horizontal="left" vertical="center" wrapText="1"/>
      <protection locked="1" hidden="1"/>
    </xf>
    <xf numFmtId="0" fontId="106" fillId="6" borderId="15" applyAlignment="1" applyProtection="1" pivotButton="0" quotePrefix="0" xfId="0">
      <alignment horizontal="left" vertical="center" wrapText="1"/>
      <protection locked="1" hidden="1"/>
    </xf>
    <xf numFmtId="37" fontId="82" fillId="0" borderId="13" applyAlignment="1" pivotButton="0" quotePrefix="0" xfId="0">
      <alignment horizontal="center"/>
    </xf>
    <xf numFmtId="37" fontId="82" fillId="0" borderId="14" applyAlignment="1" pivotButton="0" quotePrefix="0" xfId="0">
      <alignment horizontal="center"/>
    </xf>
    <xf numFmtId="37" fontId="82" fillId="0" borderId="15" applyAlignment="1" pivotButton="0" quotePrefix="0" xfId="0">
      <alignment horizontal="center"/>
    </xf>
    <xf numFmtId="1" fontId="70" fillId="22" borderId="0" applyAlignment="1" pivotButton="0" quotePrefix="0" xfId="0">
      <alignment horizontal="center" vertical="center"/>
    </xf>
    <xf numFmtId="0" fontId="70" fillId="22" borderId="0" applyAlignment="1" pivotButton="0" quotePrefix="0" xfId="0">
      <alignment horizontal="center" vertical="center"/>
    </xf>
    <xf numFmtId="37" fontId="74" fillId="0" borderId="13" applyAlignment="1" pivotButton="0" quotePrefix="0" xfId="0">
      <alignment horizontal="center"/>
    </xf>
    <xf numFmtId="37" fontId="74" fillId="0" borderId="14" applyAlignment="1" pivotButton="0" quotePrefix="0" xfId="0">
      <alignment horizontal="center"/>
    </xf>
    <xf numFmtId="37" fontId="74" fillId="0" borderId="15" applyAlignment="1" pivotButton="0" quotePrefix="0" xfId="0">
      <alignment horizontal="center"/>
    </xf>
    <xf numFmtId="0" fontId="69" fillId="0" borderId="0" applyAlignment="1" pivotButton="0" quotePrefix="0" xfId="0">
      <alignment vertical="center"/>
    </xf>
    <xf numFmtId="0" fontId="70" fillId="0" borderId="0" applyAlignment="1" pivotButton="0" quotePrefix="0" xfId="0">
      <alignment horizontal="center" vertical="center"/>
    </xf>
    <xf numFmtId="37" fontId="23" fillId="0" borderId="13" applyAlignment="1" pivotButton="0" quotePrefix="0" xfId="0">
      <alignment horizontal="center"/>
    </xf>
    <xf numFmtId="37" fontId="23" fillId="0" borderId="14" applyAlignment="1" pivotButton="0" quotePrefix="0" xfId="0">
      <alignment horizontal="center"/>
    </xf>
    <xf numFmtId="37" fontId="23" fillId="0" borderId="15" applyAlignment="1" pivotButton="0" quotePrefix="0" xfId="0">
      <alignment horizontal="center"/>
    </xf>
    <xf numFmtId="0" fontId="66" fillId="11" borderId="0" applyAlignment="1" pivotButton="0" quotePrefix="0" xfId="0">
      <alignment horizontal="left" vertical="center"/>
    </xf>
    <xf numFmtId="0" fontId="0" fillId="0" borderId="0" pivotButton="0" quotePrefix="0" xfId="0"/>
    <xf numFmtId="164" fontId="20" fillId="0" borderId="0" applyAlignment="1" pivotButton="0" quotePrefix="0" xfId="0">
      <alignment horizontal="left" vertical="center" indent="1"/>
    </xf>
    <xf numFmtId="164" fontId="2" fillId="0" borderId="0" applyAlignment="1" pivotButton="0" quotePrefix="0" xfId="0">
      <alignment horizontal="left" vertical="center" indent="1"/>
    </xf>
    <xf numFmtId="164" fontId="13" fillId="15" borderId="65" applyAlignment="1" pivotButton="0" quotePrefix="0" xfId="0">
      <alignment horizontal="center" vertical="center"/>
    </xf>
    <xf numFmtId="0" fontId="0" fillId="0" borderId="62" pivotButton="0" quotePrefix="0" xfId="0"/>
    <xf numFmtId="0" fontId="0" fillId="0" borderId="63" pivotButton="0" quotePrefix="0" xfId="0"/>
    <xf numFmtId="0" fontId="0" fillId="0" borderId="19" pivotButton="0" quotePrefix="0" xfId="0"/>
    <xf numFmtId="0" fontId="0" fillId="0" borderId="12" pivotButton="0" quotePrefix="0" xfId="0"/>
    <xf numFmtId="0" fontId="0" fillId="0" borderId="0" applyProtection="1" pivotButton="0" quotePrefix="0" xfId="0">
      <protection locked="0" hidden="1"/>
    </xf>
    <xf numFmtId="167" fontId="23" fillId="0" borderId="0" pivotButton="0" quotePrefix="0" xfId="1"/>
    <xf numFmtId="0" fontId="0" fillId="0" borderId="19" applyProtection="1" pivotButton="0" quotePrefix="0" xfId="0">
      <protection locked="0" hidden="0"/>
    </xf>
    <xf numFmtId="0" fontId="0" fillId="0" borderId="50" pivotButton="0" quotePrefix="0" xfId="0"/>
    <xf numFmtId="0" fontId="0" fillId="0" borderId="52" applyProtection="1" pivotButton="0" quotePrefix="0" xfId="0">
      <protection locked="0" hidden="0"/>
    </xf>
    <xf numFmtId="0" fontId="0" fillId="0" borderId="51" pivotButton="0" quotePrefix="0" xfId="0"/>
    <xf numFmtId="164" fontId="2" fillId="2" borderId="53" applyAlignment="1" applyProtection="1" pivotButton="0" quotePrefix="0" xfId="0">
      <alignment horizontal="center" vertical="center"/>
      <protection locked="0" hidden="0"/>
    </xf>
    <xf numFmtId="0" fontId="0" fillId="0" borderId="53" applyProtection="1" pivotButton="0" quotePrefix="0" xfId="0">
      <protection locked="0" hidden="0"/>
    </xf>
    <xf numFmtId="164" fontId="2" fillId="2" borderId="0" applyAlignment="1" applyProtection="1" pivotButton="0" quotePrefix="0" xfId="0">
      <alignment horizontal="center" vertical="center"/>
      <protection locked="0" hidden="0"/>
    </xf>
    <xf numFmtId="0" fontId="0" fillId="0" borderId="0" applyProtection="1" pivotButton="0" quotePrefix="0" xfId="0">
      <protection locked="0" hidden="0"/>
    </xf>
    <xf numFmtId="0" fontId="0" fillId="0" borderId="21" applyProtection="1" pivotButton="0" quotePrefix="0" xfId="0">
      <protection locked="0" hidden="0"/>
    </xf>
    <xf numFmtId="165" fontId="2" fillId="2" borderId="56" applyAlignment="1" applyProtection="1" pivotButton="0" quotePrefix="0" xfId="6">
      <alignment horizontal="center" vertical="center"/>
      <protection locked="0" hidden="0"/>
    </xf>
    <xf numFmtId="165" fontId="2" fillId="2" borderId="58" applyAlignment="1" applyProtection="1" pivotButton="0" quotePrefix="0" xfId="6">
      <alignment horizontal="center" vertical="center"/>
      <protection locked="0" hidden="0"/>
    </xf>
    <xf numFmtId="0" fontId="0" fillId="0" borderId="56" pivotButton="0" quotePrefix="0" xfId="0"/>
    <xf numFmtId="0" fontId="0" fillId="0" borderId="51" applyProtection="1" pivotButton="0" quotePrefix="0" xfId="0">
      <protection locked="0" hidden="0"/>
    </xf>
    <xf numFmtId="0" fontId="0" fillId="0" borderId="56" applyProtection="1" pivotButton="0" quotePrefix="0" xfId="0">
      <protection locked="0" hidden="0"/>
    </xf>
    <xf numFmtId="167" fontId="23" fillId="0" borderId="0" applyAlignment="1" pivotButton="0" quotePrefix="0" xfId="1">
      <alignment horizontal="left"/>
    </xf>
    <xf numFmtId="164" fontId="2" fillId="3" borderId="1" applyAlignment="1" pivotButton="0" quotePrefix="0" xfId="0">
      <alignment vertical="center"/>
    </xf>
    <xf numFmtId="164" fontId="2" fillId="0" borderId="0" applyAlignment="1" pivotButton="0" quotePrefix="0" xfId="0">
      <alignment horizontal="center" vertical="center"/>
    </xf>
    <xf numFmtId="164" fontId="2" fillId="3" borderId="18" applyAlignment="1" pivotButton="0" quotePrefix="0" xfId="0">
      <alignment horizontal="center" vertical="center"/>
    </xf>
    <xf numFmtId="164" fontId="2" fillId="3" borderId="1" applyAlignment="1" pivotButton="0" quotePrefix="0" xfId="0">
      <alignment horizontal="center" vertical="center"/>
    </xf>
    <xf numFmtId="164" fontId="2" fillId="0" borderId="0" applyAlignment="1" applyProtection="1" pivotButton="0" quotePrefix="0" xfId="0">
      <alignment horizontal="right" vertical="center" indent="1"/>
      <protection locked="0" hidden="0"/>
    </xf>
    <xf numFmtId="166" fontId="4" fillId="19" borderId="1" applyAlignment="1" applyProtection="1" pivotButton="0" quotePrefix="0" xfId="0">
      <alignment horizontal="center" vertical="center" wrapText="1"/>
      <protection locked="0" hidden="0"/>
    </xf>
    <xf numFmtId="0" fontId="26" fillId="0" borderId="1" applyAlignment="1" applyProtection="1" pivotButton="0" quotePrefix="0" xfId="0">
      <alignment horizontal="center" vertical="center" textRotation="90" wrapText="1"/>
      <protection locked="0" hidden="0"/>
    </xf>
    <xf numFmtId="0" fontId="0" fillId="0" borderId="4" applyProtection="1" pivotButton="0" quotePrefix="0" xfId="0">
      <protection locked="0" hidden="0"/>
    </xf>
    <xf numFmtId="0" fontId="0" fillId="0" borderId="3" applyProtection="1" pivotButton="0" quotePrefix="0" xfId="0">
      <protection locked="0" hidden="0"/>
    </xf>
    <xf numFmtId="166" fontId="4" fillId="19" borderId="1" applyAlignment="1" applyProtection="1" pivotButton="0" quotePrefix="0" xfId="0">
      <alignment horizontal="left" vertical="center"/>
      <protection locked="0" hidden="0"/>
    </xf>
    <xf numFmtId="166" fontId="3" fillId="20" borderId="1" applyAlignment="1" applyProtection="1" pivotButton="0" quotePrefix="0" xfId="0">
      <alignment horizontal="center" vertical="center" wrapText="1"/>
      <protection locked="0" hidden="0"/>
    </xf>
    <xf numFmtId="0" fontId="26" fillId="0" borderId="1" applyAlignment="1" applyProtection="1" pivotButton="0" quotePrefix="0" xfId="0">
      <alignment horizontal="center" vertical="center" textRotation="90"/>
      <protection locked="0" hidden="0"/>
    </xf>
    <xf numFmtId="164" fontId="2" fillId="16" borderId="1" applyAlignment="1" pivotButton="0" quotePrefix="0" xfId="0">
      <alignment horizontal="center" vertical="center"/>
    </xf>
    <xf numFmtId="164" fontId="2" fillId="2" borderId="1" applyAlignment="1" pivotButton="0" quotePrefix="0" xfId="0">
      <alignment horizontal="center" vertical="center"/>
    </xf>
    <xf numFmtId="164" fontId="22" fillId="15" borderId="65" applyAlignment="1" pivotButton="0" quotePrefix="0" xfId="0">
      <alignment horizontal="center" vertical="center"/>
    </xf>
    <xf numFmtId="0" fontId="0" fillId="0" borderId="7" applyProtection="1" pivotButton="0" quotePrefix="0" xfId="0">
      <protection locked="0" hidden="0"/>
    </xf>
    <xf numFmtId="0" fontId="0" fillId="0" borderId="69" pivotButton="0" quotePrefix="0" xfId="0"/>
    <xf numFmtId="164" fontId="22" fillId="15" borderId="65" applyAlignment="1" pivotButton="0" quotePrefix="0" xfId="0">
      <alignment horizontal="center" vertical="center" wrapText="1"/>
    </xf>
    <xf numFmtId="0" fontId="0" fillId="0" borderId="8" pivotButton="0" quotePrefix="0" xfId="0"/>
    <xf numFmtId="164" fontId="22" fillId="15" borderId="61" applyAlignment="1" pivotButton="0" quotePrefix="0" xfId="0">
      <alignment horizontal="center" vertical="center"/>
    </xf>
    <xf numFmtId="164" fontId="22" fillId="15" borderId="62" applyAlignment="1" pivotButton="0" quotePrefix="0" xfId="0">
      <alignment vertical="center"/>
    </xf>
    <xf numFmtId="164" fontId="22" fillId="15" borderId="63" applyAlignment="1" pivotButton="0" quotePrefix="0" xfId="0">
      <alignment vertical="center"/>
    </xf>
    <xf numFmtId="0" fontId="0" fillId="0" borderId="42" pivotButton="0" quotePrefix="0" xfId="0"/>
    <xf numFmtId="0" fontId="0" fillId="0" borderId="28" pivotButton="0" quotePrefix="0" xfId="0"/>
    <xf numFmtId="164" fontId="36" fillId="6" borderId="1" applyAlignment="1" pivotButton="0" quotePrefix="0" xfId="0">
      <alignment horizontal="left" vertical="center" wrapText="1"/>
    </xf>
    <xf numFmtId="0" fontId="0" fillId="0" borderId="25" pivotButton="0" quotePrefix="0" xfId="0"/>
    <xf numFmtId="164" fontId="37" fillId="4" borderId="1" applyAlignment="1" pivotButton="0" quotePrefix="0" xfId="7">
      <alignment horizontal="left" vertical="center" wrapText="1"/>
    </xf>
    <xf numFmtId="0" fontId="0" fillId="0" borderId="24" pivotButton="0" quotePrefix="0" xfId="0"/>
    <xf numFmtId="0" fontId="0" fillId="0" borderId="43" pivotButton="0" quotePrefix="0" xfId="0"/>
    <xf numFmtId="0" fontId="0" fillId="0" borderId="14" pivotButton="0" quotePrefix="0" xfId="0"/>
    <xf numFmtId="0" fontId="0" fillId="0" borderId="15" pivotButton="0" quotePrefix="0" xfId="0"/>
    <xf numFmtId="0" fontId="0" fillId="0" borderId="44" pivotButton="0" quotePrefix="0" xfId="0"/>
    <xf numFmtId="0" fontId="36" fillId="8" borderId="25" applyAlignment="1" pivotButton="0" quotePrefix="0" xfId="0">
      <alignment horizontal="left" vertical="top" wrapText="1"/>
    </xf>
    <xf numFmtId="0" fontId="0" fillId="0" borderId="26" pivotButton="0" quotePrefix="0" xfId="0"/>
    <xf numFmtId="0" fontId="0" fillId="0" borderId="45" pivotButton="0" quotePrefix="0" xfId="0"/>
    <xf numFmtId="0" fontId="0" fillId="0" borderId="2" pivotButton="0" quotePrefix="0" xfId="0"/>
    <xf numFmtId="0" fontId="0" fillId="0" borderId="46" pivotButton="0" quotePrefix="0" xfId="0"/>
    <xf numFmtId="0" fontId="0" fillId="0" borderId="27" pivotButton="0" quotePrefix="0" xfId="0"/>
    <xf numFmtId="0" fontId="0" fillId="0" borderId="47" pivotButton="0" quotePrefix="0" xfId="0"/>
    <xf numFmtId="0" fontId="33" fillId="0" borderId="73" applyAlignment="1" pivotButton="0" quotePrefix="0" xfId="0">
      <alignment horizontal="left" vertical="center" wrapText="1"/>
    </xf>
    <xf numFmtId="0" fontId="0" fillId="0" borderId="49" pivotButton="0" quotePrefix="0" xfId="0"/>
    <xf numFmtId="0" fontId="0" fillId="0" borderId="10" pivotButton="0" quotePrefix="0" xfId="0"/>
    <xf numFmtId="0" fontId="36" fillId="6" borderId="3" applyAlignment="1" pivotButton="0" quotePrefix="0" xfId="0">
      <alignment horizontal="center" vertical="center" wrapText="1"/>
    </xf>
    <xf numFmtId="0" fontId="0" fillId="0" borderId="17" pivotButton="0" quotePrefix="0" xfId="0"/>
    <xf numFmtId="0" fontId="0" fillId="0" borderId="48" pivotButton="0" quotePrefix="0" xfId="0"/>
    <xf numFmtId="0" fontId="23" fillId="0" borderId="1" applyAlignment="1" pivotButton="0" quotePrefix="0" xfId="0">
      <alignment horizontal="center" wrapText="1"/>
    </xf>
    <xf numFmtId="0" fontId="36" fillId="8" borderId="4" applyAlignment="1" pivotButton="0" quotePrefix="0" xfId="0">
      <alignment horizontal="right" vertical="center" wrapText="1"/>
    </xf>
    <xf numFmtId="0" fontId="36" fillId="8" borderId="3" applyAlignment="1" pivotButton="0" quotePrefix="0" xfId="0">
      <alignment horizontal="right" vertical="center" wrapText="1"/>
    </xf>
    <xf numFmtId="0" fontId="23" fillId="0" borderId="11" applyAlignment="1" pivotButton="0" quotePrefix="0" xfId="0">
      <alignment horizontal="center" wrapText="1"/>
    </xf>
    <xf numFmtId="0" fontId="0" fillId="0" borderId="20" pivotButton="0" quotePrefix="0" xfId="0"/>
    <xf numFmtId="0" fontId="23" fillId="0" borderId="3" applyAlignment="1" pivotButton="0" quotePrefix="0" xfId="0">
      <alignment horizontal="center" wrapText="1"/>
    </xf>
    <xf numFmtId="0" fontId="0" fillId="0" borderId="42" applyProtection="1" pivotButton="0" quotePrefix="0" xfId="0">
      <protection locked="1" hidden="1"/>
    </xf>
    <xf numFmtId="0" fontId="106" fillId="6" borderId="1" applyAlignment="1" applyProtection="1" pivotButton="0" quotePrefix="0" xfId="0">
      <alignment horizontal="left" vertical="center" wrapText="1"/>
      <protection locked="1" hidden="1"/>
    </xf>
    <xf numFmtId="0" fontId="0" fillId="0" borderId="14" applyProtection="1" pivotButton="0" quotePrefix="0" xfId="0">
      <protection locked="1" hidden="1"/>
    </xf>
    <xf numFmtId="0" fontId="0" fillId="0" borderId="15" applyProtection="1" pivotButton="0" quotePrefix="0" xfId="0">
      <protection locked="1" hidden="1"/>
    </xf>
    <xf numFmtId="0" fontId="51" fillId="6" borderId="11" applyAlignment="1" applyProtection="1" pivotButton="0" quotePrefix="0" xfId="0">
      <alignment horizontal="left" vertical="center" wrapText="1"/>
      <protection locked="1" hidden="1"/>
    </xf>
    <xf numFmtId="0" fontId="0" fillId="0" borderId="19" applyProtection="1" pivotButton="0" quotePrefix="0" xfId="0">
      <protection locked="1" hidden="1"/>
    </xf>
    <xf numFmtId="0" fontId="0" fillId="0" borderId="20" applyProtection="1" pivotButton="0" quotePrefix="0" xfId="0">
      <protection locked="1" hidden="1"/>
    </xf>
    <xf numFmtId="0" fontId="51" fillId="6" borderId="4" applyAlignment="1" applyProtection="1" pivotButton="0" quotePrefix="0" xfId="0">
      <alignment horizontal="left" vertical="center" wrapText="1"/>
      <protection locked="1" hidden="1"/>
    </xf>
    <xf numFmtId="0" fontId="0" fillId="0" borderId="2" applyProtection="1" pivotButton="0" quotePrefix="0" xfId="0">
      <protection locked="1" hidden="1"/>
    </xf>
    <xf numFmtId="0" fontId="51" fillId="6" borderId="3" applyAlignment="1" applyProtection="1" pivotButton="0" quotePrefix="0" xfId="0">
      <alignment horizontal="left" vertical="center" wrapText="1"/>
      <protection locked="1" hidden="1"/>
    </xf>
    <xf numFmtId="0" fontId="0" fillId="0" borderId="70" applyProtection="1" pivotButton="0" quotePrefix="0" xfId="0">
      <protection locked="1" hidden="1"/>
    </xf>
    <xf numFmtId="0" fontId="0" fillId="0" borderId="17" applyProtection="1" pivotButton="0" quotePrefix="0" xfId="0">
      <protection locked="1" hidden="1"/>
    </xf>
    <xf numFmtId="37" fontId="82" fillId="0" borderId="1" applyAlignment="1" pivotButton="0" quotePrefix="0" xfId="0">
      <alignment horizontal="center"/>
    </xf>
    <xf numFmtId="37" fontId="23" fillId="0" borderId="1" applyAlignment="1" pivotButton="0" quotePrefix="0" xfId="0">
      <alignment horizontal="center"/>
    </xf>
    <xf numFmtId="37" fontId="74" fillId="0" borderId="1" applyAlignment="1" pivotButton="0" quotePrefix="0" xfId="0">
      <alignment horizontal="center"/>
    </xf>
  </cellXfs>
  <cellStyles count="12">
    <cellStyle name="Normal" xfId="0" builtinId="0"/>
    <cellStyle name="Milliers" xfId="1" builtinId="3"/>
    <cellStyle name="Milliers 2" xfId="2"/>
    <cellStyle name="Normal 2" xfId="3"/>
    <cellStyle name="Normal 4" xfId="4"/>
    <cellStyle name="Normal 6" xfId="5"/>
    <cellStyle name="Pourcentage" xfId="6" builtinId="5"/>
    <cellStyle name="Sortie" xfId="7" builtinId="21"/>
    <cellStyle name="Milliers 3" xfId="8"/>
    <cellStyle name="Lien hypertexte" xfId="9" builtinId="8"/>
    <cellStyle name="Milliers 4" xfId="10"/>
    <cellStyle name="Milliers 3 2" xfId="11"/>
  </cellStyles>
  <dxfs count="22">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border>
        <vertical/>
        <horizontal/>
      </border>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s>
  <tableStyles count="0" defaultTableStyle="TableStyleMedium2" defaultPivotStyle="PivotStyleLight16"/>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worksheet" Target="/xl/worksheets/sheet4.xml" Id="rId4"/><Relationship Type="http://schemas.openxmlformats.org/officeDocument/2006/relationships/worksheet" Target="/xl/worksheets/sheet5.xml" Id="rId5"/><Relationship Type="http://schemas.openxmlformats.org/officeDocument/2006/relationships/worksheet" Target="/xl/worksheets/sheet6.xml" Id="rId6"/><Relationship Type="http://schemas.openxmlformats.org/officeDocument/2006/relationships/worksheet" Target="/xl/worksheets/sheet7.xml" Id="rId7"/><Relationship Type="http://schemas.openxmlformats.org/officeDocument/2006/relationships/worksheet" Target="/xl/worksheets/sheet8.xml" Id="rId8"/><Relationship Type="http://schemas.openxmlformats.org/officeDocument/2006/relationships/worksheet" Target="/xl/worksheets/sheet9.xml" Id="rId9"/><Relationship Type="http://schemas.openxmlformats.org/officeDocument/2006/relationships/worksheet" Target="/xl/worksheets/sheet10.xml" Id="rId10"/><Relationship Type="http://schemas.openxmlformats.org/officeDocument/2006/relationships/worksheet" Target="/xl/worksheets/sheet11.xml" Id="rId11"/><Relationship Type="http://schemas.openxmlformats.org/officeDocument/2006/relationships/worksheet" Target="/xl/worksheets/sheet12.xml" Id="rId12"/><Relationship Type="http://schemas.openxmlformats.org/officeDocument/2006/relationships/worksheet" Target="/xl/worksheets/sheet13.xml" Id="rId13"/><Relationship Type="http://schemas.openxmlformats.org/officeDocument/2006/relationships/styles" Target="styles.xml" Id="rId14"/><Relationship Type="http://schemas.openxmlformats.org/officeDocument/2006/relationships/theme" Target="theme/theme1.xml" Id="rId15"/></Relationships>
</file>

<file path=xl/charts/chart1.xml><?xml version="1.0" encoding="utf-8"?>
<chartSpace xmlns="http://schemas.openxmlformats.org/drawingml/2006/chart">
  <chart>
    <plotArea>
      <layout/>
      <scatterChart>
        <scatterStyle val="lineMarker"/>
        <varyColors val="0"/>
        <ser>
          <idx val="0"/>
          <order val="0"/>
          <tx>
            <strRef>
              <f>Simu_Liasse!$D$66</f>
              <strCache>
                <ptCount val="1"/>
                <pt idx="0">
                  <v>Résultat imposable cumulé LMNP</v>
                </pt>
              </strCache>
            </strRef>
          </tx>
          <spPr>
            <a:ln xmlns:a="http://schemas.openxmlformats.org/drawingml/2006/main" w="22225" cap="rnd">
              <a:solidFill>
                <a:schemeClr val="accent1"/>
              </a:solidFill>
              <a:prstDash val="solid"/>
            </a:ln>
          </spPr>
          <marker>
            <symbol val="none"/>
            <spPr>
              <a:ln xmlns:a="http://schemas.openxmlformats.org/drawingml/2006/main">
                <a:prstDash val="solid"/>
              </a:ln>
            </spPr>
          </marker>
          <xVal>
            <numRef>
              <f>Simu_Liasse!$E$65:$AD$65</f>
              <numCache>
                <formatCode>General</formatCode>
                <ptCount val="26"/>
                <pt idx="0">
                  <v>2023</v>
                </pt>
                <pt idx="1">
                  <v>2024</v>
                </pt>
                <pt idx="2">
                  <v>2025</v>
                </pt>
                <pt idx="3">
                  <v>2026</v>
                </pt>
                <pt idx="4">
                  <v>2027</v>
                </pt>
                <pt idx="5">
                  <v>2028</v>
                </pt>
                <pt idx="6">
                  <v>2029</v>
                </pt>
                <pt idx="7">
                  <v>2030</v>
                </pt>
                <pt idx="8">
                  <v>2031</v>
                </pt>
                <pt idx="9">
                  <v>2032</v>
                </pt>
                <pt idx="10">
                  <v>2033</v>
                </pt>
                <pt idx="11">
                  <v>2034</v>
                </pt>
                <pt idx="12">
                  <v>2035</v>
                </pt>
                <pt idx="13">
                  <v>2036</v>
                </pt>
                <pt idx="14">
                  <v>2037</v>
                </pt>
                <pt idx="15">
                  <v>2038</v>
                </pt>
                <pt idx="16">
                  <v>2039</v>
                </pt>
                <pt idx="17">
                  <v>2040</v>
                </pt>
                <pt idx="18">
                  <v>2041</v>
                </pt>
                <pt idx="19">
                  <v>2042</v>
                </pt>
                <pt idx="20">
                  <v>2043</v>
                </pt>
                <pt idx="21">
                  <v>2044</v>
                </pt>
                <pt idx="22">
                  <v>2045</v>
                </pt>
                <pt idx="23">
                  <v>2046</v>
                </pt>
                <pt idx="24">
                  <v>2047</v>
                </pt>
                <pt idx="25">
                  <v>2048</v>
                </pt>
              </numCache>
            </numRef>
          </xVal>
          <yVal>
            <numRef>
              <f>Simu_Liasse!$E$66:$AD$66</f>
              <numCache>
                <formatCode>#,##0.00</formatCode>
                <ptCount val="26"/>
                <pt idx="0">
                  <v>0</v>
                </pt>
                <pt idx="1">
                  <v>0</v>
                </pt>
                <pt idx="2">
                  <v>0</v>
                </pt>
                <pt idx="3">
                  <v>0</v>
                </pt>
                <pt idx="4">
                  <v>0</v>
                </pt>
                <pt idx="5">
                  <v>0</v>
                </pt>
                <pt idx="6">
                  <v>0</v>
                </pt>
                <pt idx="7">
                  <v>0</v>
                </pt>
                <pt idx="8">
                  <v>0</v>
                </pt>
                <pt idx="9">
                  <v>0</v>
                </pt>
                <pt idx="10">
                  <v>0</v>
                </pt>
                <pt idx="11">
                  <v>0</v>
                </pt>
                <pt idx="12">
                  <v>0</v>
                </pt>
                <pt idx="13">
                  <v>0</v>
                </pt>
                <pt idx="14">
                  <v>0</v>
                </pt>
                <pt idx="15">
                  <v>0</v>
                </pt>
                <pt idx="16">
                  <v>0</v>
                </pt>
                <pt idx="17">
                  <v>0</v>
                </pt>
                <pt idx="18">
                  <v>0</v>
                </pt>
                <pt idx="19">
                  <v>0</v>
                </pt>
                <pt idx="20">
                  <v>0</v>
                </pt>
                <pt idx="21">
                  <v>0</v>
                </pt>
                <pt idx="22">
                  <v>0</v>
                </pt>
                <pt idx="23">
                  <v>0</v>
                </pt>
                <pt idx="24">
                  <v>0</v>
                </pt>
                <pt idx="25">
                  <v>0</v>
                </pt>
              </numCache>
            </numRef>
          </yVal>
          <smooth val="0"/>
        </ser>
        <ser>
          <idx val="1"/>
          <order val="1"/>
          <tx>
            <strRef>
              <f>Simu_Liasse!$D$68</f>
              <strCache>
                <ptCount val="1"/>
                <pt idx="0">
                  <v>Amortissement reportable fin d'exercice</v>
                </pt>
              </strCache>
            </strRef>
          </tx>
          <spPr>
            <a:ln xmlns:a="http://schemas.openxmlformats.org/drawingml/2006/main" w="22225" cap="rnd">
              <a:solidFill>
                <a:schemeClr val="accent2"/>
              </a:solidFill>
              <a:prstDash val="solid"/>
            </a:ln>
          </spPr>
          <marker>
            <symbol val="none"/>
            <spPr>
              <a:ln xmlns:a="http://schemas.openxmlformats.org/drawingml/2006/main">
                <a:prstDash val="solid"/>
              </a:ln>
            </spPr>
          </marker>
          <xVal>
            <numRef>
              <f>Simu_Liasse!$E$65:$AD$65</f>
              <numCache>
                <formatCode>General</formatCode>
                <ptCount val="26"/>
                <pt idx="0">
                  <v>2023</v>
                </pt>
                <pt idx="1">
                  <v>2024</v>
                </pt>
                <pt idx="2">
                  <v>2025</v>
                </pt>
                <pt idx="3">
                  <v>2026</v>
                </pt>
                <pt idx="4">
                  <v>2027</v>
                </pt>
                <pt idx="5">
                  <v>2028</v>
                </pt>
                <pt idx="6">
                  <v>2029</v>
                </pt>
                <pt idx="7">
                  <v>2030</v>
                </pt>
                <pt idx="8">
                  <v>2031</v>
                </pt>
                <pt idx="9">
                  <v>2032</v>
                </pt>
                <pt idx="10">
                  <v>2033</v>
                </pt>
                <pt idx="11">
                  <v>2034</v>
                </pt>
                <pt idx="12">
                  <v>2035</v>
                </pt>
                <pt idx="13">
                  <v>2036</v>
                </pt>
                <pt idx="14">
                  <v>2037</v>
                </pt>
                <pt idx="15">
                  <v>2038</v>
                </pt>
                <pt idx="16">
                  <v>2039</v>
                </pt>
                <pt idx="17">
                  <v>2040</v>
                </pt>
                <pt idx="18">
                  <v>2041</v>
                </pt>
                <pt idx="19">
                  <v>2042</v>
                </pt>
                <pt idx="20">
                  <v>2043</v>
                </pt>
                <pt idx="21">
                  <v>2044</v>
                </pt>
                <pt idx="22">
                  <v>2045</v>
                </pt>
                <pt idx="23">
                  <v>2046</v>
                </pt>
                <pt idx="24">
                  <v>2047</v>
                </pt>
                <pt idx="25">
                  <v>2048</v>
                </pt>
              </numCache>
            </numRef>
          </xVal>
          <yVal>
            <numRef>
              <f>Simu_Liasse!$E$68:$AD$68</f>
              <numCache>
                <formatCode>#,##0.00</formatCode>
                <ptCount val="26"/>
                <pt idx="0">
                  <v>1369.099999999999</v>
                </pt>
                <pt idx="1">
                  <v>5476.4</v>
                </pt>
                <pt idx="2">
                  <v>9583.700000000001</v>
                </pt>
                <pt idx="3">
                  <v>13691</v>
                </pt>
                <pt idx="4">
                  <v>17798.3</v>
                </pt>
                <pt idx="5">
                  <v>21852.26666666667</v>
                </pt>
                <pt idx="6">
                  <v>25799.56666666667</v>
                </pt>
                <pt idx="7">
                  <v>29746.86666666666</v>
                </pt>
                <pt idx="8">
                  <v>33694.16666666666</v>
                </pt>
                <pt idx="9">
                  <v>37641.46666666667</v>
                </pt>
                <pt idx="10">
                  <v>41388.76666666667</v>
                </pt>
                <pt idx="11">
                  <v>44736.06666666667</v>
                </pt>
                <pt idx="12">
                  <v>47491.20000000001</v>
                </pt>
                <pt idx="13">
                  <v>49062.00000000001</v>
                </pt>
                <pt idx="14">
                  <v>50632.80000000002</v>
                </pt>
                <pt idx="15">
                  <v>52203.60000000002</v>
                </pt>
                <pt idx="16">
                  <v>53774.40000000002</v>
                </pt>
                <pt idx="17">
                  <v>55345.20000000003</v>
                </pt>
                <pt idx="18">
                  <v>56916.00000000003</v>
                </pt>
                <pt idx="19">
                  <v>58486.80000000003</v>
                </pt>
                <pt idx="20">
                  <v>60057.60000000003</v>
                </pt>
                <pt idx="21">
                  <v>61628.40000000004</v>
                </pt>
                <pt idx="22">
                  <v>63199.20000000004</v>
                </pt>
                <pt idx="23">
                  <v>64770.00000000004</v>
                </pt>
                <pt idx="24">
                  <v>66340.80000000005</v>
                </pt>
                <pt idx="25">
                  <v>67687.20000000006</v>
                </pt>
              </numCache>
            </numRef>
          </yVal>
          <smooth val="0"/>
        </ser>
        <ser>
          <idx val="2"/>
          <order val="2"/>
          <tx>
            <strRef>
              <f>Simu_Liasse!$D$67</f>
              <strCache>
                <ptCount val="1"/>
                <pt idx="0">
                  <v>Déficit reportable fin d'exercice</v>
                </pt>
              </strCache>
            </strRef>
          </tx>
          <spPr>
            <a:ln xmlns:a="http://schemas.openxmlformats.org/drawingml/2006/main" w="22225" cap="rnd">
              <a:solidFill>
                <a:schemeClr val="accent3"/>
              </a:solidFill>
              <a:prstDash val="solid"/>
            </a:ln>
          </spPr>
          <marker>
            <symbol val="none"/>
            <spPr>
              <a:ln xmlns:a="http://schemas.openxmlformats.org/drawingml/2006/main">
                <a:prstDash val="solid"/>
              </a:ln>
            </spPr>
          </marker>
          <xVal>
            <numRef>
              <f>Simu_Liasse!$E$65:$AD$65</f>
              <numCache>
                <formatCode>General</formatCode>
                <ptCount val="26"/>
                <pt idx="0">
                  <v>2023</v>
                </pt>
                <pt idx="1">
                  <v>2024</v>
                </pt>
                <pt idx="2">
                  <v>2025</v>
                </pt>
                <pt idx="3">
                  <v>2026</v>
                </pt>
                <pt idx="4">
                  <v>2027</v>
                </pt>
                <pt idx="5">
                  <v>2028</v>
                </pt>
                <pt idx="6">
                  <v>2029</v>
                </pt>
                <pt idx="7">
                  <v>2030</v>
                </pt>
                <pt idx="8">
                  <v>2031</v>
                </pt>
                <pt idx="9">
                  <v>2032</v>
                </pt>
                <pt idx="10">
                  <v>2033</v>
                </pt>
                <pt idx="11">
                  <v>2034</v>
                </pt>
                <pt idx="12">
                  <v>2035</v>
                </pt>
                <pt idx="13">
                  <v>2036</v>
                </pt>
                <pt idx="14">
                  <v>2037</v>
                </pt>
                <pt idx="15">
                  <v>2038</v>
                </pt>
                <pt idx="16">
                  <v>2039</v>
                </pt>
                <pt idx="17">
                  <v>2040</v>
                </pt>
                <pt idx="18">
                  <v>2041</v>
                </pt>
                <pt idx="19">
                  <v>2042</v>
                </pt>
                <pt idx="20">
                  <v>2043</v>
                </pt>
                <pt idx="21">
                  <v>2044</v>
                </pt>
                <pt idx="22">
                  <v>2045</v>
                </pt>
                <pt idx="23">
                  <v>2046</v>
                </pt>
                <pt idx="24">
                  <v>2047</v>
                </pt>
                <pt idx="25">
                  <v>2048</v>
                </pt>
              </numCache>
            </numRef>
          </xVal>
          <yVal>
            <numRef>
              <f>Simu_Liasse!$E$67:$AD$67</f>
              <numCache>
                <formatCode>#,##0.00</formatCode>
                <ptCount val="26"/>
                <pt idx="0">
                  <v>3808.21</v>
                </pt>
                <pt idx="1">
                  <v>4990.92</v>
                </pt>
                <pt idx="2">
                  <v>6042.63</v>
                </pt>
                <pt idx="3">
                  <v>6042.63</v>
                </pt>
                <pt idx="4">
                  <v>6042.63</v>
                </pt>
                <pt idx="5">
                  <v>6042.63</v>
                </pt>
                <pt idx="6">
                  <v>6042.63</v>
                </pt>
                <pt idx="7">
                  <v>6042.63</v>
                </pt>
                <pt idx="8">
                  <v>6042.63</v>
                </pt>
                <pt idx="9">
                  <v>6042.63</v>
                </pt>
                <pt idx="10">
                  <v>2234.42</v>
                </pt>
                <pt idx="11">
                  <v>1051.71</v>
                </pt>
                <pt idx="12">
                  <v>0</v>
                </pt>
                <pt idx="13">
                  <v>0</v>
                </pt>
                <pt idx="14">
                  <v>0</v>
                </pt>
                <pt idx="15">
                  <v>0</v>
                </pt>
                <pt idx="16">
                  <v>0</v>
                </pt>
                <pt idx="17">
                  <v>0</v>
                </pt>
                <pt idx="18">
                  <v>0</v>
                </pt>
                <pt idx="19">
                  <v>0</v>
                </pt>
                <pt idx="20">
                  <v>0</v>
                </pt>
                <pt idx="21">
                  <v>0</v>
                </pt>
                <pt idx="22">
                  <v>0</v>
                </pt>
                <pt idx="23">
                  <v>0</v>
                </pt>
                <pt idx="24">
                  <v>0</v>
                </pt>
                <pt idx="25">
                  <v>0</v>
                </pt>
              </numCache>
            </numRef>
          </yVal>
          <smooth val="0"/>
        </ser>
        <dLbls>
          <showLegendKey val="0"/>
          <showVal val="0"/>
          <showCatName val="0"/>
          <showSerName val="0"/>
          <showPercent val="0"/>
          <showBubbleSize val="0"/>
        </dLbls>
        <axId val="160035584"/>
        <axId val="160037504"/>
      </scatterChart>
      <valAx>
        <axId val="160035584"/>
        <scaling>
          <orientation val="minMax"/>
        </scaling>
        <delete val="0"/>
        <axPos val="b"/>
        <majorGridlines>
          <spPr>
            <a:ln xmlns:a="http://schemas.openxmlformats.org/drawingml/2006/main" w="9525" cap="flat" cmpd="sng" algn="ctr">
              <a:solidFill>
                <a:schemeClr val="dk1">
                  <a:alpha val="75000"/>
                  <a:lumMod val="65000"/>
                  <a:lumOff val="35000"/>
                </a:schemeClr>
              </a:solidFill>
              <a:prstDash val="solid"/>
              <a:round/>
            </a:ln>
          </spPr>
        </majorGridlines>
        <title>
          <tx>
            <rich>
              <a:bodyPr xmlns:a="http://schemas.openxmlformats.org/drawingml/2006/main" rot="0" spcFirstLastPara="1" vertOverflow="ellipsis" vert="horz" wrap="square" anchor="ctr" anchorCtr="1"/>
              <a:lstStyle xmlns:a="http://schemas.openxmlformats.org/drawingml/2006/main"/>
              <a:p xmlns:a="http://schemas.openxmlformats.org/drawingml/2006/main">
                <a:pPr>
                  <a:defRPr sz="900" b="1" i="0" strike="noStrike" kern="1200" baseline="0">
                    <a:solidFill>
                      <a:schemeClr val="lt1">
                        <a:lumMod val="75000"/>
                      </a:schemeClr>
                    </a:solidFill>
                    <a:latin typeface="+mn-lt"/>
                    <a:ea typeface="+mn-ea"/>
                    <a:cs typeface="+mn-cs"/>
                  </a:defRPr>
                </a:pPr>
                <a:r>
                  <a:rPr lang="en-US"/>
                  <a:t>Années</a:t>
                </a:r>
              </a:p>
            </rich>
          </tx>
          <layout>
            <manualLayout>
              <xMode val="edge"/>
              <yMode val="edge"/>
              <wMode val="factor"/>
              <hMode val="factor"/>
              <x val="0.5081895529092061"/>
              <y val="0.9459163876529553"/>
            </manualLayout>
          </layout>
          <overlay val="0"/>
          <spPr>
            <a:noFill xmlns:a="http://schemas.openxmlformats.org/drawingml/2006/main"/>
            <a:ln xmlns:a="http://schemas.openxmlformats.org/drawingml/2006/main">
              <a:noFill/>
              <a:prstDash val="solid"/>
            </a:ln>
          </spPr>
        </title>
        <numFmt formatCode="General" sourceLinked="1"/>
        <majorTickMark val="none"/>
        <minorTickMark val="none"/>
        <tickLblPos val="nextTo"/>
        <spPr>
          <a:noFill xmlns:a="http://schemas.openxmlformats.org/drawingml/2006/main"/>
          <a:ln xmlns:a="http://schemas.openxmlformats.org/drawingml/2006/main" w="9525" cap="flat" cmpd="sng" algn="ctr">
            <a:noFill/>
            <a:prstDash val="solid"/>
            <a:round/>
          </a:ln>
        </spPr>
        <txPr>
          <a:bodyPr xmlns:a="http://schemas.openxmlformats.org/drawingml/2006/main" rot="5400000" spcFirstLastPara="1" vertOverflow="ellipsis" vert="horz" wrap="square" anchor="ctr" anchorCtr="1"/>
          <a:lstStyle xmlns:a="http://schemas.openxmlformats.org/drawingml/2006/main"/>
          <a:p xmlns:a="http://schemas.openxmlformats.org/drawingml/2006/main">
            <a:pPr>
              <a:defRPr sz="900" b="0" i="0" strike="noStrike" kern="1200" baseline="0">
                <a:solidFill>
                  <a:schemeClr val="lt1">
                    <a:lumMod val="75000"/>
                  </a:schemeClr>
                </a:solidFill>
                <a:latin typeface="+mn-lt"/>
                <a:ea typeface="+mn-ea"/>
                <a:cs typeface="+mn-cs"/>
              </a:defRPr>
            </a:pPr>
            <a:r>
              <a:t>None</a:t>
            </a:r>
            <a:endParaRPr lang="fr-FR"/>
          </a:p>
        </txPr>
        <crossAx val="160037504"/>
        <crosses val="autoZero"/>
        <crossBetween val="midCat"/>
        <majorUnit val="1"/>
      </valAx>
      <valAx>
        <axId val="160037504"/>
        <scaling>
          <orientation val="minMax"/>
        </scaling>
        <delete val="0"/>
        <axPos val="l"/>
        <majorGridlines>
          <spPr>
            <a:ln xmlns:a="http://schemas.openxmlformats.org/drawingml/2006/main" w="9525" cap="flat" cmpd="sng" algn="ctr">
              <a:solidFill>
                <a:schemeClr val="dk1">
                  <a:alpha val="75000"/>
                  <a:lumMod val="65000"/>
                  <a:lumOff val="35000"/>
                </a:schemeClr>
              </a:solidFill>
              <a:prstDash val="solid"/>
              <a:round/>
            </a:ln>
          </spPr>
        </majorGridlines>
        <title>
          <tx>
            <rich>
              <a:bodyPr xmlns:a="http://schemas.openxmlformats.org/drawingml/2006/main" rot="-5400000" spcFirstLastPara="1" vertOverflow="ellipsis" vert="horz" wrap="square" anchor="ctr" anchorCtr="1"/>
              <a:lstStyle xmlns:a="http://schemas.openxmlformats.org/drawingml/2006/main"/>
              <a:p xmlns:a="http://schemas.openxmlformats.org/drawingml/2006/main">
                <a:pPr>
                  <a:defRPr sz="900" b="1" i="0" strike="noStrike" kern="1200" baseline="0">
                    <a:solidFill>
                      <a:schemeClr val="lt1">
                        <a:lumMod val="75000"/>
                      </a:schemeClr>
                    </a:solidFill>
                    <a:latin typeface="+mn-lt"/>
                    <a:ea typeface="+mn-ea"/>
                    <a:cs typeface="+mn-cs"/>
                  </a:defRPr>
                </a:pPr>
                <a:r>
                  <a:rPr lang="en-US"/>
                  <a:t>Euros</a:t>
                </a:r>
              </a:p>
            </rich>
          </tx>
          <overlay val="0"/>
          <spPr>
            <a:noFill xmlns:a="http://schemas.openxmlformats.org/drawingml/2006/main"/>
            <a:ln xmlns:a="http://schemas.openxmlformats.org/drawingml/2006/main">
              <a:noFill/>
              <a:prstDash val="solid"/>
            </a:ln>
          </spPr>
        </title>
        <numFmt formatCode="#,##0.00" sourceLinked="1"/>
        <majorTickMark val="none"/>
        <minorTickMark val="none"/>
        <tickLblPos val="nextTo"/>
        <spPr>
          <a:noFill xmlns:a="http://schemas.openxmlformats.org/drawingml/2006/main"/>
          <a:ln xmlns:a="http://schemas.openxmlformats.org/drawingml/2006/main" w="9525" cap="flat" cmpd="sng" algn="ctr">
            <a:solidFill>
              <a:schemeClr val="lt1">
                <a:lumMod val="50000"/>
              </a:schemeClr>
            </a:solidFill>
            <a:prstDash val="solid"/>
            <a:round/>
          </a:ln>
        </spPr>
        <txPr>
          <a:bodyPr xmlns:a="http://schemas.openxmlformats.org/drawingml/2006/main" rot="-60000000" spcFirstLastPara="1" vertOverflow="ellipsis" vert="horz" wrap="square" anchor="ctr" anchorCtr="1"/>
          <a:lstStyle xmlns:a="http://schemas.openxmlformats.org/drawingml/2006/main"/>
          <a:p xmlns:a="http://schemas.openxmlformats.org/drawingml/2006/main">
            <a:pPr>
              <a:defRPr sz="900" b="0" i="0" strike="noStrike" kern="1200" baseline="0">
                <a:solidFill>
                  <a:schemeClr val="lt1">
                    <a:lumMod val="75000"/>
                  </a:schemeClr>
                </a:solidFill>
                <a:latin typeface="+mn-lt"/>
                <a:ea typeface="+mn-ea"/>
                <a:cs typeface="+mn-cs"/>
              </a:defRPr>
            </a:pPr>
            <a:r>
              <a:t>None</a:t>
            </a:r>
            <a:endParaRPr lang="fr-FR"/>
          </a:p>
        </txPr>
        <crossAx val="160035584"/>
        <crosses val="autoZero"/>
        <crossBetween val="midCat"/>
      </valAx>
    </plotArea>
    <legend>
      <legendPos val="t"/>
      <overlay val="0"/>
      <spPr>
        <a:noFill xmlns:a="http://schemas.openxmlformats.org/drawingml/2006/main"/>
        <a:ln xmlns:a="http://schemas.openxmlformats.org/drawingml/2006/main">
          <a:noFill/>
          <a:prstDash val="solid"/>
        </a:ln>
      </spPr>
      <txPr>
        <a:bodyPr xmlns:a="http://schemas.openxmlformats.org/drawingml/2006/main" rot="0" spcFirstLastPara="1" vertOverflow="ellipsis" vert="horz" wrap="square" anchor="ctr" anchorCtr="1"/>
        <a:lstStyle xmlns:a="http://schemas.openxmlformats.org/drawingml/2006/main"/>
        <a:p xmlns:a="http://schemas.openxmlformats.org/drawingml/2006/main">
          <a:pPr>
            <a:defRPr sz="900" b="0" i="0" strike="noStrike" kern="1200" baseline="0">
              <a:solidFill>
                <a:schemeClr val="lt1">
                  <a:lumMod val="75000"/>
                </a:schemeClr>
              </a:solidFill>
              <a:latin typeface="+mn-lt"/>
              <a:ea typeface="+mn-ea"/>
              <a:cs typeface="+mn-cs"/>
            </a:defRPr>
          </a:pPr>
          <a:r>
            <a:t>None</a:t>
          </a:r>
          <a:endParaRPr lang="fr-FR"/>
        </a:p>
      </txPr>
    </legend>
    <plotVisOnly val="1"/>
    <dispBlanksAs val="zero"/>
  </chart>
  <spPr>
    <a:solidFill xmlns:a="http://schemas.openxmlformats.org/drawingml/2006/main">
      <a:schemeClr val="dk1">
        <a:lumMod val="75000"/>
        <a:lumOff val="25000"/>
      </a:schemeClr>
    </a:solidFill>
    <a:ln xmlns:a="http://schemas.openxmlformats.org/drawingml/2006/main" w="9525" cap="flat" cmpd="sng" algn="ctr">
      <a:solidFill>
        <a:schemeClr val="dk1">
          <a:lumMod val="15000"/>
          <a:lumOff val="85000"/>
        </a:schemeClr>
      </a:solidFill>
      <a:prstDash val="solid"/>
      <a:round/>
    </a:ln>
  </spPr>
</chartSpace>
</file>

<file path=xl/drawings/_rels/drawing1.xml.rels><Relationships xmlns="http://schemas.openxmlformats.org/package/2006/relationships"><Relationship Type="http://schemas.openxmlformats.org/officeDocument/2006/relationships/chart" Target="/xl/charts/chart1.xml" Id="rId1"/></Relationships>
</file>

<file path=xl/drawings/drawing1.xml><?xml version="1.0" encoding="utf-8"?>
<wsDr xmlns="http://schemas.openxmlformats.org/drawingml/2006/spreadsheetDrawing">
  <twoCellAnchor>
    <from>
      <col>1</col>
      <colOff>219075</colOff>
      <row>39</row>
      <rowOff>840</rowOff>
    </from>
    <to>
      <col>13</col>
      <colOff>523875</colOff>
      <row>59</row>
      <rowOff>179294</rowOff>
    </to>
    <graphicFrame>
      <nvGraphicFramePr>
        <cNvPr id="1" name="Chart 1"/>
        <cNvGraphicFramePr/>
      </nvGraphicFramePr>
      <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graphicFrame>
    <clientData/>
  </twoCellAnchor>
</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Relationships xmlns="http://schemas.openxmlformats.org/package/2006/relationships"><Relationship Type="http://schemas.openxmlformats.org/officeDocument/2006/relationships/hyperlink" Target="http://www11.minefi.gouv.fr/boi/boi2005/4fepub/textes/4a1305/4a1305.pdf" TargetMode="External" Id="rId1"/></Relationships>
</file>

<file path=xl/worksheets/_rels/sheet6.xml.rels><Relationships xmlns="http://schemas.openxmlformats.org/package/2006/relationships"><Relationship Type="http://schemas.openxmlformats.org/officeDocument/2006/relationships/drawing" Target="/xl/drawings/drawing1.xml" Id="rId1"/></Relationships>
</file>

<file path=xl/worksheets/sheet1.xml><?xml version="1.0" encoding="utf-8"?>
<worksheet xmlns="http://schemas.openxmlformats.org/spreadsheetml/2006/main">
  <sheetPr codeName="Feuil1">
    <tabColor rgb="FF00B050"/>
    <outlinePr summaryBelow="1" summaryRight="1"/>
    <pageSetUpPr fitToPage="1"/>
  </sheetPr>
  <dimension ref="A1:BQ160"/>
  <sheetViews>
    <sheetView showGridLines="0" showRowColHeaders="0" tabSelected="1" workbookViewId="0">
      <selection activeCell="A1" sqref="A1"/>
    </sheetView>
  </sheetViews>
  <sheetFormatPr baseColWidth="8" defaultColWidth="10.85546875" defaultRowHeight="15.6"/>
  <cols>
    <col width="2.7109375" customWidth="1" style="1" min="1" max="1"/>
    <col width="5.7109375" customWidth="1" style="1" min="2" max="2"/>
    <col width="131.5703125" customWidth="1" style="1" min="3" max="3"/>
    <col width="5.7109375" customWidth="1" style="1" min="4" max="4"/>
    <col width="2.7109375" customWidth="1" style="1" min="5" max="5"/>
    <col width="10.85546875" customWidth="1" style="1" min="6" max="16384"/>
  </cols>
  <sheetData>
    <row r="1" ht="8.1" customFormat="1" customHeight="1" s="12">
      <c r="B1" s="4" t="n"/>
      <c r="C1" s="13" t="n"/>
      <c r="D1" s="6" t="n"/>
      <c r="E1" s="6" t="n"/>
      <c r="F1" s="13" t="n"/>
      <c r="BE1" s="14" t="n"/>
      <c r="BF1" s="14" t="n"/>
      <c r="BG1" s="14" t="n"/>
      <c r="BH1" s="14" t="n"/>
      <c r="BI1" s="14" t="n"/>
      <c r="BJ1" s="14" t="n"/>
      <c r="BK1" s="14" t="n"/>
      <c r="BL1" s="14" t="n"/>
      <c r="BM1" s="14" t="n"/>
      <c r="BN1" s="14" t="n"/>
      <c r="BO1" s="14" t="n"/>
      <c r="BP1" s="14" t="n"/>
      <c r="BQ1" s="14" t="n"/>
    </row>
    <row r="2" ht="51.95" customFormat="1" customHeight="1" s="12">
      <c r="B2" s="352" t="inlineStr">
        <is>
          <t>Tutoriel, Avertissement et Licence
LMNP Excel — Template déclaration LMNP 2026
Téléchargé sur declaration-lmnp-excel.pages.dev</t>
        </is>
      </c>
      <c r="AP2" s="14" t="n"/>
      <c r="AQ2" s="14" t="n"/>
      <c r="AR2" s="14" t="n"/>
      <c r="AS2" s="14" t="n"/>
      <c r="AT2" s="14" t="n"/>
      <c r="AU2" s="14" t="n"/>
      <c r="AV2" s="14" t="n"/>
      <c r="AW2" s="14" t="n"/>
      <c r="AX2" s="14" t="n"/>
      <c r="AY2" s="14" t="n"/>
      <c r="AZ2" s="14" t="n"/>
      <c r="BA2" s="14" t="n"/>
      <c r="BB2" s="14" t="n"/>
    </row>
    <row r="3" ht="15" customFormat="1" customHeight="1" s="60">
      <c r="B3" s="143" t="n"/>
      <c r="C3" s="504" t="n"/>
      <c r="D3" s="504" t="n"/>
      <c r="E3" s="504" t="n"/>
      <c r="F3" s="504" t="n"/>
      <c r="BE3" s="145" t="n"/>
      <c r="BF3" s="145" t="n"/>
      <c r="BG3" s="145" t="n"/>
      <c r="BH3" s="145" t="n"/>
      <c r="BI3" s="145" t="n"/>
      <c r="BJ3" s="145" t="n"/>
      <c r="BK3" s="145" t="n"/>
      <c r="BL3" s="145" t="n"/>
      <c r="BM3" s="145" t="n"/>
      <c r="BN3" s="145" t="n"/>
      <c r="BO3" s="145" t="n"/>
      <c r="BP3" s="145" t="n"/>
      <c r="BQ3" s="145" t="n"/>
    </row>
    <row r="4" ht="12.6" customFormat="1" customHeight="1" s="146" thickBot="1"/>
    <row r="5" ht="12" customFormat="1" customHeight="1" s="146">
      <c r="B5" s="147" t="inlineStr">
        <is>
          <t>Préambule :</t>
        </is>
      </c>
      <c r="C5" s="148" t="n"/>
      <c r="D5" s="149" t="n"/>
      <c r="E5" s="150" t="n"/>
      <c r="F5" s="150" t="n"/>
    </row>
    <row r="6" ht="51.95" customFormat="1" customHeight="1" s="146">
      <c r="B6" s="151" t="n"/>
      <c r="C6" s="150" t="inlineStr">
        <is>
          <t>Ce simulateur LMNP est un outil pédagogique permettant :
- d'apprendre les principes du calcul des formulaires des impôts (2033-A, 2033-B, 2033-C, 2031, 2031-BIS et 2042 C PRO) grâce au générateur de liasse fiscale,
- d'analyser des scénarios d'optimisation fiscale,
- d'analyser l'évolution de la rentabilité et de la fiscalité du bien.</t>
        </is>
      </c>
      <c r="D6" s="152" t="n"/>
      <c r="E6" s="150" t="n"/>
      <c r="F6" s="150" t="n"/>
    </row>
    <row r="7" ht="12" customFormat="1" customHeight="1" s="146">
      <c r="B7" s="151" t="n"/>
      <c r="C7" s="156" t="n"/>
      <c r="D7" s="152" t="n"/>
      <c r="E7" s="150" t="n"/>
      <c r="F7" s="150" t="n"/>
    </row>
    <row r="8" ht="12" customFormat="1" customHeight="1" s="146">
      <c r="B8" s="151" t="n"/>
      <c r="C8" s="153" t="inlineStr">
        <is>
          <t>Structure du classeur : Partie Saisie et analyse</t>
        </is>
      </c>
      <c r="D8" s="154" t="n"/>
    </row>
    <row r="9" ht="12" customFormat="1" customHeight="1" s="146">
      <c r="B9" s="151" t="n"/>
      <c r="C9" s="155" t="inlineStr">
        <is>
          <t xml:space="preserve">- Onglet "Lisez-Moi" : Fournit une aide à l'utilisation du simulateur, des avertissements concernant l'usage des données générées, ansi que des informations sur la licence accordée.     </t>
        </is>
      </c>
      <c r="D9" s="152" t="n"/>
      <c r="E9" s="150" t="n"/>
      <c r="F9" s="150" t="n"/>
    </row>
    <row r="10" ht="24" customFormat="1" customHeight="1" s="146">
      <c r="B10" s="151" t="n"/>
      <c r="C10" s="155" t="inlineStr">
        <is>
          <t>- Onglet "1-Biens_Immo " : Contient des informations sur la situation déclarative au Réel, l'acquisition des biens immobiliers, les immobilisations et amortissements.
Remarque : la partie droite de l'onglet inclut les tableaux d'amortissements.</t>
        </is>
      </c>
      <c r="D10" s="152" t="n"/>
      <c r="E10" s="150" t="n"/>
      <c r="F10" s="150" t="n"/>
    </row>
    <row r="11" ht="18.75" customFormat="1" customHeight="1" s="146">
      <c r="B11" s="151" t="n"/>
      <c r="C11" s="171" t="inlineStr">
        <is>
          <t xml:space="preserve"> ! IMPORTANT ! Avant de commencer</t>
        </is>
      </c>
      <c r="D11" s="154" t="n"/>
    </row>
    <row r="12" ht="24" customFormat="1" customHeight="1" s="146">
      <c r="B12" s="151" t="n"/>
      <c r="C12" s="172" t="inlineStr">
        <is>
          <t>La saisie doit démarrer par l'onglet "1-Biens_Immos" qui va fixer la première année d'activité pour les autres onglets.</t>
        </is>
      </c>
      <c r="D12" s="152" t="n"/>
      <c r="E12" s="150" t="n"/>
      <c r="F12" s="150" t="n"/>
    </row>
    <row r="13" ht="12" customFormat="1" customHeight="1" s="146">
      <c r="B13" s="151" t="n"/>
      <c r="C13" s="155" t="inlineStr">
        <is>
          <t>- Onglet "2-Crédits" : Contient les informations relatives au financement des biens immobiliers, y compris les charges financières par année et le capital restant dû.</t>
        </is>
      </c>
      <c r="D13" s="152" t="n"/>
      <c r="E13" s="150" t="n"/>
      <c r="F13" s="150" t="n"/>
    </row>
    <row r="14" ht="12" customFormat="1" customHeight="1" s="146">
      <c r="B14" s="151" t="n"/>
      <c r="C14" s="155" t="inlineStr">
        <is>
          <t>- Onglet "3-Loyers_Charges" : Regroupe les informations sur les revenus locatifs, les charges et les impôts par année.</t>
        </is>
      </c>
      <c r="D14" s="152" t="n"/>
      <c r="E14" s="150" t="n"/>
      <c r="F14" s="150" t="n"/>
    </row>
    <row r="15" ht="12" customFormat="1" customHeight="1" s="146">
      <c r="B15" s="151" t="n"/>
      <c r="C15" s="155" t="inlineStr">
        <is>
          <t>- Onglet "Simu_Liasse" : Poste de pilotage du simulateur avec l'année fiscale à déclarer, les options fiscales et des simulations graphiques dans le temps.</t>
        </is>
      </c>
      <c r="D15" s="152" t="n"/>
      <c r="E15" s="150" t="n"/>
      <c r="F15" s="150" t="n"/>
    </row>
    <row r="16" ht="12" customFormat="1" customHeight="1" s="146">
      <c r="B16" s="151" t="n"/>
      <c r="C16" s="156" t="n"/>
      <c r="D16" s="152" t="n"/>
      <c r="E16" s="150" t="n"/>
      <c r="F16" s="150" t="n"/>
    </row>
    <row r="17" ht="12" customFormat="1" customHeight="1" s="146">
      <c r="B17" s="151" t="n"/>
      <c r="C17" s="156" t="n"/>
      <c r="D17" s="152" t="n"/>
      <c r="E17" s="150" t="n"/>
      <c r="F17" s="150" t="n"/>
    </row>
    <row r="18" ht="48" customFormat="1" customHeight="1" s="146">
      <c r="B18" s="151" t="n"/>
      <c r="C18" s="156" t="inlineStr">
        <is>
          <t>Le simulateur utilise un code couleur simple pour la saisie des éléments (rappellé sur chacune des feuilles) :
- Les cellules Oranges sont de type choix multiples sur lesquelles il faut cliquer pour sélectionner une valeur,
- Les cellules Jaunes sont de type saisie pour définir ou changer une valeur numérique,
- Les cellules Vertes sont calculées par des formules, elles ne doivent être modifiées.</t>
        </is>
      </c>
      <c r="D18" s="152" t="n"/>
      <c r="E18" s="150" t="n"/>
      <c r="F18" s="150" t="n"/>
    </row>
    <row r="19" ht="81" customFormat="1" customHeight="1" s="146">
      <c r="B19" s="151" t="n"/>
      <c r="C19" s="156" t="n"/>
      <c r="D19" s="152" t="n"/>
      <c r="E19" s="150" t="n"/>
      <c r="F19" s="150" t="n"/>
    </row>
    <row r="20" ht="12" customFormat="1" customHeight="1" s="146">
      <c r="B20" s="151" t="n"/>
      <c r="C20" s="153" t="inlineStr">
        <is>
          <t>Structure du classeur : Partie Liasse Ficale</t>
        </is>
      </c>
      <c r="D20" s="154" t="n"/>
    </row>
    <row r="21" ht="84" customFormat="1" customHeight="1" s="146">
      <c r="B21" s="151" t="n"/>
      <c r="C21" s="155" t="inlineStr">
        <is>
          <t>- Onglet "2033-A" : Liasse fiscale du Bilan Simplifié
- Onglet "2033-B" : Compte de résultat simplifié de l'exercice
- Onglet "2033-C" : Immobilisations Amortissements − Plus−values − Moins−values
- Onglet "2031" : Impôt sur le revenu Bénéfices industriels et commerciaux
- Onglet "2031-BIS" : Suite de la déclaration n° 2031
- Onglet "ANNEXLIB" : Annexe de la Déclaration d'impots BIC au Réel
- Onglet "2042-C PRO" : Annexe de la Déclaration d'Impôts sur les Revenus</t>
        </is>
      </c>
      <c r="D21" s="152" t="n"/>
      <c r="E21" s="150" t="n"/>
      <c r="F21" s="150" t="n"/>
    </row>
    <row r="22" ht="12" customFormat="1" customHeight="1" s="146">
      <c r="B22" s="151" t="n"/>
      <c r="C22" s="156" t="n"/>
      <c r="D22" s="152" t="n"/>
      <c r="E22" s="150" t="n"/>
      <c r="F22" s="150" t="n"/>
    </row>
    <row r="23" ht="12" customFormat="1" customHeight="1" s="146">
      <c r="B23" s="151" t="n"/>
      <c r="C23" s="153" t="inlineStr">
        <is>
          <t>Limitations</t>
        </is>
      </c>
      <c r="D23" s="154" t="n"/>
    </row>
    <row r="24" ht="39.75" customFormat="1" customHeight="1" s="146">
      <c r="B24" s="151" t="n"/>
      <c r="C24" s="156" t="inlineStr">
        <is>
          <t>- L'outil ne simule pas "directement" les désinvestissements partiels ou complets (reventes ou cessions).
- L'outil ne simule pas les dates de clôture d'activité autres que le 31 décembre
- L'outil simule le régime BIC Réel Simplifié (pas le régime BIC réel Normal avec imprimés 2050 et suivants)</t>
        </is>
      </c>
      <c r="D24" s="152" t="n"/>
      <c r="E24" s="150" t="n"/>
      <c r="F24" s="150" t="n"/>
    </row>
    <row r="25" ht="12" customFormat="1" customHeight="1" s="146">
      <c r="B25" s="151" t="n"/>
      <c r="C25" s="156" t="n"/>
      <c r="D25" s="152" t="n"/>
      <c r="E25" s="150" t="n"/>
      <c r="F25" s="150" t="n"/>
    </row>
    <row r="26" ht="12" customFormat="1" customHeight="1" s="146">
      <c r="B26" s="151" t="n"/>
      <c r="C26" s="153" t="inlineStr">
        <is>
          <t>Compatibilité</t>
        </is>
      </c>
      <c r="D26" s="154" t="n"/>
    </row>
    <row r="27" ht="24" customFormat="1" customHeight="1" s="146">
      <c r="B27" s="151" t="n"/>
      <c r="C27" s="156" t="inlineStr">
        <is>
          <t>En cas d'incomptabilité de votre tableur avec l'outil (erreurs type N/A sur certains onglets), nous vous recommandons de basculer sur Excel ou sur sa version gratuite en ligne accessible sur www.office.com</t>
        </is>
      </c>
      <c r="D27" s="152" t="n"/>
      <c r="E27" s="150" t="n"/>
      <c r="F27" s="150" t="n"/>
    </row>
    <row r="28" ht="12" customFormat="1" customHeight="1" s="146" thickBot="1">
      <c r="B28" s="157" t="n"/>
      <c r="C28" s="158" t="n"/>
      <c r="D28" s="159" t="n"/>
      <c r="E28" s="150" t="n"/>
      <c r="F28" s="150" t="n"/>
    </row>
    <row r="29" ht="12.6" customFormat="1" customHeight="1" s="146" thickBot="1"/>
    <row r="30" ht="12" customFormat="1" customHeight="1" s="146">
      <c r="B30" s="147" t="inlineStr">
        <is>
          <t>Etape 0 - Onglet "1-Biens_Immos" : Situation déclaration LMNP au Réel</t>
        </is>
      </c>
      <c r="C30" s="148" t="n"/>
      <c r="D30" s="149" t="n"/>
      <c r="E30" s="150" t="n"/>
      <c r="F30" s="150" t="n"/>
    </row>
    <row r="31" ht="12" customFormat="1" customHeight="1" s="146">
      <c r="B31" s="151" t="n"/>
      <c r="C31" s="150" t="inlineStr">
        <is>
          <t>Cette étape permet de déterminer votre situation fiscale vis-à-vis du Régime Réel.</t>
        </is>
      </c>
      <c r="D31" s="154" t="n"/>
    </row>
    <row r="32" ht="12" customFormat="1" customHeight="1" s="146">
      <c r="B32" s="151" t="n"/>
      <c r="C32" s="153" t="inlineStr">
        <is>
          <t>Partie - Avez-vous fait une déclaration LMNP au régime Micro-BIC par le passé  ?</t>
        </is>
      </c>
      <c r="D32" s="154" t="n"/>
    </row>
    <row r="33" ht="12" customFormat="1" customHeight="1" s="146">
      <c r="B33" s="151" t="n"/>
      <c r="C33" s="150" t="inlineStr">
        <is>
          <t>Répondre "Oui" si vous avez déjà été loueur en meublé au régime Micro-BIC (à ne pas confondre avec le régime Micro-Foncier si vous étiez bailleur d'un bien non meublé précédemment).</t>
        </is>
      </c>
      <c r="D33" s="154" t="n"/>
    </row>
    <row r="34" ht="12" customFormat="1" customHeight="1" s="146">
      <c r="B34" s="151" t="n"/>
      <c r="C34" s="150" t="inlineStr">
        <is>
          <t>Si vous n'avez jamais déclaré en Micro-BIC répondre "Non"</t>
        </is>
      </c>
      <c r="D34" s="154" t="n"/>
    </row>
    <row r="35" ht="12" customFormat="1" customHeight="1" s="146">
      <c r="B35" s="151" t="n"/>
      <c r="C35" s="153" t="inlineStr">
        <is>
          <t>Partie - Année basculement LMNP au Réel ?</t>
        </is>
      </c>
      <c r="D35" s="154" t="n"/>
    </row>
    <row r="36" ht="36" customFormat="1" customHeight="1" s="146">
      <c r="B36" s="151" t="n"/>
      <c r="C36" s="150" t="inlineStr">
        <is>
          <t>Si vous avez répondu "Oui" à la question précédente, vous devrez indiquer quelle est l'année du passage au Réel.
Exemple : en indiquant 2023, le premier exercice fiscal au Réel couvrirait la période 01/01/2024 au 31/12/2024.
Remarque : L'Administration Fiscale ne permet aux contribuables de bénéficier des 2 régimes LMNP (Micro-BIC et Réel) au cours d'une même année.</t>
        </is>
      </c>
      <c r="D36" s="154" t="n"/>
    </row>
    <row r="37" ht="12" customFormat="1" customHeight="1" s="146" thickBot="1">
      <c r="B37" s="157" t="n"/>
      <c r="C37" s="158" t="n"/>
      <c r="D37" s="159" t="n"/>
      <c r="E37" s="150" t="n"/>
      <c r="F37" s="150" t="n"/>
    </row>
    <row r="38" ht="12.6" customFormat="1" customHeight="1" s="146" thickBot="1"/>
    <row r="39" ht="12" customFormat="1" customHeight="1" s="146">
      <c r="B39" s="147" t="inlineStr">
        <is>
          <t>Etape 1 - Onglet "1-Biens_Immos" : Informations sur les biens</t>
        </is>
      </c>
      <c r="C39" s="148" t="n"/>
      <c r="D39" s="149" t="n"/>
      <c r="E39" s="150" t="n"/>
      <c r="F39" s="150" t="n"/>
    </row>
    <row r="40" ht="12" customFormat="1" customHeight="1" s="146">
      <c r="B40" s="151" t="n"/>
      <c r="C40" s="150" t="inlineStr">
        <is>
          <t>Cette version permet la prise en compte de 1 à 4 biens (contactez-nous pour aller au-delà ).</t>
        </is>
      </c>
      <c r="D40" s="154" t="n"/>
    </row>
    <row r="41" ht="12" customFormat="1" customHeight="1" s="146">
      <c r="B41" s="151" t="n"/>
      <c r="C41" s="153" t="inlineStr">
        <is>
          <t>Partie - Désignation du bien :</t>
        </is>
      </c>
      <c r="D41" s="154" t="n"/>
    </row>
    <row r="42" ht="12" customFormat="1" customHeight="1" s="146">
      <c r="B42" s="151" t="n"/>
      <c r="C42" s="146" t="inlineStr">
        <is>
          <t>Désignation du bien : Nom du bien repris par la suite dans les autres onglets du simulateur.</t>
        </is>
      </c>
      <c r="D42" s="154" t="n"/>
    </row>
    <row r="43" ht="12" customFormat="1" customHeight="1" s="146">
      <c r="B43" s="151" t="n"/>
      <c r="C43" s="153" t="inlineStr">
        <is>
          <t>Partie - Informations sur l'achat du bien immobilier :</t>
        </is>
      </c>
      <c r="D43" s="154" t="n"/>
    </row>
    <row r="44" ht="12" customFormat="1" customHeight="1" s="146">
      <c r="B44" s="151" t="n"/>
      <c r="C44" s="150" t="inlineStr">
        <is>
          <t>Date achat bien immobilier : Date de signature de l'acte de vente du bien immobilier chez le notaire.</t>
        </is>
      </c>
      <c r="D44" s="154" t="n"/>
    </row>
    <row r="45" ht="60" customFormat="1" customHeight="1" s="146">
      <c r="B45" s="151" t="n"/>
      <c r="C45" s="258" t="inlineStr">
        <is>
          <t>Valeur du bien immobilier : 
1) Si le bien a été acheté l'année de démarrage de l'activité (année d'immatriculation de l'établissement), alors il s'agit de la valeur dans l'acte notarié. 
2) Si le bien a été acheté avant l'année de démarrage de l'activité alors il s'agit de la valeur vénale du bien au jour du début de l'activité (évaluée par un expert immobilier ou celle de l'acte notarié si pas trop lointaine).</t>
        </is>
      </c>
      <c r="D45" s="154" t="n"/>
    </row>
    <row r="46" ht="12" customFormat="1" customHeight="1" s="146">
      <c r="B46" s="151" t="n"/>
      <c r="C46" s="153" t="inlineStr">
        <is>
          <t>Partie - Informations sur les frais d'acquisition associés à l'achat du bien immobilier :</t>
        </is>
      </c>
      <c r="D46" s="154" t="n"/>
    </row>
    <row r="47" ht="36" customFormat="1" customHeight="1" s="146">
      <c r="B47" s="151" t="n"/>
      <c r="C47" s="150" t="inlineStr">
        <is>
          <t>Frais de notaire : 
Couvre l’ensemble des honoraires du notaire incluant les droits de mutation (frais versés à l'État dans le cadre de chaque transaction réalisée en France)
Attention, les proratas lors de la vente (charges, taxes foncières, provisions pour travaux…) doivent être saisis dans l'onglet "3-Loyers_Charges".</t>
        </is>
      </c>
      <c r="D47" s="154" t="n"/>
    </row>
    <row r="48" ht="12" customFormat="1" customHeight="1" s="146">
      <c r="B48" s="151" t="n"/>
      <c r="C48" s="150" t="inlineStr">
        <is>
          <t>Frais d'agence : Commission versé aux intermédiaires pour la transaction (dont agence immobilière …)</t>
        </is>
      </c>
      <c r="D48" s="154" t="n"/>
    </row>
    <row r="49" ht="24" customFormat="1" customHeight="1" s="146">
      <c r="B49" s="151" t="n"/>
      <c r="C49" s="150" t="inlineStr">
        <is>
          <t>Frais crédit pour l'achat : Ensemble des frais liés à la mise en place de l'emprunt pour l'achat du bien incluant par exemple : les frais de courtage, frais de cautionnement ou frais de dossier bancaire.</t>
        </is>
      </c>
      <c r="D49" s="154" t="n"/>
    </row>
    <row r="50" ht="12" customFormat="1" customHeight="1" s="146">
      <c r="B50" s="151" t="n"/>
      <c r="C50" s="153" t="inlineStr">
        <is>
          <t>Partie - Montage de la structure et démarrage de l'activité LMNP au Réel :</t>
        </is>
      </c>
      <c r="D50" s="154" t="n"/>
    </row>
    <row r="51" ht="60" customFormat="1" customHeight="1" s="146">
      <c r="B51" s="151" t="n"/>
      <c r="C51" s="150" t="inlineStr">
        <is>
          <t>Date démarrage activité dans immatriculation INPI : 
1) Si démarrage activité LMNP directement au Réel : Date de prise d'activité de l'établissement dans le Certificat d'Inscription au Répertoire des Entreprises et des Etablissements (SIRENE) transmis par l'INSEE. Correspond également à la date de démarrage saisie sur le site de l'INPI.
2) Si passage de Micro-BIC à Réel : Date du passage demandée à l'administration fiscale. Cette date démarrera obligatoirement au 1e janvier car il n'est pas possible d'être sur les 2 régimes au cours d'une même année.</t>
        </is>
      </c>
      <c r="D51" s="154" t="n"/>
    </row>
    <row r="52" ht="36" customFormat="1" customHeight="1" s="146">
      <c r="B52" s="151" t="n"/>
      <c r="C52" s="150" t="inlineStr">
        <is>
          <t>Date de mise en location meublé : correpond à la date de mise en disponibilité pour la location du bien meublé. 
Nota : Cette date marque le début de l'amortissement immobilier et des immobilisations réalisées entre la date d'achat du bien immobilier et de la mise en location (travaux de rénovation, achats de mobilier, électroménager ...).</t>
        </is>
      </c>
      <c r="D52" s="154" t="n"/>
    </row>
    <row r="53" ht="12" customFormat="1" customHeight="1" s="146">
      <c r="B53" s="151" t="n"/>
      <c r="C53" s="153" t="inlineStr">
        <is>
          <t>Partie - Ventilation immobilisations et durées d'amortissement du bien immobilier :</t>
        </is>
      </c>
      <c r="D53" s="154" t="n"/>
    </row>
    <row r="54" ht="36" customFormat="1" customHeight="1" s="146">
      <c r="B54" s="151" t="n"/>
      <c r="C54" s="150" t="inlineStr">
        <is>
          <t>En comptabilité, l'amortissement correspond à la perte de valeur d'un objet (immobilisation) utilisé dans le cadre de l'activité d'une entreprise. Cette perte de valeur liée à l'usure normale de l'objet sur une période donnée va baisser le résultat de l'exercice sur lequel l'impôt est calculé. L'amortissement est la principale force de l'investissement en LMNP ou LMP, car il est permet de prendre en compte la "perte" de valeur du bien immobilier.</t>
        </is>
      </c>
      <c r="D54" s="154" t="n"/>
    </row>
    <row r="55" ht="24" customFormat="1" customHeight="1" s="146">
      <c r="B55" s="151" t="n"/>
      <c r="C55" s="150" t="inlineStr">
        <is>
          <t>Amortir par composant un bien immobilier consiste à décomposer sa valeur en plusieurs éléments principaux (qui sont les composants) tels que le terrain, la construction (incluant le gros oeuvre, la toiture, l'étanchéité,  les aménagement intérieurs ou encore l'installation électrique).</t>
        </is>
      </c>
      <c r="D55" s="154" t="n"/>
    </row>
    <row r="56" ht="120" customFormat="1" customHeight="1" s="146">
      <c r="B56" s="151" t="n"/>
      <c r="C56" s="150" t="inlineStr">
        <is>
          <t>Les composants d'un bien immobilier ont une durée de vie différente (par ex. une toiture s’use moins vite qu’un radiateur électrique). La décomposition des immobilisations corporelles consiste à identifier dans le prix global d’une immobilisation différents composants ayant une durée de vie propre.
Pour prendre en compte ces durées, le bien immobilier est ventilé selon les composants :
- Terrains
- Constructions
- Gros Œuvre
- Installation électrique
- Etanchéité
 - Toiture
- Agencements Intérieurs.</t>
        </is>
      </c>
      <c r="D56" s="154" t="n"/>
    </row>
    <row r="57" ht="36" customFormat="1" customHeight="1" s="146">
      <c r="B57" s="151" t="n"/>
      <c r="C57" s="150" t="inlineStr">
        <is>
          <t>Quand on achète un bien immobilier, le prix payé est global sans préciser le prix par composantes : terrain, gros œuvre, toiture ….
En fonction des caractéristiques du bien immobilier, la ventilation appliquée à chaque composant diffère, l'Administration fournit des recommandations pour les durées et quote-part dans la note 4 A-13-05 N° 213 du 30 DECEMBRE 2005 :</t>
        </is>
      </c>
      <c r="D57" s="154" t="n"/>
    </row>
    <row r="58" ht="14.45" customFormat="1" customHeight="1" s="146">
      <c r="B58" s="151" t="n"/>
      <c r="C58" s="291" t="inlineStr">
        <is>
          <t>http://www11.minefi.gouv.fr/boi/boi2005/4fepub/textes/4a1305/4a1305.pdf</t>
        </is>
      </c>
      <c r="D58" s="154" t="n"/>
    </row>
    <row r="59" ht="96" customFormat="1" customHeight="1" s="146">
      <c r="B59" s="151" t="n"/>
      <c r="C59" s="155" t="inlineStr">
        <is>
          <t>- Le Terrain est un composant non amortissable avec une quote-part de 10 à 30%. Il ne subit pas d’usure car il sera toujours possible de reconstruire un autre bien sur le terrain
- Le Gros-œuvre regroupe les structures, charpentes, voirie et réseaux divers. L’Administration préconise une durée supérieure à 50 ans et une quote part de 40 à 50% de la valeur du bien
- Les Installations Générales et Techniques (IGT) comprennent le chauffage, la climatisation, câblage, électricité, les ascenseurs et la sécurité. L’Administration préconise une durée de 15 à 30 ans et une quote part de 20 à 30% de la valeur du bien
- Les Façades, étanchéité regroupe la toiture, les menuiseries extérieures, le crépis des façades. L’Administration préconise une durée de 20 à 50 ans et une quote part de 5 à 20% de la valeur du bien
- Les Agencements Intérieurs incluent les cloisons, chapes, plâtrerie, divers revêtements, plomberie. L’Administration préconise une durée de 5 à 15 ans et une quote part de 20 à 25% de la valeur du bien</t>
        </is>
      </c>
      <c r="D59" s="154" t="n"/>
    </row>
    <row r="60" ht="36" customFormat="1" customHeight="1" s="146">
      <c r="B60" s="151" t="n"/>
      <c r="C60" s="150" t="inlineStr">
        <is>
          <t>Sélectionnez le type de ventilation : Dans le simulateur la décomposition en composante peut s'effectuer de manière :
- "Simplifiée" avec 2 composants : Terrain et Constructions
- "Détaillée" avec 6 composants : Terrain, Gros Œuvre, Installation Electrique, Etanchéité, Toiture, Agencements Intérieurs</t>
        </is>
      </c>
      <c r="D60" s="154" t="n"/>
    </row>
    <row r="61" ht="24" customFormat="1" customHeight="1" s="146">
      <c r="B61" s="151" t="n"/>
      <c r="C61" s="150" t="inlineStr">
        <is>
          <t>Les libellés des composants ainsi que les pourcentages et durées sont modifiables
Nota : Quelle que soit le type de décomposition, le total des composantes devra faire 100%</t>
        </is>
      </c>
      <c r="D61" s="154" t="n"/>
    </row>
    <row r="62" ht="14.45" customFormat="1" customHeight="1" s="146">
      <c r="B62" s="151" t="n"/>
      <c r="C62" s="291" t="n"/>
      <c r="D62" s="154" t="n"/>
    </row>
    <row r="63" ht="12" customFormat="1" customHeight="1" s="146">
      <c r="B63" s="151" t="n"/>
      <c r="C63" s="153" t="inlineStr">
        <is>
          <t>Partie - Tableau autres Immobilisations :</t>
        </is>
      </c>
      <c r="D63" s="154" t="n"/>
    </row>
    <row r="64" ht="288" customFormat="1" customHeight="1" s="146">
      <c r="B64" s="151" t="n"/>
      <c r="C64" s="150" t="inlineStr">
        <is>
          <t>Les autres immobilisations comme le mobilier, l'electroménager et les travaux sont saisis ici. 
La valeur de ces immobilisations doit être supérieure à 600 Euros, sinon il faudra les ajouter aux charges. Cependant des dépenses inférieures à 600 Euros peuvent être regroupées si leur destination est commune (par exemple pour une rénovation de cuisine dont les factures individuellement sont inférieures à 600 Euros mais dont la somme dépasse ce seuil).
Pour chaque ligne il faut sélectionner le bien concerné, la date d'achat (ou paiement), la désignation du bien, le montant et enfin la durée d'amortisssement.
Bien Immo : Bien concerné par l'immobilisation
Date : Date de paiement de l'immobilisation
Durée : Durée d'amortissement de l'immobilisation
* Les durées d'amortissement du mobilier varient entre 5 et 10 ans :
- Meubles, canapé : 10 ans
- Literie : 6 ans
- Matériel électrique : 8 ans
- Électroménager : 5 ans
- Matériel informatique : 3 ans
* Les durées d'amortissement de travaux de rénovation varient entre 5 et 25 ans :
- Peinture, papiers-peint : 10 ans
- Plomberie : 10 ans
- Nouvelle cuisine : 10 ans
- Revêtements de sols type moquette : 5 ans
- Revêtements de sols type parquet : 15 ans
- Maçonnerie : 15 ans
- Électricité (rénovation) : 20 ans</t>
        </is>
      </c>
      <c r="D64" s="154" t="n"/>
    </row>
    <row r="65" hidden="1" ht="12" customFormat="1" customHeight="1" s="146">
      <c r="A65" s="334" t="n"/>
      <c r="B65" s="335" t="n"/>
      <c r="C65" s="333" t="inlineStr">
        <is>
          <t>Catégorie : Catégorie de l'immobilisation dans le formulaire 2033-C. Sauf besoin particulier conserver "Autres immobilisations corporelles"</t>
        </is>
      </c>
      <c r="D65" s="336" t="n"/>
      <c r="E65" s="334" t="n"/>
      <c r="F65" s="334" t="n"/>
    </row>
    <row r="66" ht="24" customFormat="1" customHeight="1" s="146">
      <c r="B66" s="151" t="n"/>
      <c r="C66" s="150" t="inlineStr">
        <is>
          <t>Nota : Si les dates des "Autres Immobilisations" ne sont pas compatibles avec la date de passage au Réel de l'activité, celles-ci sont écartées automatiquement par l'outil. En effet, une dépense effectuée avant le passage au Réel ne peut pas être comptabilisée.</t>
        </is>
      </c>
      <c r="D66" s="154" t="n"/>
    </row>
    <row r="67" ht="24" customFormat="1" customHeight="1" s="146">
      <c r="B67" s="151" t="n"/>
      <c r="C67" s="150" t="inlineStr">
        <is>
          <t xml:space="preserve">Cas particulier de la première année d'activité : les dépenses d'acquisition des premiers meubles ou électroménager pour la première mise en location sont amorties même si leurs montants est inférieur à 600 Euros. </t>
        </is>
      </c>
      <c r="D67" s="154" t="n"/>
    </row>
    <row r="68" ht="12.6" customFormat="1" customHeight="1" s="146" thickBot="1">
      <c r="B68" s="157" t="n"/>
      <c r="C68" s="160" t="n"/>
      <c r="D68" s="161" t="n"/>
    </row>
    <row r="69" ht="12.6" customFormat="1" customHeight="1" s="146" thickBot="1"/>
    <row r="70" ht="12" customFormat="1" customHeight="1" s="146">
      <c r="B70" s="147" t="inlineStr">
        <is>
          <t>Etape 2 - Saisie informations sur le financement des biensdans l' Onglet "2-Crédits"</t>
        </is>
      </c>
      <c r="C70" s="148" t="n"/>
      <c r="D70" s="149" t="n"/>
      <c r="E70" s="150" t="n"/>
      <c r="F70" s="150" t="n"/>
    </row>
    <row r="71" ht="12" customFormat="1" customHeight="1" s="146">
      <c r="B71" s="151" t="n"/>
      <c r="C71" s="150" t="inlineStr">
        <is>
          <t>Les informations sont saisies par bien et par année.</t>
        </is>
      </c>
      <c r="D71" s="154" t="n"/>
    </row>
    <row r="72" ht="24" customFormat="1" customHeight="1" s="146">
      <c r="B72" s="151" t="n"/>
      <c r="C72" s="150" t="inlineStr">
        <is>
          <t>Intérêts : Somme des intérêts versés au cours de l'année.
Note : Les intérêts sont comptabilisés par mois dans l'échéancier fourni par le banquier.</t>
        </is>
      </c>
      <c r="D72" s="154" t="n"/>
    </row>
    <row r="73" ht="24" customFormat="1" customHeight="1" s="146">
      <c r="B73" s="151" t="n"/>
      <c r="C73" s="150" t="inlineStr">
        <is>
          <t>Assurance Crédit : Somme des cotisations d'assurance emprunteur versées au cours de l'année.
Note : Les cotisations sont comptabilisées dans l'échéancier fourni par le banquier et/ou l'assureur du prêt.</t>
        </is>
      </c>
      <c r="D73" s="154" t="n"/>
    </row>
    <row r="74" ht="24" customFormat="1" customHeight="1" s="146">
      <c r="B74" s="151" t="n"/>
      <c r="C74" s="150" t="inlineStr">
        <is>
          <t>Capital Restant dû à la fin de l'année : Correspond au capital restant à rembourser au 31/12 de l'année concernée.
Note : L'information est disponible dans l'échéancier fourni par le banquier.</t>
        </is>
      </c>
      <c r="D74" s="154" t="n"/>
    </row>
    <row r="75" ht="12.6" customFormat="1" customHeight="1" s="146" thickBot="1">
      <c r="B75" s="157" t="n"/>
      <c r="C75" s="160" t="n"/>
      <c r="D75" s="161" t="n"/>
    </row>
    <row r="76" ht="12.6" customFormat="1" customHeight="1" s="146" thickBot="1"/>
    <row r="77" ht="12" customFormat="1" customHeight="1" s="146">
      <c r="B77" s="147" t="inlineStr">
        <is>
          <t>Etape 3 - Saisie informations sur les loyers, charges et impôts dans l'Onglet "3-Loyers_Charges"</t>
        </is>
      </c>
      <c r="C77" s="148" t="n"/>
      <c r="D77" s="149" t="n"/>
      <c r="E77" s="150" t="n"/>
      <c r="F77" s="150" t="n"/>
    </row>
    <row r="78" ht="12" customFormat="1" customHeight="1" s="146">
      <c r="B78" s="151" t="n"/>
      <c r="C78" s="150" t="inlineStr">
        <is>
          <t>Les informations sont saisies par bien et par année.</t>
        </is>
      </c>
      <c r="D78" s="154" t="n"/>
    </row>
    <row r="79" ht="12" customFormat="1" customHeight="1" s="146">
      <c r="B79" s="151" t="n"/>
      <c r="C79" s="153" t="inlineStr">
        <is>
          <t>Partie - Loyers et charges par année fiscale</t>
        </is>
      </c>
      <c r="D79" s="154" t="n"/>
    </row>
    <row r="80" ht="84" customFormat="1" customHeight="1" s="146">
      <c r="B80" s="151" t="n"/>
      <c r="C80" s="150" t="inlineStr">
        <is>
          <t>Loyer : Regroupe toutes les recettes réalisées au cours de l'année
- les loyers et provisions de charges versées par le locataire,
- les régularisations de charges versées par le locataire,
- la Taxe d'Ordures Ménagères remboursée par le locataire,
- les arrièrés ou avances perçues,
- les indemnités d'assurances (loyers impayés, sinistres).
Nota : Hors Caution et Dépôt de Garantie</t>
        </is>
      </c>
      <c r="D80" s="154" t="n"/>
    </row>
    <row r="81" ht="108" customFormat="1" customHeight="1" s="146">
      <c r="B81" s="151" t="n"/>
      <c r="C81" s="150" t="inlineStr">
        <is>
          <t>Charges : Regroupe les dépenses suivantes réalisées au cours de l'année
- les charges de copropriété versées (appels de charges et travaux)
- les cotisations d'assurances (habitation/PNO, loyers impayés ...),
- les frais de gestion d'agence immobilière, de plateforme de location,
- les frais d'avocat/huissiers/experts en cas de litige,
- les frais de ménage, d'entretien, de gardien/concierge,
- les petites dépenses et travaux non amortissables (&lt;600 Euros ou de nature à ne pas faire varier la valeur du bien),
- les frais bancaires
Nota : Hors Intérêts Crédit, Assurance Crédit, Taxe Foncière et CFE</t>
        </is>
      </c>
      <c r="D81" s="154" t="n"/>
    </row>
    <row r="82" hidden="1" ht="12" customFormat="1" customHeight="1" s="146">
      <c r="B82" s="151" t="n"/>
      <c r="C82" s="150" t="n"/>
      <c r="D82" s="154" t="n"/>
    </row>
    <row r="83" hidden="1" ht="12" customFormat="1" customHeight="1" s="146">
      <c r="A83" s="334" t="n"/>
      <c r="B83" s="335" t="n"/>
      <c r="C83" s="153" t="inlineStr">
        <is>
          <t>Partie - ALUR</t>
        </is>
      </c>
      <c r="D83" s="336" t="n"/>
      <c r="E83" s="334" t="n"/>
      <c r="F83" s="334" t="n"/>
    </row>
    <row r="84" hidden="1" ht="12" customFormat="1" customHeight="1" s="146">
      <c r="A84" s="334" t="n"/>
      <c r="B84" s="335" t="n"/>
      <c r="C84" s="333" t="inlineStr">
        <is>
          <t>Le fonds de travaux ALUR est une réserve financière créée au sein des copropriétés afin de financer des travaux futurs d'entretien, de rénovation, ou d'urgence.</t>
        </is>
      </c>
      <c r="D84" s="336" t="n"/>
      <c r="E84" s="334" t="n"/>
      <c r="F84" s="334" t="n"/>
    </row>
    <row r="85" ht="12" customFormat="1" customHeight="1" s="146">
      <c r="B85" s="151" t="n"/>
      <c r="C85" s="150" t="n"/>
      <c r="D85" s="154" t="n"/>
    </row>
    <row r="86" ht="12" customFormat="1" customHeight="1" s="146">
      <c r="B86" s="151" t="n"/>
      <c r="C86" s="153" t="inlineStr">
        <is>
          <t>Partie - Impôts par année fiscale</t>
        </is>
      </c>
      <c r="D86" s="154" t="n"/>
    </row>
    <row r="87" ht="48" customFormat="1" customHeight="1" s="146">
      <c r="B87" s="151" t="n"/>
      <c r="C87" s="155" t="inlineStr">
        <is>
          <t>Taxe Foncière : Regroupe les Taxes versées à l'Administration au cours de l'année :
- la Taxe Foncière avec la TOM (Taxe Ordures Ménagères)
- la Taxe d'Habitation
Nota : Hors CFE (Cotisation Foncière des Entreprises)</t>
        </is>
      </c>
      <c r="D87" s="154" t="n"/>
    </row>
    <row r="88" ht="12" customFormat="1" customHeight="1" s="146">
      <c r="B88" s="151" t="n"/>
      <c r="C88" s="155" t="inlineStr">
        <is>
          <t xml:space="preserve">CFE : Cotisation Foncière des Entreprises versée à l'Administration au cours de l'année. </t>
        </is>
      </c>
      <c r="D88" s="154" t="n"/>
    </row>
    <row r="89" hidden="1" ht="12" customFormat="1" customHeight="1" s="146">
      <c r="B89" s="151" t="n"/>
      <c r="C89" s="150" t="n"/>
      <c r="D89" s="154" t="n"/>
    </row>
    <row r="90" hidden="1" ht="12" customFormat="1" customHeight="1" s="146">
      <c r="A90" s="334" t="n"/>
      <c r="B90" s="335" t="n"/>
      <c r="C90" s="153" t="inlineStr">
        <is>
          <t>Partie - Frais comptabilité</t>
        </is>
      </c>
      <c r="D90" s="336" t="n"/>
      <c r="E90" s="334" t="n"/>
      <c r="F90" s="334" t="n"/>
    </row>
    <row r="91" hidden="1" ht="12" customFormat="1" customHeight="1" s="146">
      <c r="A91" s="334" t="n"/>
      <c r="B91" s="335" t="n"/>
      <c r="C91" s="333" t="inlineStr">
        <is>
          <t>Sans OGA (Organisme de Gestion Agréé) / Sans CGA (Centre de Gestion Agréé) : Frais de comptabilité</t>
        </is>
      </c>
      <c r="D91" s="336" t="n"/>
      <c r="E91" s="334" t="n"/>
      <c r="F91" s="334" t="n"/>
    </row>
    <row r="92" hidden="1" ht="24" customFormat="1" customHeight="1" s="146">
      <c r="A92" s="334" t="n"/>
      <c r="B92" s="335" t="n"/>
      <c r="C92" s="333" t="inlineStr">
        <is>
          <t>Avec OGA (Organisme de Gestion Agréé) / Sans CGA (Centre de Gestion Agréé) : Frais de comptabilité incluant le montant OGA/CGA (pour bénéficier d’une réduction d’impôt à hauteur des 2/3 des frais engagés, dans la limite de 915 €).</t>
        </is>
      </c>
      <c r="D92" s="336" t="n"/>
      <c r="E92" s="334" t="n"/>
      <c r="F92" s="334" t="n"/>
    </row>
    <row r="93" hidden="1" ht="12" customFormat="1" customHeight="1" s="146">
      <c r="B93" s="151" t="n"/>
      <c r="C93" s="150" t="n"/>
      <c r="D93" s="154" t="n"/>
    </row>
    <row r="94" hidden="1" ht="12" customFormat="1" customHeight="1" s="146">
      <c r="B94" s="151" t="n"/>
      <c r="C94" s="153" t="inlineStr">
        <is>
          <t>Partie - Avances constatées</t>
        </is>
      </c>
      <c r="D94" s="154" t="n"/>
    </row>
    <row r="95" hidden="1" ht="12" customFormat="1" customHeight="1" s="146">
      <c r="A95" s="334" t="n"/>
      <c r="B95" s="335" t="n"/>
      <c r="C95" s="333" t="inlineStr">
        <is>
          <t>Produits : Produits comptabilisés sur l'année mais se rapportant à un exercice fiscal ultérieur.</t>
        </is>
      </c>
      <c r="D95" s="336" t="n"/>
      <c r="E95" s="334" t="n"/>
      <c r="F95" s="334" t="n"/>
    </row>
    <row r="96" hidden="1" ht="12" customFormat="1" customHeight="1" s="146">
      <c r="A96" s="334" t="n"/>
      <c r="B96" s="335" t="n"/>
      <c r="C96" s="333" t="inlineStr">
        <is>
          <t>Charges : Charges comptabilisées sur l'année mais se rapportant à un exercice fiscal ultérieur</t>
        </is>
      </c>
      <c r="D96" s="336" t="n"/>
      <c r="E96" s="334" t="n"/>
      <c r="F96" s="334" t="n"/>
    </row>
    <row r="97" ht="12.6" customFormat="1" customHeight="1" s="146" thickBot="1">
      <c r="B97" s="157" t="n"/>
      <c r="C97" s="160" t="n"/>
      <c r="D97" s="161" t="n"/>
    </row>
    <row r="98" ht="12.6" customFormat="1" customHeight="1" s="146" thickBot="1">
      <c r="B98" s="173" t="n"/>
      <c r="C98" s="173" t="n"/>
      <c r="D98" s="173" t="n"/>
    </row>
    <row r="99" ht="12" customFormat="1" customHeight="1" s="146">
      <c r="B99" s="147" t="inlineStr">
        <is>
          <t>Etape 4 - Génération formulaires impôts et analyses des données LMNP dans l'Onglet "Simu_Liasse"</t>
        </is>
      </c>
      <c r="C99" s="148" t="n"/>
      <c r="D99" s="149" t="n"/>
      <c r="E99" s="150" t="n"/>
      <c r="F99" s="150" t="n"/>
    </row>
    <row r="100" ht="12" customFormat="1" customHeight="1" s="146">
      <c r="B100" s="151" t="n"/>
      <c r="C100" s="150" t="inlineStr">
        <is>
          <t>L'outil permet la prise en compte des 25 années suivant la création de la première structure LMNP.</t>
        </is>
      </c>
      <c r="D100" s="154" t="n"/>
    </row>
    <row r="101" ht="12" customFormat="1" customHeight="1" s="146">
      <c r="B101" s="151" t="n"/>
      <c r="C101" s="153" t="inlineStr">
        <is>
          <t>Partie - Simulation liasse fiscale</t>
        </is>
      </c>
      <c r="D101" s="154" t="n"/>
    </row>
    <row r="102" ht="12" customFormat="1" customHeight="1" s="146">
      <c r="B102" s="151" t="n"/>
      <c r="C102" s="150" t="inlineStr">
        <is>
          <t>En choissant une année fiscale (en cliquant sur la case Orange avec l'année), tous les formulaires de déclaration (2033, 2031, 2042 C PRO) seront générés.</t>
        </is>
      </c>
      <c r="D102" s="154" t="n"/>
    </row>
    <row r="103" ht="36" customFormat="1" customHeight="1" s="146">
      <c r="B103" s="151" t="n"/>
      <c r="C103" s="150" t="inlineStr">
        <is>
          <t>Année liasses fiscales à simuler : en cliquant sur la case Orange vous pourrez choisir une année fiscale à simuler. Cela mettra à jour tous les formulaires de déclaration (2033, 2031, 2042 C PRO). 
Exemple : En mai 2024 vous ferez la déclaration de vos revenus au cours de l'année 2023 (cloture au 31/12/2023). Il faudra choisir 2023 comme année fiscale à simuler.</t>
        </is>
      </c>
      <c r="D103" s="154" t="n"/>
    </row>
    <row r="104" ht="12" customFormat="1" customHeight="1" s="146">
      <c r="B104" s="151" t="n"/>
      <c r="C104" s="150" t="n"/>
      <c r="D104" s="154" t="n"/>
    </row>
    <row r="105" ht="12" customFormat="1" customHeight="1" s="146">
      <c r="B105" s="151" t="n"/>
      <c r="C105" s="153" t="inlineStr">
        <is>
          <t>Option fiscale comptabilisation des frais d'acquisition</t>
        </is>
      </c>
      <c r="D105" s="154" t="n"/>
    </row>
    <row r="106" ht="84" customFormat="1" customHeight="1" s="146">
      <c r="B106" s="151" t="n"/>
      <c r="C106" s="150" t="inlineStr">
        <is>
          <t>Les frais de notaire et d’agence font partie des frais d’acquisition et leur prise en compte va dépendre de la date d’achat du logement et de la date de démarrage de l'activité en BIC au Réel ("Date Immatriculation établissement" dans l'onglet "1-Biens_Immos") :
- La concomittance de ces dates permet de prendre en compte les frais d'agence et les frais de notaire. Dans ce cas les Frais d'acquisition du bien apparaissent (bien par bien)
- Une création d'établissement à postériori de la date d'achat ne permet pas la prise en compte. 
Remarque 1 : La mention "Dates immatriculation et achat bien incompatibles" apparaît lorsque les frais d'acquisition ne sont pas pris en compte.
Remarque 2 : Si vous souhaitez forcer l'outil à prendre en compte les frais d'acquisitions, vous devrez modifier la "Date achat bien immobilier" pour qu'elle doit égale à la date de "Date démarrage activité lors de l' immatriculation". Cela ne modifiera d'impact sur les autres éléments de la liasse.</t>
        </is>
      </c>
      <c r="D106" s="154" t="n"/>
    </row>
    <row r="107" ht="75.75" customFormat="1" customHeight="1" s="146">
      <c r="B107" s="151" t="n"/>
      <c r="C107" s="150" t="inlineStr">
        <is>
          <t>L'Administration offre 2 options pour la prise en compte des frais d'acquisition :
- sous forme d'amortissement en les ajoutant à la valeur du bien immobilier
- en charges la première année d'activité du bien.
Le choix de cette option est irrévocable c'est à dire qu'il s'applique à tous les biens y compris pour les acquisition futures.</t>
        </is>
      </c>
      <c r="D107" s="154" t="n"/>
    </row>
    <row r="108" ht="51.75" customFormat="1" customHeight="1" s="146">
      <c r="B108" s="151" t="n"/>
      <c r="C108" s="150" t="inlineStr">
        <is>
          <t>En choisissant "Charges" ou "Amortissement" vous pourrez analyser le choix fiscal qui conviendra le mieux à votre stratégie, pour cela il faudra :
1) compléter vos prédictions de Loyers, Charges, Impots, Crédits sur les années de possession du bien envisagées.
2) analyser l'évolution du "Total cumulé montant imposé LMNP" (correspond à la Somme des montants auront été imposé depuis le début de l'activité) dans la partie Analyse Graphique. Plus le montant sera important et plus les impots payés au cours du temps l'aura été.</t>
        </is>
      </c>
      <c r="D108" s="154" t="n"/>
    </row>
    <row r="109" ht="12" customFormat="1" customHeight="1" s="146">
      <c r="B109" s="151" t="n"/>
      <c r="C109" s="150" t="n"/>
      <c r="D109" s="154" t="n"/>
    </row>
    <row r="110" ht="12" customFormat="1" customHeight="1" s="146">
      <c r="B110" s="151" t="n"/>
      <c r="C110" s="153" t="inlineStr">
        <is>
          <t>Partie - Analyse Graphique</t>
        </is>
      </c>
      <c r="D110" s="154" t="n"/>
    </row>
    <row r="111" ht="12" customFormat="1" customHeight="1" s="146">
      <c r="B111" s="151" t="n"/>
      <c r="C111" s="155" t="inlineStr">
        <is>
          <t>Pour une analyse pertinante, il vous faudra auparavant saisir vos prédictions pour les années à venir dans les onglets "1-Biens_Immos", "2-Crédits", "3-Loyers_Charges".</t>
        </is>
      </c>
      <c r="D111" s="154" t="n"/>
    </row>
    <row r="112" ht="30.75" customFormat="1" customHeight="1" s="146">
      <c r="B112" s="151" t="n"/>
      <c r="C112" s="150" t="inlineStr">
        <is>
          <t>Le graphique permet de visualiser l'évolution de 3 paramètres sur une durée allant jusqu'à 25 ans.
Sélectionnez les paramètres d'intérets en cliquant sur les cases Oranges "Choix données".</t>
        </is>
      </c>
      <c r="D112" s="154" t="n"/>
    </row>
    <row r="113" ht="156.75" customFormat="1" customHeight="1" s="146">
      <c r="B113" s="151" t="n"/>
      <c r="C113" s="155" t="inlineStr">
        <is>
          <t xml:space="preserve">- Immobilisations : Total des immobilisations à la fin de chaque année 
- Amortissement annuel : Montant annuel des amortissements générés par les immobilisations 
- Amortissement cumulé : Somme des amortissements généré par les immobilisations depuis le démarrage de l'activité au Réel
- Recettes - Loyers : Evolution des Loyers
- Dépenses - Charges : Evolution des Charges
- Dépenses - Impôts : Evolution des Impots
- Dépenses - Crédits : Evolution des Crédits
- Déficit reportable fin d'exercice : Déficits reportés disponibles chaque année permettant la réduction ou la neutralisation d'un résultat bénéficiaire
- Amortissement reportable fin d'exercice : Amortissements reportés disponibles chaque année permettant la réduction ou la neutralisation d'un résultat bénéficiaire  
- Résultat Fiscal LMNP : Bénéfice ou déficit déclarés chaque année 
- Total cumulé montant imposé LMNP : Somme des montants qui ont été imposés depuis le début de l'activité. Ce total tient compte des déficits et amortissements reportés au cours du temps. </t>
        </is>
      </c>
      <c r="D113" s="154" t="n"/>
    </row>
    <row r="114" ht="12" customFormat="1" customHeight="1" s="146">
      <c r="B114" s="151" t="n"/>
      <c r="C114" s="153" t="inlineStr">
        <is>
          <t>Partie - Données Graphique</t>
        </is>
      </c>
      <c r="D114" s="154" t="n"/>
    </row>
    <row r="115" ht="12" customFormat="1" customHeight="1" s="146">
      <c r="B115" s="151" t="n"/>
      <c r="C115" s="150" t="inlineStr">
        <is>
          <t>Tableau par année des 3 paramètres sélectionnés pour le graphique.</t>
        </is>
      </c>
      <c r="D115" s="154" t="n"/>
    </row>
    <row r="116" ht="12" customFormat="1" customHeight="1" s="146">
      <c r="B116" s="151" t="n"/>
      <c r="C116" s="153" t="inlineStr">
        <is>
          <t>Partie - Données Simulation</t>
        </is>
      </c>
      <c r="D116" s="154" t="n"/>
    </row>
    <row r="117" ht="152.25" customFormat="1" customHeight="1" s="146">
      <c r="B117" s="151" t="n"/>
      <c r="C117" s="155" t="inlineStr">
        <is>
          <t xml:space="preserve">- Immobilisations : Total des immobilisations à la fin de chaque année 
- Amortissement annuel : Montant annuel des amortissements générés par les immobilisations 
- Amortissement cumulé : Somme des amortissements généré par les immobilisations depuis le démarrage de l'activité au Réel
- Recettes - Loyers : Evolution des Loyers
- Dépenses - Charges : Evolution des Charges
- Dépenses - Impôts : Evolution des Impots
- Dépenses - Crédits : Evolution des Crédits
- Déficit reportable fin d'exercice : Déficits reportés disponibles chaque année permettant la réduction ou la neutralisation d'un résultat bénéficiaire
- Amortissement reportable fin d'exercice : Amortissements reportés disponibles chaque année permettant la réduction ou la neutralisation d'un résultat bénéficiaire  
- Résultat Fiscal LMNP : Bénéfice ou déficit déclarés chaque année 
- Total cumulé montant imposé LMNP : Somme des montants qui ont été imposés depuis le début de l'activité. Ce total tient compte des déficits et amortissements reportés au cours du temps. </t>
        </is>
      </c>
      <c r="D117" s="154" t="n"/>
    </row>
    <row r="118" ht="12.6" customFormat="1" customHeight="1" s="146" thickBot="1">
      <c r="B118" s="157" t="n"/>
      <c r="C118" s="163" t="n"/>
      <c r="D118" s="161" t="n"/>
    </row>
    <row r="119" ht="12.6" customFormat="1" customHeight="1" s="146" thickBot="1">
      <c r="B119" s="174" t="n"/>
      <c r="C119" s="174" t="n"/>
      <c r="D119" s="174" t="n"/>
    </row>
    <row r="120" ht="12" customFormat="1" customHeight="1" s="146">
      <c r="B120" s="147" t="inlineStr">
        <is>
          <t>Etape 5 - Liasses fiscales Onglets "2033-C", "2033-B", "2033-A", 2031" et "2031-BIS"</t>
        </is>
      </c>
      <c r="C120" s="148" t="n"/>
      <c r="D120" s="149" t="n"/>
      <c r="E120" s="150" t="n"/>
      <c r="F120" s="150" t="n"/>
    </row>
    <row r="121" ht="12" customFormat="1" customHeight="1" s="146">
      <c r="B121" s="151" t="n"/>
      <c r="C121" s="156" t="n"/>
      <c r="D121" s="152" t="n"/>
      <c r="E121" s="150" t="n"/>
      <c r="F121" s="150" t="n"/>
    </row>
    <row r="122" ht="24" customFormat="1" customHeight="1" s="146">
      <c r="B122" s="151" t="n"/>
      <c r="C122" s="156" t="inlineStr">
        <is>
          <t>Cas des biens en indivision : Pour les biens immobiliers possédés en indivision, une seule déclaration est nécessaire par bien, même s'il appartient à plusieurs copropriétaires. La déclaration effectuée par l'un des propriétaires s'applique à l'ensemble des indivisaires.</t>
        </is>
      </c>
      <c r="D122" s="152" t="n"/>
      <c r="E122" s="150" t="n"/>
      <c r="F122" s="150" t="n"/>
    </row>
    <row r="123" ht="12" customFormat="1" customHeight="1" s="146">
      <c r="B123" s="151" t="n"/>
      <c r="C123" s="156" t="n"/>
      <c r="D123" s="152" t="n"/>
      <c r="E123" s="150" t="n"/>
      <c r="F123" s="150" t="n"/>
    </row>
    <row r="124" ht="12" customFormat="1" customHeight="1" s="146">
      <c r="B124" s="151" t="n"/>
      <c r="C124" s="146" t="inlineStr">
        <is>
          <t>Les liasses fiscales produites suivent la logique suivante dans leur constitution :</t>
        </is>
      </c>
      <c r="D124" s="154" t="n"/>
    </row>
    <row r="125" ht="150.75" customFormat="1" customHeight="1" s="146">
      <c r="B125" s="151" t="n"/>
      <c r="D125" s="154" t="n"/>
    </row>
    <row r="126" ht="24" customFormat="1" customHeight="1" s="146">
      <c r="B126" s="151" t="n"/>
      <c r="C126" s="155" t="inlineStr">
        <is>
          <t>- Les formulaires 2033 (A, B et C) et 2031 sont dans l'espace professionnel du site des impots (n'oubliez pas de saisir dans cet espace l'annexe libre ANNEXLIB).
- Le formulaire 2042-C est une annexe de la déclaration d'impots sur le revenu dans l'espace personnel du site des impots.</t>
        </is>
      </c>
      <c r="D126" s="154" t="n"/>
    </row>
    <row r="127" ht="6.75" customFormat="1" customHeight="1" s="146">
      <c r="B127" s="151" t="n"/>
      <c r="D127" s="154" t="n"/>
    </row>
    <row r="128" ht="12" customFormat="1" customHeight="1" s="146">
      <c r="B128" s="151" t="n"/>
      <c r="C128" s="153" t="inlineStr">
        <is>
          <t>Liasse 2033-C : "Immobilisations Amortissements − Plus−values − Moins−values"</t>
        </is>
      </c>
      <c r="D128" s="154" t="n"/>
    </row>
    <row r="129" ht="144" customFormat="1" customHeight="1" s="146">
      <c r="B129" s="151" t="n"/>
      <c r="C129" s="150" t="inlineStr">
        <is>
          <t>Ce formulaire en 3 parties reprend les investissements effectués dans le bien immobilier avec :
- Partie 1 : « Les Immobilisations » ventilées en composants en reprenant :
           o celles en début d’exercice (donc la somme de celles en fin d'exercice précédent s'il ne s'agit pas de la première déclaration),
           o celles ajoutées ou supprimées au cours de l’exercice (donc correspondant aux investissements au cours de cette année fiscale),
           o la somme de l’ensemble en fin d’exercice,
- Partie 2 : « Les Amortissements » en reprenant :
           o celles en début d’exercice (donc la somme de celles en fin d'exercice précédent s'il ne s'agit pas de la première déclaration),
           o celles au titre de l’exercice sur les immobilisations présentes à la fin de l’exercice,
           o celles en déduction correspondant aux immobilisations supprimées au cours de l’exercice,
           o la somme de cet ensemble en fin d’exercice,
- Partie 3 : « Plus-Values » et « Moins-Values ».
Pour la déclaration LMNP seules les parties 1 et 2 seront complétées.</t>
        </is>
      </c>
      <c r="D129" s="154" t="n"/>
    </row>
    <row r="130" ht="6.75" customFormat="1" customHeight="1" s="146">
      <c r="B130" s="151" t="n"/>
      <c r="C130" s="162" t="n"/>
      <c r="D130" s="154" t="n"/>
    </row>
    <row r="131" ht="12" customFormat="1" customHeight="1" s="146">
      <c r="B131" s="151" t="n"/>
      <c r="C131" s="153" t="inlineStr">
        <is>
          <t>Liasse 2033-B : "Compte de résultat simplifié de l'exercice"</t>
        </is>
      </c>
      <c r="D131" s="154" t="n"/>
    </row>
    <row r="132" ht="96" customFormat="1" customHeight="1" s="146">
      <c r="B132" s="151" t="n"/>
      <c r="C132" s="150" t="inlineStr">
        <is>
          <t>Ce formulaire en 4 parties reprend les loyers, charges, impôts et dotation aux amortissements calculés dans le 2033-C :
- Partie A : « Résultat Comptable » avec :
           o les produits (loyers) et charges d’exploitation qui vont permettre le calcul du résultat d’exploitation,
           o les charges financières (crédits) qui vont permettre de calculer les bénéfices ou pertes de l’activité au sens comptable,
- Partie B : « Résultat Fiscal » qui va prendre en compte l’amortissement calculé dans le 2033-C-SD, et au besoin les déficits antérieurs et/ou amortissements reportés sur les exercices précédents.
- Partie "Divers à réintégrer" où le Résultat Déficitaire est reporté ainsi que les Amortissements Reportés pour les prochains exercices.
- Partie "Divers à déduire" où le Résultat Bénéficiaire est reporté ainsi que les déductions d'Amortissements Reportés sur les résultats bénéficiaires.</t>
        </is>
      </c>
      <c r="D132" s="154" t="n"/>
    </row>
    <row r="133" ht="24" customFormat="1" customHeight="1" s="146">
      <c r="B133" s="151" t="n"/>
      <c r="C133" s="150" t="inlineStr">
        <is>
          <t>Nota : Si votre résultat est bénéficiaire et que vous disposez de déficits reportables, ceux-ci seront pris en compte dans le 2042-C PRO de votre impôt sur le Revenu. 
C'est l'Administration fiscale qui déduira du bénéfice retranscrit dans le 2042-C PRO, les déficits que vous aviez déclaré les années précédentes dans ce même formulaire.</t>
        </is>
      </c>
      <c r="D133" s="154" t="n"/>
    </row>
    <row r="134" ht="12" customFormat="1" customHeight="1" s="146">
      <c r="B134" s="151" t="n"/>
      <c r="C134" s="162" t="n"/>
      <c r="D134" s="154" t="n"/>
    </row>
    <row r="135" ht="12" customFormat="1" customHeight="1" s="146">
      <c r="B135" s="151" t="n"/>
      <c r="C135" s="153" t="inlineStr">
        <is>
          <t>Liasse 2033-A : "Bilan simplifié"</t>
        </is>
      </c>
      <c r="D135" s="154" t="n"/>
    </row>
    <row r="136" ht="60" customFormat="1" customHeight="1" s="146">
      <c r="B136" s="151" t="n"/>
      <c r="C136" s="150" t="inlineStr">
        <is>
          <t>Ce formulaire en 2 parties reprend les immobilisations et amortissements reportés du formulaire 2033-C-SD, le « Résultat Comptable » du formulaire 2033-B-SD, et les crédits non remboursés au 31/12 de l’année de l’exercice :
- La partie « ACTIF » correspond aux immobilisations corporelles du formulaire 2033-C-SD
- La partie « PASSIF » correspond au total du capital social diminué des emprunts et du résultat de l’exercice.
Pour la déclaration LMNP ces 2 parties seront complétées.</t>
        </is>
      </c>
      <c r="D136" s="154" t="n"/>
    </row>
    <row r="137" ht="12" customFormat="1" customHeight="1" s="146">
      <c r="B137" s="151" t="n"/>
      <c r="C137" s="162" t="n"/>
      <c r="D137" s="154" t="n"/>
    </row>
    <row r="138" ht="12" customFormat="1" customHeight="1" s="146">
      <c r="B138" s="151" t="n"/>
      <c r="C138" s="153" t="inlineStr">
        <is>
          <t>Liasse 2031-BIS : "Annexe à la déclaration n° 2031"</t>
        </is>
      </c>
      <c r="D138" s="154" t="n"/>
    </row>
    <row r="139" ht="12" customFormat="1" customHeight="1" s="146">
      <c r="B139" s="151" t="n"/>
      <c r="C139" s="150" t="inlineStr">
        <is>
          <t>Ce formulaire reprend dans la partie "I - BIC non professionnels" le Bénéfice ou Déficit fiscal du 2033-B avant l'imputation des déficits antérieurs.</t>
        </is>
      </c>
      <c r="D139" s="154" t="n"/>
    </row>
    <row r="140" ht="12" customFormat="1" customHeight="1" s="146">
      <c r="B140" s="151" t="n"/>
      <c r="C140" s="162" t="n"/>
      <c r="D140" s="154" t="n"/>
    </row>
    <row r="141" ht="12" customFormat="1" customHeight="1" s="146">
      <c r="B141" s="151" t="n"/>
      <c r="C141" s="153" t="inlineStr">
        <is>
          <t>Liasse 2031 : "Impôt sur le revenu Bénéfices industriels et commerciaux"</t>
        </is>
      </c>
      <c r="D141" s="154" t="n"/>
    </row>
    <row r="142" ht="12" customFormat="1" customHeight="1" s="146">
      <c r="B142" s="151" t="n"/>
      <c r="C142" s="150" t="inlineStr">
        <is>
          <t>Ce formulaire reprend dans la partie "C - Récapitualition des éléments d'imposition" le Résultat fiscal du 2033-B avant et après imputation des déficits antérieurs.</t>
        </is>
      </c>
      <c r="D142" s="154" t="n"/>
    </row>
    <row r="143" ht="12" customFormat="1" customHeight="1" s="146">
      <c r="B143" s="151" t="n"/>
      <c r="C143" s="170" t="inlineStr">
        <is>
          <t>Ne pas oublier de cocher la case "Option pour la comptabilité super simplifiée".</t>
        </is>
      </c>
      <c r="D143" s="154" t="n"/>
    </row>
    <row r="144" ht="12" customFormat="1" customHeight="1" s="146">
      <c r="B144" s="151" t="n"/>
      <c r="C144" s="162" t="n"/>
      <c r="D144" s="154" t="n"/>
    </row>
    <row r="145" ht="12" customFormat="1" customHeight="1" s="146">
      <c r="B145" s="151" t="n"/>
      <c r="C145" s="153" t="inlineStr">
        <is>
          <t>ANNEXLIB : "Annexe Libre"</t>
        </is>
      </c>
      <c r="D145" s="154" t="n"/>
    </row>
    <row r="146" ht="12" customFormat="1" customHeight="1" s="146">
      <c r="B146" s="151" t="n"/>
      <c r="C146" s="150" t="inlineStr">
        <is>
          <t>Cette annexe comporte le suivi des amortissements régulièrement comptabilisés dont la réduction est écartée par les dispositions de l'article 39C</t>
        </is>
      </c>
      <c r="D146" s="154" t="n"/>
    </row>
    <row r="147" ht="12" customFormat="1" customHeight="1" s="146">
      <c r="B147" s="151" t="n"/>
      <c r="C147" s="162" t="n"/>
      <c r="D147" s="154" t="n"/>
    </row>
    <row r="148" ht="12" customFormat="1" customHeight="1" s="146">
      <c r="B148" s="151" t="n"/>
      <c r="C148" s="153" t="inlineStr">
        <is>
          <t>Liasse 2042-C PRO : "Déclaration Complémentaire Revenus Professionnels Non Salariés"</t>
        </is>
      </c>
      <c r="D148" s="154" t="n"/>
    </row>
    <row r="149" ht="12" customFormat="1" customHeight="1" s="146">
      <c r="B149" s="151" t="n"/>
      <c r="C149" s="150" t="inlineStr">
        <is>
          <t>Ce formulaire doit être saisi avec la déclaration sur le revenu (espace personnel du site des impôts)</t>
        </is>
      </c>
      <c r="D149" s="154" t="n"/>
    </row>
    <row r="150" ht="36" customFormat="1" customHeight="1" s="146">
      <c r="B150" s="151" t="n"/>
      <c r="C150" s="150" t="inlineStr">
        <is>
          <t>Ce formulaire reprend le résultat fiscal de la Liasse 2031 ainsi que les déficits antérieurs reportables des 10 années précédentes.
! Attention ! Veillez à choisir la catégorie qui convient à votre situation en tant que déclarant.
Selon votre situation, vous pourriez bénéficier de réductions d'impôts dont le simulateur ne tient pas compte.</t>
        </is>
      </c>
      <c r="D150" s="154" t="n"/>
    </row>
    <row r="151" ht="12" customFormat="1" customHeight="1" s="146">
      <c r="B151" s="151" t="n"/>
      <c r="C151" s="150" t="inlineStr">
        <is>
          <t>Cas des biens en indivision : Chaque indivisaire doit remplir la déclaration n° 2042-C Pro au prorata de la part des loyers qu’ils ont effectivement perçue.</t>
        </is>
      </c>
      <c r="D151" s="154" t="n"/>
    </row>
    <row r="152" ht="12.6" customFormat="1" customHeight="1" s="146" thickBot="1">
      <c r="B152" s="157" t="n"/>
      <c r="C152" s="163" t="n"/>
      <c r="D152" s="161" t="n"/>
    </row>
    <row r="153" ht="12.6" customFormat="1" customHeight="1" s="146" thickBot="1"/>
    <row r="154" ht="12" customFormat="1" customHeight="1" s="146">
      <c r="B154" s="164" t="inlineStr">
        <is>
          <t>Avertissement !</t>
        </is>
      </c>
      <c r="C154" s="165" t="n"/>
      <c r="D154" s="166" t="n"/>
      <c r="E154" s="150" t="n"/>
      <c r="F154" s="150" t="n"/>
    </row>
    <row r="155" ht="57.75" customFormat="1" customHeight="1" s="146" thickBot="1">
      <c r="B155" s="167" t="n"/>
      <c r="C155" s="168" t="inlineStr">
        <is>
          <t>L'utilisateur a pris connaissance et accepté les Conditions Générales de Vente et d'Utilisation de l'outil en les validant lors de l'achat.
L'utilisateur est informé qu'il s'agit d'un outil à vocation pédagogique qui ne doit pas se substituer à un professionnel de la comptabilité.
L'auteur décline toute responsabilité concernant l'usage qu'il sera fait du contenu et des données de l'outil.</t>
        </is>
      </c>
      <c r="D155" s="169" t="n"/>
      <c r="E155" s="170" t="n"/>
      <c r="F155" s="170" t="n"/>
    </row>
    <row r="156" ht="12.6" customFormat="1" customHeight="1" s="60" thickBot="1">
      <c r="C156" s="146" t="n"/>
    </row>
    <row r="157" ht="12" customFormat="1" customHeight="1" s="60">
      <c r="B157" s="164" t="inlineStr">
        <is>
          <t>Licence - Droits d'auteur</t>
        </is>
      </c>
      <c r="C157" s="165" t="n"/>
      <c r="D157" s="166" t="n"/>
    </row>
    <row r="158" ht="114.75" customFormat="1" customHeight="1" s="60" thickBot="1">
      <c r="B158" s="167" t="n"/>
      <c r="C158" s="168" t="inlineStr">
        <is>
          <t>Ce template est fourni à titre d'outil pédagogique pour la déclaration LMNP.
Il est proposé gratuitement par LMNP Excel (declaration-lmnp-excel.pages.dev).
Les calculs sont indicatifs — consultez un expert-comptable pour votre déclaration officielle.</t>
        </is>
      </c>
      <c r="D158" s="169" t="n"/>
    </row>
    <row r="159" ht="12.6" customFormat="1" customHeight="1" s="60" thickBot="1"/>
    <row r="160" ht="12" customFormat="1" customHeight="1" s="60">
      <c r="B160" s="164" t="inlineStr">
        <is>
          <t>Version 2026a du 21/12/2025</t>
        </is>
      </c>
      <c r="C160" s="165" t="n"/>
      <c r="D160" s="166" t="n"/>
    </row>
    <row r="161" ht="12" customFormat="1" customHeight="1" s="60"/>
    <row r="162" ht="12" customFormat="1" customHeight="1" s="60"/>
  </sheetData>
  <sheetProtection selectLockedCells="1" selectUnlockedCells="1" sheet="1" objects="1" insertRows="1" insertHyperlinks="1" autoFilter="1" scenarios="1" formatColumns="1" deleteColumns="1" insertColumns="1" pivotTables="1" deleteRows="1" formatCells="1" formatRows="1" sort="1" password="B09C"/>
  <mergeCells count="1">
    <mergeCell ref="B2:D2"/>
  </mergeCells>
  <hyperlinks>
    <hyperlink xmlns:r="http://schemas.openxmlformats.org/officeDocument/2006/relationships" ref="C58" r:id="rId1"/>
  </hyperlinks>
  <pageMargins left="0.7086614173228347" right="0.7086614173228347" top="0.7480314960629921" bottom="0.7480314960629921" header="0.3149606299212598" footer="0.3149606299212598"/>
  <pageSetup orientation="portrait" paperSize="9" scale="84" fitToHeight="0"/>
</worksheet>
</file>

<file path=xl/worksheets/sheet10.xml><?xml version="1.0" encoding="utf-8"?>
<worksheet xmlns="http://schemas.openxmlformats.org/spreadsheetml/2006/main">
  <sheetPr codeName="Feuil12">
    <tabColor rgb="FF00B0F0"/>
    <outlinePr summaryBelow="1" summaryRight="1"/>
    <pageSetUpPr fitToPage="1"/>
  </sheetPr>
  <dimension ref="B2:R62"/>
  <sheetViews>
    <sheetView showGridLines="0" showRowColHeaders="0" workbookViewId="0">
      <selection activeCell="A1" sqref="A1"/>
    </sheetView>
  </sheetViews>
  <sheetFormatPr baseColWidth="8" defaultColWidth="11.42578125" defaultRowHeight="13.9"/>
  <cols>
    <col width="2.7109375" customWidth="1" style="12" min="1" max="1"/>
    <col width="3.7109375" customWidth="1" style="12" min="2" max="2"/>
    <col width="17.28515625" customWidth="1" style="12" min="3" max="10"/>
    <col width="5" customWidth="1" style="12" min="11" max="11"/>
    <col width="11.42578125" customWidth="1" style="12" min="12" max="16384"/>
  </cols>
  <sheetData>
    <row r="1" ht="8.1" customHeight="1" s="503"/>
    <row r="2" ht="51.95" customHeight="1" s="503">
      <c r="B2" s="352" t="inlineStr">
        <is>
          <t>Liasse fiscale : 2031-BIS
LMNP Excel — Template déclaration LMNP 2026</t>
        </is>
      </c>
    </row>
    <row r="3" ht="28.9" customHeight="1" s="503">
      <c r="B3" s="250" t="n"/>
      <c r="C3" s="196">
        <f>Simu_Liasse!$H$9</f>
        <v/>
      </c>
      <c r="D3" s="194" t="n"/>
      <c r="E3" s="195" t="n"/>
      <c r="F3" s="195" t="n"/>
      <c r="G3" s="195" t="n"/>
      <c r="H3" s="195" t="n"/>
      <c r="I3" s="194" t="n"/>
      <c r="J3" s="253" t="inlineStr">
        <is>
          <t>N° 2031−BIS</t>
        </is>
      </c>
    </row>
    <row r="4" ht="42" customHeight="1" s="503">
      <c r="E4" s="423" t="inlineStr">
        <is>
          <t>Annexe à la déclaration n° 2031</t>
        </is>
      </c>
      <c r="J4" s="90" t="inlineStr">
        <is>
          <t>(Applicable à compter du 31/12/2022)</t>
        </is>
      </c>
      <c r="P4" s="91" t="n"/>
    </row>
    <row r="5" ht="15" customHeight="1" s="503" thickBot="1">
      <c r="B5" s="422" t="inlineStr">
        <is>
          <t>E - Répartition des bénéfices et des déficits des sociétés</t>
        </is>
      </c>
      <c r="C5" s="550" t="n"/>
      <c r="D5" s="550" t="n"/>
      <c r="E5" s="550" t="n"/>
      <c r="F5" s="550" t="n"/>
      <c r="G5" s="550" t="n"/>
      <c r="H5" s="550" t="n"/>
      <c r="I5" s="550" t="n"/>
      <c r="J5" s="550" t="n"/>
    </row>
    <row r="6" ht="8.1" customHeight="1" s="503">
      <c r="Q6" s="92" t="n"/>
    </row>
    <row r="7" ht="15" customHeight="1" s="503">
      <c r="C7" s="93" t="inlineStr">
        <is>
          <t>Associé n° 1</t>
        </is>
      </c>
      <c r="D7" s="93" t="n"/>
      <c r="E7" s="93" t="n"/>
      <c r="F7" s="93" t="n"/>
      <c r="G7" s="93" t="n"/>
      <c r="H7" s="94" t="n"/>
      <c r="I7" s="94" t="n"/>
      <c r="J7" s="94" t="n"/>
      <c r="R7" s="90" t="n"/>
    </row>
    <row r="8" ht="15" customHeight="1" s="503" thickBot="1">
      <c r="C8" s="421" t="inlineStr">
        <is>
          <t>Associé personne morale</t>
        </is>
      </c>
      <c r="D8" s="551" t="n"/>
      <c r="E8" s="551" t="n"/>
      <c r="F8" s="551" t="n"/>
      <c r="G8" s="551" t="n"/>
      <c r="H8" s="551" t="n"/>
      <c r="I8" s="551" t="n"/>
      <c r="J8" s="551" t="n"/>
    </row>
    <row r="9" ht="15" customHeight="1" s="503" thickBot="1">
      <c r="C9" s="421" t="inlineStr">
        <is>
          <t>Associé personne morale</t>
        </is>
      </c>
      <c r="D9" s="551" t="n"/>
      <c r="E9" s="551" t="n"/>
      <c r="F9" s="551" t="n"/>
      <c r="G9" s="551" t="n"/>
      <c r="H9" s="551" t="n"/>
      <c r="I9" s="551" t="n"/>
      <c r="J9" s="551" t="n"/>
    </row>
    <row r="10" ht="8.1" customHeight="1" s="503">
      <c r="Q10" s="92" t="n"/>
    </row>
    <row r="11" ht="15" customHeight="1" s="503">
      <c r="C11" s="93" t="inlineStr">
        <is>
          <t>Associé n° 2</t>
        </is>
      </c>
      <c r="D11" s="93" t="n"/>
      <c r="E11" s="93" t="n"/>
      <c r="F11" s="93" t="n"/>
      <c r="G11" s="93" t="n"/>
      <c r="H11" s="94" t="n"/>
      <c r="I11" s="94" t="n"/>
      <c r="J11" s="94" t="n"/>
      <c r="R11" s="90" t="n"/>
    </row>
    <row r="12" ht="15" customHeight="1" s="503" thickBot="1">
      <c r="C12" s="421" t="inlineStr">
        <is>
          <t>Associé personne morale</t>
        </is>
      </c>
      <c r="D12" s="551" t="n"/>
      <c r="E12" s="551" t="n"/>
      <c r="F12" s="551" t="n"/>
      <c r="G12" s="551" t="n"/>
      <c r="H12" s="551" t="n"/>
      <c r="I12" s="551" t="n"/>
      <c r="J12" s="551" t="n"/>
    </row>
    <row r="13" ht="15" customHeight="1" s="503" thickBot="1">
      <c r="C13" s="421" t="inlineStr">
        <is>
          <t>Associé personne morale</t>
        </is>
      </c>
      <c r="D13" s="551" t="n"/>
      <c r="E13" s="551" t="n"/>
      <c r="F13" s="551" t="n"/>
      <c r="G13" s="551" t="n"/>
      <c r="H13" s="551" t="n"/>
      <c r="I13" s="551" t="n"/>
      <c r="J13" s="551" t="n"/>
    </row>
    <row r="14" ht="8.1" customHeight="1" s="503">
      <c r="Q14" s="92" t="n"/>
    </row>
    <row r="15" ht="15" customHeight="1" s="503">
      <c r="C15" s="93" t="inlineStr">
        <is>
          <t>Associé n° 3</t>
        </is>
      </c>
      <c r="D15" s="93" t="n"/>
      <c r="E15" s="93" t="n"/>
      <c r="F15" s="93" t="n"/>
      <c r="G15" s="93" t="n"/>
      <c r="H15" s="94" t="n"/>
      <c r="I15" s="94" t="n"/>
      <c r="J15" s="94" t="n"/>
      <c r="R15" s="90" t="n"/>
    </row>
    <row r="16" ht="15" customHeight="1" s="503" thickBot="1">
      <c r="C16" s="421" t="inlineStr">
        <is>
          <t>Associé personne morale</t>
        </is>
      </c>
      <c r="D16" s="551" t="n"/>
      <c r="E16" s="551" t="n"/>
      <c r="F16" s="551" t="n"/>
      <c r="G16" s="551" t="n"/>
      <c r="H16" s="551" t="n"/>
      <c r="I16" s="551" t="n"/>
      <c r="J16" s="551" t="n"/>
    </row>
    <row r="17" ht="15" customHeight="1" s="503" thickBot="1">
      <c r="C17" s="421" t="inlineStr">
        <is>
          <t>Associé personne morale</t>
        </is>
      </c>
      <c r="D17" s="551" t="n"/>
      <c r="E17" s="551" t="n"/>
      <c r="F17" s="551" t="n"/>
      <c r="G17" s="551" t="n"/>
      <c r="H17" s="551" t="n"/>
      <c r="I17" s="551" t="n"/>
      <c r="J17" s="551" t="n"/>
    </row>
    <row r="18">
      <c r="B18" s="125" t="n"/>
    </row>
    <row r="19" ht="15" customHeight="1" s="503">
      <c r="C19" s="417" t="inlineStr">
        <is>
          <t>Sociétés en commandite simple : bénéfices distribués aux commanditaires au cours de l'année</t>
        </is>
      </c>
      <c r="R19" s="90" t="n"/>
    </row>
    <row r="20" ht="15" customHeight="1" s="503" thickBot="1">
      <c r="B20" s="450" t="n"/>
      <c r="C20" s="419" t="inlineStr">
        <is>
          <t>Année de distribution</t>
        </is>
      </c>
      <c r="D20" s="555" t="n"/>
      <c r="E20" s="555" t="n"/>
      <c r="F20" s="555" t="n"/>
      <c r="G20" s="555" t="n"/>
      <c r="H20" s="555" t="n"/>
      <c r="I20" s="419" t="n"/>
      <c r="J20" s="466" t="n"/>
    </row>
    <row r="21" ht="15" customHeight="1" s="503" thickBot="1">
      <c r="B21" s="126" t="n"/>
      <c r="C21" s="414" t="inlineStr">
        <is>
          <t>Montant des bénéfices distribués</t>
        </is>
      </c>
      <c r="D21" s="553" t="n"/>
      <c r="E21" s="553" t="n"/>
      <c r="F21" s="553" t="n"/>
      <c r="G21" s="553" t="n"/>
      <c r="H21" s="553" t="n"/>
      <c r="I21" s="419" t="n"/>
      <c r="J21" s="466" t="n"/>
    </row>
    <row r="22" ht="15" customHeight="1" s="503">
      <c r="B22" s="450" t="n"/>
      <c r="G22" s="450" t="n"/>
    </row>
    <row r="23" ht="15" customHeight="1" s="503" thickBot="1">
      <c r="B23" s="422" t="inlineStr">
        <is>
          <t>F - Relevé de certains frais généraux</t>
        </is>
      </c>
      <c r="C23" s="550" t="n"/>
      <c r="D23" s="550" t="n"/>
      <c r="E23" s="550" t="n"/>
      <c r="F23" s="550" t="n"/>
      <c r="G23" s="550" t="n"/>
      <c r="H23" s="550" t="n"/>
      <c r="I23" s="550" t="n"/>
      <c r="J23" s="550" t="n"/>
    </row>
    <row r="24" ht="8.1" customHeight="1" s="503" thickBot="1">
      <c r="Q24" s="92" t="n"/>
    </row>
    <row r="25" ht="16.5" customHeight="1" s="503" thickBot="1">
      <c r="B25" s="450" t="n"/>
      <c r="C25" s="414" t="inlineStr">
        <is>
          <t>Exercice</t>
        </is>
      </c>
      <c r="D25" s="553" t="n"/>
      <c r="E25" s="553" t="n"/>
      <c r="F25" s="553" t="n"/>
      <c r="G25" s="553" t="n"/>
      <c r="H25" s="553" t="n"/>
      <c r="I25" s="419" t="n"/>
      <c r="J25" s="466" t="n"/>
    </row>
    <row r="26" ht="38.25" customHeight="1" s="503" thickBot="1">
      <c r="B26" s="126" t="n"/>
      <c r="C26" s="414" t="inlineStr">
        <is>
          <t>Montant des cadeaux de toute nature, à l'exception des objets conçus spécialement pour la publicité, et dont la valeur unitaire ne dépasse pas 73 € par bénéficiaire (toutes taxes comprises)</t>
        </is>
      </c>
      <c r="D26" s="553" t="n"/>
      <c r="E26" s="553" t="n"/>
      <c r="F26" s="553" t="n"/>
      <c r="G26" s="553" t="n"/>
      <c r="H26" s="553" t="n"/>
      <c r="I26" s="419" t="n"/>
      <c r="J26" s="466" t="n"/>
      <c r="K26" s="126" t="n"/>
    </row>
    <row r="27" ht="34.5" customHeight="1" s="503">
      <c r="B27" s="450" t="n"/>
      <c r="C27" s="428" t="inlineStr">
        <is>
          <t>Montant des frais de réception, y compris les frais de restaurant et de spectacles, qui se rattachent à la gestion de l'entreprise et dont la charge lui incombe normalement</t>
        </is>
      </c>
      <c r="D27" s="561" t="n"/>
      <c r="E27" s="561" t="n"/>
      <c r="F27" s="561" t="n"/>
      <c r="G27" s="561" t="n"/>
      <c r="H27" s="561" t="n"/>
      <c r="I27" s="562" t="n"/>
      <c r="J27" s="466" t="n"/>
      <c r="K27" s="450" t="n"/>
    </row>
    <row r="28" ht="15" customHeight="1" s="503">
      <c r="B28" s="450" t="n"/>
      <c r="G28" s="450" t="n"/>
    </row>
    <row r="29" ht="15" customHeight="1" s="503" thickBot="1">
      <c r="B29" s="422" t="inlineStr">
        <is>
          <t>G - Divers</t>
        </is>
      </c>
      <c r="C29" s="550" t="n"/>
      <c r="D29" s="550" t="n"/>
      <c r="E29" s="550" t="n"/>
      <c r="F29" s="550" t="n"/>
      <c r="G29" s="550" t="n"/>
      <c r="H29" s="550" t="n"/>
      <c r="I29" s="550" t="n"/>
      <c r="J29" s="550" t="n"/>
    </row>
    <row r="30" ht="8.1" customHeight="1" s="503">
      <c r="Q30" s="92" t="n"/>
    </row>
    <row r="31" ht="15" customHeight="1" s="503">
      <c r="B31" s="450" t="n"/>
      <c r="C31" s="417" t="inlineStr">
        <is>
          <t>1 - S'agit-il d'une gérance libre ? Si oui, indiquez le nom et l'adresse du propriétaire du fonds</t>
        </is>
      </c>
      <c r="K31" s="450" t="n"/>
    </row>
    <row r="32" ht="8.1" customHeight="1" s="503">
      <c r="Q32" s="92" t="n"/>
    </row>
    <row r="33" ht="15" customHeight="1" s="503">
      <c r="B33" s="450" t="n"/>
      <c r="C33" s="417" t="inlineStr">
        <is>
          <t>2 - Avez-vous d'autres établissements ? Si oui, indiquez les adresses</t>
        </is>
      </c>
      <c r="K33" s="450" t="n"/>
    </row>
    <row r="34">
      <c r="B34" s="450" t="n"/>
      <c r="C34" s="450" t="n"/>
      <c r="D34" s="450" t="n"/>
      <c r="E34" s="450" t="n"/>
      <c r="F34" s="450" t="n"/>
      <c r="G34" s="450" t="n"/>
      <c r="H34" s="450" t="n"/>
      <c r="I34" s="450" t="n"/>
      <c r="K34" s="450" t="n"/>
    </row>
    <row r="35" ht="15" customHeight="1" s="503" thickBot="1">
      <c r="B35" s="422" t="inlineStr">
        <is>
          <t>H - Cadre ne concernant que les entreprises placées sous le régime simplifié d'imposition</t>
        </is>
      </c>
      <c r="C35" s="550" t="n"/>
      <c r="D35" s="550" t="n"/>
      <c r="E35" s="550" t="n"/>
      <c r="F35" s="550" t="n"/>
      <c r="G35" s="550" t="n"/>
      <c r="H35" s="550" t="n"/>
      <c r="I35" s="550" t="n"/>
      <c r="J35" s="550" t="n"/>
    </row>
    <row r="36" ht="8.1" customHeight="1" s="503">
      <c r="Q36" s="92" t="n"/>
    </row>
    <row r="37" ht="15" customHeight="1" s="503">
      <c r="B37" s="126" t="n"/>
      <c r="C37" s="417" t="inlineStr">
        <is>
          <t>1 - Rémunérations</t>
        </is>
      </c>
    </row>
    <row r="38" ht="15" customHeight="1" s="503" thickBot="1">
      <c r="B38" s="126" t="n"/>
      <c r="C38" s="419" t="inlineStr">
        <is>
          <t>Montant brut des salaires hors apprentis sous contrat et handicapés</t>
        </is>
      </c>
      <c r="D38" s="555" t="n"/>
      <c r="E38" s="555" t="n"/>
      <c r="F38" s="555" t="n"/>
      <c r="G38" s="555" t="n"/>
      <c r="H38" s="555" t="n"/>
      <c r="I38" s="419" t="n"/>
      <c r="J38" s="466" t="n"/>
    </row>
    <row r="39" ht="15" customHeight="1" s="503" thickBot="1">
      <c r="B39" s="126" t="n"/>
      <c r="C39" s="414" t="inlineStr">
        <is>
          <t>Rétrocessions d'honoraires, de commissions et de courtages</t>
        </is>
      </c>
      <c r="D39" s="553" t="n"/>
      <c r="E39" s="553" t="n"/>
      <c r="F39" s="553" t="n"/>
      <c r="G39" s="553" t="n"/>
      <c r="H39" s="553" t="n"/>
      <c r="I39" s="419" t="n"/>
      <c r="J39" s="466" t="n"/>
    </row>
    <row r="40" ht="15" customHeight="1" s="503" thickBot="1">
      <c r="B40" s="126" t="n"/>
      <c r="C40" s="414" t="inlineStr">
        <is>
          <t>Montant des prélèvements financiers effectués à titre personnel au cours de l'exercice</t>
        </is>
      </c>
      <c r="D40" s="553" t="n"/>
      <c r="E40" s="553" t="n"/>
      <c r="F40" s="553" t="n"/>
      <c r="G40" s="553" t="n"/>
      <c r="H40" s="553" t="n"/>
      <c r="I40" s="419" t="n"/>
      <c r="J40" s="466" t="n"/>
    </row>
    <row r="41" ht="15" customHeight="1" s="503" thickBot="1">
      <c r="B41" s="126" t="n"/>
      <c r="C41" s="414" t="inlineStr">
        <is>
          <t>Montants des apports en capital ou des versements en compte courant faits au cours de l'exercice</t>
        </is>
      </c>
      <c r="D41" s="553" t="n"/>
      <c r="E41" s="553" t="n"/>
      <c r="F41" s="553" t="n"/>
      <c r="G41" s="553" t="n"/>
      <c r="H41" s="553" t="n"/>
      <c r="I41" s="419" t="n"/>
      <c r="J41" s="466" t="n"/>
    </row>
    <row r="42" ht="8.1" customHeight="1" s="503">
      <c r="Q42" s="92" t="n"/>
    </row>
    <row r="43" ht="15" customHeight="1" s="503">
      <c r="C43" s="417" t="inlineStr">
        <is>
          <t>2 - Plus-values acquises en franchise d'impôt</t>
        </is>
      </c>
    </row>
    <row r="44" ht="15" customHeight="1" s="503">
      <c r="C44" s="418" t="inlineStr">
        <is>
          <t>1 - Capitaux propres</t>
        </is>
      </c>
      <c r="E44" s="453" t="inlineStr">
        <is>
          <t>Nature des immobilisations non amortissables</t>
        </is>
      </c>
      <c r="H44" s="127" t="inlineStr">
        <is>
          <t>Valeur réevaluée</t>
        </is>
      </c>
      <c r="I44" s="127" t="inlineStr">
        <is>
          <t>Prix d'acquisition</t>
        </is>
      </c>
      <c r="J44" s="127" t="inlineStr">
        <is>
          <t>Plus-value</t>
        </is>
      </c>
    </row>
    <row r="45" ht="15" customHeight="1" s="503" thickBot="1">
      <c r="C45" s="108" t="inlineStr">
        <is>
          <t>Immobilisation 1</t>
        </is>
      </c>
      <c r="D45" s="108" t="n"/>
      <c r="E45" s="108" t="n"/>
      <c r="F45" s="415" t="n"/>
      <c r="G45" s="558" t="n"/>
      <c r="H45" s="466" t="n"/>
      <c r="I45" s="466" t="n"/>
      <c r="J45" s="466" t="n"/>
    </row>
    <row r="46" ht="15" customHeight="1" s="503" thickBot="1">
      <c r="C46" s="108" t="inlineStr">
        <is>
          <t>Immobilisation 2</t>
        </is>
      </c>
      <c r="D46" s="108" t="n"/>
      <c r="E46" s="108" t="n"/>
      <c r="F46" s="415" t="n"/>
      <c r="G46" s="558" t="n"/>
      <c r="H46" s="466" t="n"/>
      <c r="I46" s="466" t="n"/>
      <c r="J46" s="466" t="n"/>
    </row>
    <row r="47" ht="15" customHeight="1" s="503" thickBot="1">
      <c r="C47" s="108" t="inlineStr">
        <is>
          <t>Immobilisation 3</t>
        </is>
      </c>
      <c r="D47" s="108" t="n"/>
      <c r="E47" s="108" t="n"/>
      <c r="F47" s="415" t="n"/>
      <c r="G47" s="558" t="n"/>
      <c r="H47" s="466" t="n"/>
      <c r="I47" s="466" t="n"/>
      <c r="J47" s="466" t="n"/>
    </row>
    <row r="48" ht="8.1" customHeight="1" s="503" thickBot="1">
      <c r="Q48" s="92" t="n"/>
    </row>
    <row r="49" ht="15" customHeight="1" s="503" thickBot="1">
      <c r="C49" s="116" t="inlineStr">
        <is>
          <t>TOTAL</t>
        </is>
      </c>
      <c r="D49" s="108" t="n"/>
      <c r="E49" s="108" t="n"/>
      <c r="F49" s="108" t="n"/>
      <c r="G49" s="108" t="n"/>
      <c r="H49" s="98" t="n"/>
      <c r="I49" s="98" t="n"/>
      <c r="J49" s="98" t="n"/>
    </row>
    <row r="50" ht="15" customHeight="1" s="503">
      <c r="B50" s="450" t="n"/>
      <c r="G50" s="450" t="n"/>
    </row>
    <row r="51" ht="15" customHeight="1" s="503" thickBot="1">
      <c r="B51" s="422" t="inlineStr">
        <is>
          <t>I - BIC non professionnels</t>
        </is>
      </c>
      <c r="C51" s="550" t="n"/>
      <c r="D51" s="550" t="n"/>
      <c r="E51" s="550" t="n"/>
      <c r="F51" s="550" t="n"/>
      <c r="G51" s="550" t="n"/>
      <c r="H51" s="550" t="n"/>
      <c r="I51" s="550" t="n"/>
      <c r="J51" s="550" t="n"/>
    </row>
    <row r="52" ht="8.1" customHeight="1" s="503">
      <c r="Q52" s="92" t="n"/>
    </row>
    <row r="53" ht="34.5" customHeight="1" s="503">
      <c r="B53" s="126" t="n"/>
      <c r="C53" s="417" t="inlineStr">
        <is>
          <t>DETERMINATION DU RESULTAT DE L'EXERCICE (la somme de chacune des colonnes suivantes est reportée 
automatiquement sur la déclaration 2031)</t>
        </is>
      </c>
    </row>
    <row r="54" ht="15" customHeight="1" s="503">
      <c r="C54" s="100" t="n"/>
      <c r="D54" s="100" t="n"/>
      <c r="E54" s="100" t="n"/>
      <c r="F54" s="100" t="n"/>
      <c r="G54" s="100" t="n"/>
      <c r="H54" s="100" t="n"/>
      <c r="I54" s="127" t="inlineStr">
        <is>
          <t>Bénéfice</t>
        </is>
      </c>
      <c r="J54" s="127" t="inlineStr">
        <is>
          <t>Déficit</t>
        </is>
      </c>
    </row>
    <row r="55" ht="15" customHeight="1" s="503" thickBot="1">
      <c r="B55" s="126" t="n"/>
      <c r="C55" s="419" t="inlineStr">
        <is>
          <t>Locations meublées non professionnelles soumises aux contributions sociales par les organismes de sécurité sociale</t>
        </is>
      </c>
      <c r="D55" s="555" t="n"/>
      <c r="E55" s="555" t="n"/>
      <c r="F55" s="555" t="n"/>
      <c r="G55" s="555" t="n"/>
      <c r="H55" s="555" t="n"/>
      <c r="I55" s="101" t="n"/>
      <c r="J55" s="101" t="n"/>
    </row>
    <row r="56" ht="15" customHeight="1" s="503" thickBot="1">
      <c r="B56" s="126" t="n"/>
      <c r="C56" s="419" t="inlineStr">
        <is>
          <t>Autres locations meublées non professionnelles</t>
        </is>
      </c>
      <c r="D56" s="555" t="n"/>
      <c r="E56" s="555" t="n"/>
      <c r="F56" s="555" t="n"/>
      <c r="G56" s="555" t="n"/>
      <c r="H56" s="555" t="n"/>
      <c r="I56" s="101">
        <f>MAX(IFERROR(HLOOKUP(Simu_Liasse!$G$7,Calcul_Liasse!$E$6:$AD$113,MATCH("2031_BIS_I",Calcul_Liasse!$D$6:$D$113, 0),FALSE),0),0)</f>
        <v/>
      </c>
      <c r="J56" s="101">
        <f>ABS(MIN(IFERROR(HLOOKUP(Simu_Liasse!$G$7,Calcul_Liasse!$E$6:$AD$113,MATCH("2031_BIS_I",Calcul_Liasse!$D$6:$D$113, 0),FALSE),0),0))</f>
        <v/>
      </c>
    </row>
    <row r="57" ht="15" customHeight="1" s="503" thickBot="1">
      <c r="C57" s="419" t="inlineStr">
        <is>
          <t>Location gérance</t>
        </is>
      </c>
      <c r="D57" s="555" t="n"/>
      <c r="E57" s="555" t="n"/>
      <c r="F57" s="555" t="n"/>
      <c r="G57" s="555" t="n"/>
      <c r="H57" s="555" t="n"/>
      <c r="I57" s="101" t="n"/>
      <c r="J57" s="101" t="n"/>
      <c r="R57" s="92" t="n"/>
    </row>
    <row r="58" ht="15" customHeight="1" s="503" thickBot="1">
      <c r="C58" s="419" t="inlineStr">
        <is>
          <t>Membres non professionnels de copropriétés de cheval de course ou d'étalon</t>
        </is>
      </c>
      <c r="D58" s="555" t="n"/>
      <c r="E58" s="555" t="n"/>
      <c r="F58" s="555" t="n"/>
      <c r="G58" s="555" t="n"/>
      <c r="H58" s="555" t="n"/>
      <c r="I58" s="101" t="n"/>
      <c r="J58" s="101" t="n"/>
    </row>
    <row r="59" ht="15" customHeight="1" s="503" thickBot="1">
      <c r="C59" s="419" t="inlineStr">
        <is>
          <t>Autres BIC non professionnels</t>
        </is>
      </c>
      <c r="D59" s="555" t="n"/>
      <c r="E59" s="555" t="n"/>
      <c r="F59" s="555" t="n"/>
      <c r="G59" s="555" t="n"/>
      <c r="H59" s="555" t="n"/>
      <c r="I59" s="101" t="n"/>
      <c r="J59" s="101" t="n"/>
    </row>
    <row r="60" ht="15" customHeight="1" s="503" thickBot="1">
      <c r="C60" s="416" t="inlineStr">
        <is>
          <t>Résultat avant imputation des déficits antérieurs</t>
        </is>
      </c>
      <c r="D60" s="555" t="n"/>
      <c r="E60" s="555" t="n"/>
      <c r="F60" s="555" t="n"/>
      <c r="G60" s="555" t="n"/>
      <c r="H60" s="555" t="n"/>
      <c r="I60" s="102">
        <f>SUM(I55:I59)</f>
        <v/>
      </c>
      <c r="J60" s="102">
        <f>SUM(J55:J59)</f>
        <v/>
      </c>
    </row>
    <row r="61">
      <c r="D61" s="450" t="n"/>
      <c r="E61" s="450" t="n"/>
    </row>
    <row r="62">
      <c r="D62" s="450" t="n"/>
      <c r="E62" s="450" t="n"/>
    </row>
  </sheetData>
  <sheetProtection selectLockedCells="1" selectUnlockedCells="1" sheet="1" objects="1" insertRows="1" insertHyperlinks="1" autoFilter="1" scenarios="1" formatColumns="1" deleteColumns="1" insertColumns="1" pivotTables="1" deleteRows="1" formatCells="1" formatRows="1" sort="1" password="B09C"/>
  <mergeCells count="42">
    <mergeCell ref="C25:H25"/>
    <mergeCell ref="C41:H41"/>
    <mergeCell ref="C55:H55"/>
    <mergeCell ref="C33:J33"/>
    <mergeCell ref="C40:H40"/>
    <mergeCell ref="B23:J23"/>
    <mergeCell ref="B22:F22"/>
    <mergeCell ref="C56:H56"/>
    <mergeCell ref="C37:J37"/>
    <mergeCell ref="C21:H21"/>
    <mergeCell ref="C59:H59"/>
    <mergeCell ref="B29:J29"/>
    <mergeCell ref="C60:H60"/>
    <mergeCell ref="C16:J16"/>
    <mergeCell ref="F45:G45"/>
    <mergeCell ref="C39:H39"/>
    <mergeCell ref="C44:D44"/>
    <mergeCell ref="B50:F50"/>
    <mergeCell ref="C31:J31"/>
    <mergeCell ref="C9:J9"/>
    <mergeCell ref="C12:J12"/>
    <mergeCell ref="C57:H57"/>
    <mergeCell ref="B5:J5"/>
    <mergeCell ref="F47:G47"/>
    <mergeCell ref="B51:J51"/>
    <mergeCell ref="C38:H38"/>
    <mergeCell ref="C43:J43"/>
    <mergeCell ref="E44:G44"/>
    <mergeCell ref="B28:F28"/>
    <mergeCell ref="E4:H4"/>
    <mergeCell ref="F46:G46"/>
    <mergeCell ref="B35:J35"/>
    <mergeCell ref="C8:J8"/>
    <mergeCell ref="C17:J17"/>
    <mergeCell ref="C58:H58"/>
    <mergeCell ref="C13:J13"/>
    <mergeCell ref="C26:H26"/>
    <mergeCell ref="C19:J19"/>
    <mergeCell ref="C53:J53"/>
    <mergeCell ref="C27:I27"/>
    <mergeCell ref="B2:J2"/>
    <mergeCell ref="C20:H20"/>
  </mergeCells>
  <conditionalFormatting sqref="C3:I3">
    <cfRule type="expression" priority="1" dxfId="0">
      <formula>IF($C$3="",TRUE,FALSE)</formula>
    </cfRule>
  </conditionalFormatting>
  <pageMargins left="0.7086614173228347" right="0.7086614173228347" top="0.7480314960629921" bottom="0.7480314960629921" header="0.3149606299212598" footer="0.3149606299212598"/>
  <pageSetup orientation="portrait" paperSize="9" scale="61" fitToHeight="0"/>
</worksheet>
</file>

<file path=xl/worksheets/sheet11.xml><?xml version="1.0" encoding="utf-8"?>
<worksheet xmlns="http://schemas.openxmlformats.org/spreadsheetml/2006/main">
  <sheetPr codeName="Feuil13">
    <tabColor rgb="FF00B0F0"/>
    <outlinePr summaryBelow="1" summaryRight="1"/>
    <pageSetUpPr fitToPage="1"/>
  </sheetPr>
  <dimension ref="B2:Q121"/>
  <sheetViews>
    <sheetView showGridLines="0" showRowColHeaders="0" workbookViewId="0">
      <selection activeCell="A1" sqref="A1"/>
    </sheetView>
  </sheetViews>
  <sheetFormatPr baseColWidth="8" defaultColWidth="11.42578125" defaultRowHeight="13.9"/>
  <cols>
    <col width="2.7109375" customWidth="1" style="12" min="1" max="1"/>
    <col width="3.7109375" customWidth="1" style="12" min="2" max="2"/>
    <col width="17.28515625" customWidth="1" style="12" min="3" max="10"/>
    <col width="5" customWidth="1" style="12" min="11" max="11"/>
    <col width="11.42578125" customWidth="1" style="12" min="12" max="16384"/>
  </cols>
  <sheetData>
    <row r="1" ht="8.1" customHeight="1" s="503"/>
    <row r="2" ht="51.95" customHeight="1" s="503">
      <c r="B2" s="352" t="inlineStr">
        <is>
          <t>Liasse fiscale : 2031
LMNP Excel — Template déclaration LMNP 2026</t>
        </is>
      </c>
    </row>
    <row r="3" ht="28.9" customHeight="1" s="503">
      <c r="B3" s="250" t="n"/>
      <c r="C3" s="196">
        <f>Simu_Liasse!$H$9</f>
        <v/>
      </c>
      <c r="D3" s="194" t="n"/>
      <c r="E3" s="195" t="n"/>
      <c r="F3" s="195" t="n"/>
      <c r="G3" s="195" t="n"/>
      <c r="H3" s="195" t="n"/>
      <c r="I3" s="194" t="n"/>
      <c r="J3" s="253" t="inlineStr">
        <is>
          <t>N° 2031</t>
        </is>
      </c>
    </row>
    <row r="4" ht="42" customHeight="1" s="503">
      <c r="E4" s="423" t="inlineStr">
        <is>
          <t>Impôt sur le revenu
Bénéfices industriels et commerciaux</t>
        </is>
      </c>
      <c r="J4" s="90" t="inlineStr">
        <is>
          <t>(Applicable à compter du 31/12/2023)</t>
        </is>
      </c>
      <c r="P4" s="91" t="n"/>
    </row>
    <row r="5" ht="12.75" customHeight="1" s="503" thickBot="1">
      <c r="B5" s="435" t="n"/>
      <c r="Q5" s="92" t="n"/>
    </row>
    <row r="6" ht="8.1" customHeight="1" s="503" thickBot="1">
      <c r="B6" s="301" t="n"/>
      <c r="C6" s="247" t="n"/>
      <c r="D6" s="247" t="n"/>
      <c r="E6" s="247" t="n"/>
      <c r="F6" s="247" t="n"/>
      <c r="G6" s="247" t="n"/>
      <c r="H6" s="247" t="n"/>
      <c r="I6" s="247" t="n"/>
      <c r="J6" s="63" t="n"/>
      <c r="Q6" s="92" t="n"/>
    </row>
    <row r="7" ht="15" customHeight="1" s="503" thickBot="1">
      <c r="B7" s="73" t="n"/>
      <c r="C7" s="302" t="inlineStr">
        <is>
          <t>Option pour la comptabilité super simplifiée</t>
        </is>
      </c>
      <c r="D7" s="111" t="n"/>
      <c r="E7" s="111" t="n"/>
      <c r="F7" s="303" t="n"/>
      <c r="G7" s="303" t="n"/>
      <c r="H7" s="303" t="n"/>
      <c r="I7" s="303" t="n"/>
      <c r="J7" s="306" t="inlineStr">
        <is>
          <t>X</t>
        </is>
      </c>
    </row>
    <row r="8" ht="15" customHeight="1" s="503" thickBot="1">
      <c r="B8" s="73" t="n"/>
      <c r="C8" s="302" t="inlineStr">
        <is>
          <t>Si vous renoncez au bénéfice de la franchise en base de TVA, cochez la case ci-contre</t>
        </is>
      </c>
      <c r="D8" s="111" t="n"/>
      <c r="E8" s="111" t="n"/>
      <c r="F8" s="303" t="n"/>
      <c r="G8" s="303" t="n"/>
      <c r="H8" s="303" t="n"/>
      <c r="I8" s="303" t="n"/>
      <c r="J8" s="304" t="n"/>
    </row>
    <row r="9" ht="15" customHeight="1" s="503">
      <c r="B9" s="305" t="n"/>
      <c r="C9" s="303" t="inlineStr">
        <is>
          <t>Option pour le régime optionnel de la taxation au tonnage</t>
        </is>
      </c>
      <c r="D9" s="303" t="n"/>
      <c r="E9" s="303" t="n"/>
      <c r="F9" s="303" t="n"/>
      <c r="G9" s="303" t="n"/>
      <c r="H9" s="303" t="n"/>
      <c r="I9" s="303" t="n"/>
      <c r="J9" s="304" t="n"/>
    </row>
    <row r="10" ht="8.1" customHeight="1" s="503" thickBot="1">
      <c r="B10" s="567" t="n"/>
      <c r="C10" s="568" t="n"/>
      <c r="D10" s="568" t="n"/>
      <c r="E10" s="568" t="n"/>
      <c r="F10" s="568" t="n"/>
      <c r="G10" s="568" t="n"/>
      <c r="H10" s="568" t="n"/>
      <c r="I10" s="568" t="n"/>
      <c r="J10" s="569" t="n"/>
    </row>
    <row r="11">
      <c r="D11" s="450" t="n"/>
      <c r="E11" s="450" t="n"/>
    </row>
    <row r="12" ht="15" customHeight="1" s="503" thickBot="1">
      <c r="B12" s="422" t="inlineStr">
        <is>
          <t>A - Identification de l'entreprise</t>
        </is>
      </c>
      <c r="C12" s="550" t="n"/>
      <c r="D12" s="550" t="n"/>
      <c r="E12" s="550" t="n"/>
      <c r="F12" s="550" t="n"/>
      <c r="G12" s="550" t="n"/>
      <c r="H12" s="550" t="n"/>
      <c r="I12" s="550" t="n"/>
      <c r="J12" s="550" t="n"/>
    </row>
    <row r="13" ht="8.1" customHeight="1" s="503">
      <c r="Q13" s="92" t="n"/>
    </row>
    <row r="14" ht="34.5" customHeight="1" s="503">
      <c r="B14" s="126" t="n"/>
      <c r="C14" s="417" t="inlineStr">
        <is>
          <t>1 - J'accepte de recevoir des informations par messagerie
(voir art. 39 et suivants - loi n°78-17 du 6/1/1978 modifiée en 2004 relative à l'informatique, aux fichiers et aux libertés)</t>
        </is>
      </c>
    </row>
    <row r="15" ht="15" customHeight="1" s="503" thickBot="1">
      <c r="B15" s="435" t="n"/>
      <c r="C15" s="419" t="inlineStr">
        <is>
          <t>Adresse de messagerie</t>
        </is>
      </c>
      <c r="D15" s="555" t="n"/>
      <c r="E15" s="555" t="n"/>
      <c r="F15" s="108" t="n"/>
      <c r="G15" s="108" t="n"/>
      <c r="H15" s="415" t="n"/>
      <c r="I15" s="557" t="n"/>
      <c r="J15" s="558" t="n"/>
    </row>
    <row r="16" ht="8.1" customHeight="1" s="503">
      <c r="Q16" s="92" t="n"/>
    </row>
    <row r="17" ht="30" customHeight="1" s="503">
      <c r="B17" s="126" t="n"/>
      <c r="C17" s="417" t="inlineStr">
        <is>
          <t>2 - Adresse du déclarant</t>
        </is>
      </c>
    </row>
    <row r="18" ht="15" customHeight="1" s="503" thickBot="1">
      <c r="B18" s="129" t="n"/>
      <c r="C18" s="420" t="inlineStr">
        <is>
          <t>N°, type et nom de voie</t>
        </is>
      </c>
      <c r="D18" s="556" t="n"/>
      <c r="E18" s="415" t="n"/>
      <c r="F18" s="557" t="n"/>
      <c r="G18" s="557" t="n"/>
      <c r="H18" s="557" t="n"/>
      <c r="I18" s="557" t="n"/>
      <c r="J18" s="558" t="n"/>
    </row>
    <row r="19" ht="15" customHeight="1" s="503" thickBot="1">
      <c r="C19" s="437" t="inlineStr">
        <is>
          <t>Complément de distribution</t>
        </is>
      </c>
      <c r="D19" s="559" t="n"/>
      <c r="E19" s="570" t="n"/>
      <c r="F19" s="571" t="n"/>
      <c r="G19" s="108" t="n"/>
      <c r="H19" s="108" t="inlineStr">
        <is>
          <t>Lieu-dit, Hameau</t>
        </is>
      </c>
      <c r="I19" s="415" t="n"/>
      <c r="J19" s="558" t="n"/>
    </row>
    <row r="20" ht="15" customHeight="1" s="503" thickBot="1">
      <c r="C20" s="111" t="inlineStr">
        <is>
          <t>Code postal</t>
        </is>
      </c>
      <c r="D20" s="111" t="n"/>
      <c r="E20" s="130" t="n"/>
      <c r="F20" s="108" t="n"/>
      <c r="G20" s="111" t="n"/>
      <c r="H20" s="111" t="inlineStr">
        <is>
          <t>Ville</t>
        </is>
      </c>
      <c r="I20" s="415" t="n"/>
      <c r="J20" s="558" t="n"/>
    </row>
    <row r="21" ht="15" customHeight="1" s="503" thickBot="1">
      <c r="C21" s="108" t="n"/>
      <c r="D21" s="108" t="n"/>
      <c r="E21" s="108" t="n"/>
      <c r="F21" s="108" t="n"/>
      <c r="G21" s="108" t="n"/>
      <c r="H21" s="111" t="inlineStr">
        <is>
          <t>Pays</t>
        </is>
      </c>
      <c r="I21" s="415" t="n"/>
      <c r="J21" s="558" t="n"/>
    </row>
    <row r="22" ht="8.1" customHeight="1" s="503">
      <c r="Q22" s="92" t="n"/>
    </row>
    <row r="23" ht="15" customHeight="1" s="503">
      <c r="C23" s="417" t="inlineStr">
        <is>
          <t>3 - Avez-vous changé d'adresse?</t>
        </is>
      </c>
    </row>
    <row r="24">
      <c r="D24" s="450" t="n"/>
      <c r="E24" s="450" t="n"/>
    </row>
    <row r="25" ht="15" customHeight="1" s="503" thickBot="1">
      <c r="B25" s="422" t="inlineStr">
        <is>
          <t>B - Activités exercées</t>
        </is>
      </c>
      <c r="C25" s="550" t="n"/>
      <c r="D25" s="550" t="n"/>
      <c r="E25" s="550" t="n"/>
      <c r="F25" s="550" t="n"/>
      <c r="G25" s="550" t="n"/>
      <c r="H25" s="550" t="n"/>
      <c r="I25" s="550" t="n"/>
      <c r="J25" s="550" t="n"/>
    </row>
    <row r="26" ht="8.1" customHeight="1" s="503" thickBot="1">
      <c r="Q26" s="92" t="n"/>
    </row>
    <row r="27" ht="15" customHeight="1" s="503" thickBot="1">
      <c r="C27" s="111" t="inlineStr">
        <is>
          <t>Activité principale</t>
        </is>
      </c>
      <c r="D27" s="111" t="n"/>
      <c r="E27" s="111" t="n"/>
      <c r="F27" s="466" t="inlineStr">
        <is>
          <t>Location Meublée Non Professionnelle (LMNP)</t>
        </is>
      </c>
      <c r="G27" s="557" t="n"/>
      <c r="H27" s="557" t="n"/>
      <c r="I27" s="557" t="n"/>
      <c r="J27" s="558" t="n"/>
    </row>
    <row r="28" ht="15" customHeight="1" s="503" thickBot="1">
      <c r="C28" s="111" t="inlineStr">
        <is>
          <t>Activité secondaire</t>
        </is>
      </c>
      <c r="D28" s="111" t="n"/>
      <c r="E28" s="111" t="n"/>
      <c r="F28" s="415" t="n"/>
      <c r="G28" s="557" t="n"/>
      <c r="H28" s="557" t="n"/>
      <c r="I28" s="557" t="n"/>
      <c r="J28" s="558" t="n"/>
    </row>
    <row r="29" ht="15" customHeight="1" s="503">
      <c r="B29" s="126" t="n"/>
      <c r="C29" s="442" t="inlineStr">
        <is>
          <t>Si vous êtes inscrit(e) au répertoire des métiers, cochez la case</t>
        </is>
      </c>
    </row>
    <row r="30">
      <c r="D30" s="450" t="n"/>
      <c r="E30" s="450" t="n"/>
    </row>
    <row r="31" ht="15" customHeight="1" s="503" thickBot="1">
      <c r="B31" s="422" t="inlineStr">
        <is>
          <t>C - Récapitualition des éléments d'imposition</t>
        </is>
      </c>
      <c r="C31" s="550" t="n"/>
      <c r="D31" s="550" t="n"/>
      <c r="E31" s="550" t="n"/>
      <c r="F31" s="550" t="n"/>
      <c r="G31" s="550" t="n"/>
      <c r="H31" s="550" t="n"/>
      <c r="I31" s="550" t="n"/>
      <c r="J31" s="550" t="n"/>
    </row>
    <row r="32">
      <c r="B32" s="467" t="n"/>
      <c r="C32" s="572" t="n"/>
      <c r="D32" s="572" t="n"/>
      <c r="E32" s="572" t="n"/>
      <c r="F32" s="572" t="n"/>
      <c r="G32" s="572" t="n"/>
      <c r="H32" s="572" t="n"/>
      <c r="I32" s="572" t="n"/>
      <c r="J32" s="572" t="n"/>
    </row>
    <row r="33" ht="15" customHeight="1" s="503">
      <c r="C33" s="417" t="inlineStr">
        <is>
          <t>1 - Résultat fiscal</t>
        </is>
      </c>
      <c r="F33" s="93" t="n"/>
      <c r="G33" s="94" t="n"/>
      <c r="H33" s="94" t="n"/>
      <c r="I33" s="94" t="inlineStr">
        <is>
          <t>Col.1</t>
        </is>
      </c>
      <c r="J33" s="94" t="inlineStr">
        <is>
          <t>Col.2</t>
        </is>
      </c>
    </row>
    <row r="34" ht="15" customHeight="1" s="503">
      <c r="C34" s="442" t="inlineStr">
        <is>
          <t>Bénéfice (col.1), Déficit (col.2)</t>
        </is>
      </c>
      <c r="G34" s="112" t="n"/>
      <c r="H34" s="112" t="n"/>
      <c r="I34" s="102" t="n"/>
      <c r="J34" s="102" t="n"/>
    </row>
    <row r="35" ht="8.1" customHeight="1" s="503">
      <c r="Q35" s="92" t="n"/>
    </row>
    <row r="36" ht="15" customHeight="1" s="503">
      <c r="C36" s="417" t="inlineStr">
        <is>
          <t>2 - Revenus de valeurs et capitaux mobiliers (compris dans les résultats ci-dessus)</t>
        </is>
      </c>
    </row>
    <row r="37" ht="15" customHeight="1" s="503" thickBot="1">
      <c r="C37" s="419" t="inlineStr">
        <is>
          <t>Revenus exonérés de l'impôt sur le revenu</t>
        </is>
      </c>
      <c r="D37" s="555" t="n"/>
      <c r="E37" s="555" t="n"/>
      <c r="F37" s="555" t="n"/>
      <c r="G37" s="131" t="inlineStr">
        <is>
          <t>a</t>
        </is>
      </c>
      <c r="H37" s="466" t="n"/>
      <c r="I37" s="131" t="n"/>
      <c r="J37" s="131" t="n"/>
    </row>
    <row r="38" ht="15" customHeight="1" s="503" thickBot="1">
      <c r="C38" s="414" t="inlineStr">
        <is>
          <t>À déduire : quote-part des frais et charges correspondants</t>
        </is>
      </c>
      <c r="D38" s="553" t="n"/>
      <c r="E38" s="553" t="n"/>
      <c r="F38" s="553" t="n"/>
      <c r="G38" s="429" t="inlineStr">
        <is>
          <t>b</t>
        </is>
      </c>
      <c r="H38" s="466" t="n"/>
      <c r="I38" s="429" t="n"/>
      <c r="J38" s="429" t="n"/>
    </row>
    <row r="39" ht="15" customHeight="1" s="503" thickBot="1">
      <c r="C39" s="414" t="inlineStr">
        <is>
          <t>Revenus nets exonérés (a - b)</t>
        </is>
      </c>
      <c r="D39" s="553" t="n"/>
      <c r="E39" s="553" t="n"/>
      <c r="F39" s="553" t="n"/>
      <c r="G39" s="429" t="inlineStr">
        <is>
          <t>c</t>
        </is>
      </c>
      <c r="H39" s="98" t="n"/>
      <c r="I39" s="429" t="n"/>
      <c r="J39" s="429" t="n"/>
    </row>
    <row r="40" ht="15" customHeight="1" s="503" thickBot="1">
      <c r="C40" s="414" t="inlineStr">
        <is>
          <t>Revenus soumis à l'impôt sur le revenu</t>
        </is>
      </c>
      <c r="D40" s="553" t="n"/>
      <c r="E40" s="553" t="n"/>
      <c r="F40" s="553" t="n"/>
      <c r="G40" s="429" t="inlineStr">
        <is>
          <t>d</t>
        </is>
      </c>
      <c r="H40" s="466" t="n"/>
      <c r="I40" s="429" t="n"/>
      <c r="J40" s="133" t="n"/>
    </row>
    <row r="41" ht="15" customHeight="1" s="503" thickBot="1">
      <c r="C41" s="111" t="n"/>
      <c r="D41" s="111" t="n"/>
      <c r="E41" s="111" t="n"/>
      <c r="F41" s="111" t="n"/>
      <c r="G41" s="134" t="n"/>
      <c r="H41" s="134" t="n"/>
      <c r="I41" s="439" t="inlineStr">
        <is>
          <t>Total (c + d)</t>
        </is>
      </c>
      <c r="J41" s="98" t="n"/>
    </row>
    <row r="42" ht="8.1" customHeight="1" s="503">
      <c r="Q42" s="92" t="n"/>
    </row>
    <row r="43" ht="15" customHeight="1" s="503">
      <c r="C43" s="417" t="inlineStr">
        <is>
          <t>3 - Total</t>
        </is>
      </c>
    </row>
    <row r="44" ht="15" customHeight="1" s="503">
      <c r="C44" s="442" t="inlineStr">
        <is>
          <t>Total col.1 et Total col.2</t>
        </is>
      </c>
      <c r="G44" s="134" t="n"/>
      <c r="H44" s="134" t="n"/>
      <c r="I44" s="102" t="n"/>
      <c r="J44" s="102" t="n"/>
    </row>
    <row r="45" ht="8.1" customHeight="1" s="503">
      <c r="Q45" s="92" t="n"/>
    </row>
    <row r="46" ht="15" customHeight="1" s="503">
      <c r="C46" s="417" t="inlineStr">
        <is>
          <t>4 - Bénéfice imposable ou déficit déductible</t>
        </is>
      </c>
    </row>
    <row r="47" ht="15" customHeight="1" s="503">
      <c r="C47" s="442" t="inlineStr">
        <is>
          <t>Bénéfice (col.1), Déficit (col.2)</t>
        </is>
      </c>
      <c r="G47" s="134" t="n"/>
      <c r="H47" s="134" t="n"/>
      <c r="I47" s="102" t="n"/>
      <c r="J47" s="102" t="n"/>
    </row>
    <row r="48" ht="8.1" customHeight="1" s="503">
      <c r="Q48" s="92" t="n"/>
    </row>
    <row r="49" ht="15" customHeight="1" s="503">
      <c r="C49" s="417" t="inlineStr">
        <is>
          <t>4bis - Résultat net de cession, de concession ou de sous-concession des brevets et droits de propriété industrielle assimilés au taux de 10 %</t>
        </is>
      </c>
    </row>
    <row r="50" ht="15" customHeight="1" s="503">
      <c r="C50" s="438" t="inlineStr">
        <is>
          <t>Résultat net de cession, de concession ou de sous-concession des brevets et droits de propriété industrielle assimilés au taux de 10 %</t>
        </is>
      </c>
      <c r="I50" s="563" t="n"/>
      <c r="J50" s="466" t="n"/>
    </row>
    <row r="51" ht="8.1" customHeight="1" s="503">
      <c r="Q51" s="92" t="n"/>
    </row>
    <row r="52" ht="15" customHeight="1" s="503" thickBot="1">
      <c r="C52" s="464" t="inlineStr">
        <is>
          <t>4ter - Revenus compris dans le bénéfice imposable mais exclus de l'assiette de l'acompte du prélèvement à la source (art. 204G du CGI)</t>
        </is>
      </c>
    </row>
    <row r="53" ht="30.75" customHeight="1" s="503" thickBot="1">
      <c r="C53" s="437" t="inlineStr">
        <is>
          <t>Quote-part de subvention d'équipement, d'indemnités d'assurance compensant la perte d'un élément de l'actif immobilisé et des plus-values à court terme définies à l'article 39 duodecies du CGI :</t>
        </is>
      </c>
      <c r="D53" s="553" t="n"/>
      <c r="E53" s="553" t="n"/>
      <c r="F53" s="553" t="n"/>
      <c r="G53" s="553" t="n"/>
      <c r="H53" s="553" t="n"/>
      <c r="I53" s="559" t="n"/>
      <c r="J53" s="466" t="n"/>
    </row>
    <row r="54" ht="15" customHeight="1" s="503">
      <c r="C54" s="438" t="inlineStr">
        <is>
          <t>Moins-values à court terme définies à l'article 39 duodecies</t>
        </is>
      </c>
      <c r="I54" s="563" t="n"/>
      <c r="J54" s="466" t="n"/>
    </row>
    <row r="55" ht="8.1" customHeight="1" s="503">
      <c r="Q55" s="92" t="n"/>
    </row>
    <row r="56" ht="15" customHeight="1" s="503">
      <c r="C56" s="464" t="inlineStr">
        <is>
          <t>5 - Avez-vous réalisé des plus-values?</t>
        </is>
      </c>
    </row>
    <row r="57" ht="8.1" customHeight="1" s="503">
      <c r="Q57" s="92" t="n"/>
    </row>
    <row r="58" ht="15" customHeight="1" s="503">
      <c r="C58" s="464" t="inlineStr">
        <is>
          <t>6 - Bénéficiez-vous d'exonérations ou d'abattements?</t>
        </is>
      </c>
    </row>
    <row r="59" ht="8.1" customHeight="1" s="503">
      <c r="Q59" s="92" t="n"/>
    </row>
    <row r="60" ht="15" customHeight="1" s="503">
      <c r="C60" s="464" t="inlineStr">
        <is>
          <t>7 - BIC non professionnels (calculs effectués sur le tableau 2031-Bis)</t>
        </is>
      </c>
    </row>
    <row r="61" ht="15" customHeight="1" s="503" thickBot="1">
      <c r="C61" s="112" t="n"/>
      <c r="D61" s="112" t="n"/>
      <c r="E61" s="112" t="n"/>
      <c r="F61" s="112" t="n"/>
      <c r="G61" s="112" t="n"/>
      <c r="H61" s="112" t="n"/>
      <c r="I61" s="136" t="inlineStr">
        <is>
          <t>Bénéfice</t>
        </is>
      </c>
      <c r="J61" s="102">
        <f>'2031-BIS'!I60</f>
        <v/>
      </c>
    </row>
    <row r="62" ht="15" customHeight="1" s="503">
      <c r="C62" s="137" t="n"/>
      <c r="D62" s="137" t="n"/>
      <c r="E62" s="137" t="n"/>
      <c r="F62" s="137" t="n"/>
      <c r="G62" s="137" t="n"/>
      <c r="H62" s="137" t="n"/>
      <c r="I62" s="138" t="inlineStr">
        <is>
          <t>Déficit</t>
        </is>
      </c>
      <c r="J62" s="102">
        <f>'2031-BIS'!J60</f>
        <v/>
      </c>
    </row>
    <row r="63" ht="8.1" customHeight="1" s="503">
      <c r="Q63" s="92" t="n"/>
    </row>
    <row r="64" ht="15" customHeight="1" s="503" thickBot="1">
      <c r="C64" s="418" t="inlineStr">
        <is>
          <t>- Revenus compris dans le bénéfice imposable mais exclus de l'assiette de l'acompte du prélèvement à la source (art. 204 G).</t>
        </is>
      </c>
    </row>
    <row r="65" ht="15" customHeight="1" s="503" thickBot="1">
      <c r="C65" s="437" t="inlineStr">
        <is>
          <t>PV à court terme, subventions d'équipement et indemnités d'assurance pour perte d'un élément d'actif (art. 39 duodecies)</t>
        </is>
      </c>
      <c r="D65" s="553" t="n"/>
      <c r="E65" s="553" t="n"/>
      <c r="F65" s="553" t="n"/>
      <c r="G65" s="553" t="n"/>
      <c r="H65" s="553" t="n"/>
      <c r="I65" s="559" t="n"/>
      <c r="J65" s="466" t="n"/>
    </row>
    <row r="66" ht="15" customHeight="1" s="503">
      <c r="C66" s="427" t="inlineStr">
        <is>
          <t>Moins-values à court terme (art 39 duodécies)</t>
        </is>
      </c>
      <c r="D66" s="561" t="n"/>
      <c r="E66" s="561" t="n"/>
      <c r="F66" s="561" t="n"/>
      <c r="G66" s="112" t="n"/>
      <c r="H66" s="112" t="n"/>
      <c r="I66" s="139" t="n"/>
      <c r="J66" s="466" t="n"/>
    </row>
    <row r="67" ht="8.1" customHeight="1" s="503">
      <c r="Q67" s="92" t="n"/>
    </row>
    <row r="68" ht="15" customHeight="1" s="503">
      <c r="C68" s="418" t="inlineStr">
        <is>
          <t>- Plus-values</t>
        </is>
      </c>
    </row>
    <row r="69" ht="15" customHeight="1" s="503">
      <c r="C69" s="438" t="inlineStr">
        <is>
          <t>PV nettes à long terme imposable à 12,8 %</t>
        </is>
      </c>
      <c r="I69" s="563" t="n"/>
      <c r="J69" s="140" t="n"/>
    </row>
    <row r="70" ht="8.1" customHeight="1" s="503">
      <c r="Q70" s="92" t="n"/>
    </row>
    <row r="71" ht="15" customHeight="1" s="503">
      <c r="C71" s="418" t="inlineStr">
        <is>
          <t>- Exonération ou abattement pratiqué (art. 44 sexies et suivants)</t>
        </is>
      </c>
    </row>
    <row r="72" ht="15" customHeight="1" s="503">
      <c r="C72" s="438" t="inlineStr">
        <is>
          <t>Exonération ou abattement pratiqué sur le bénéfice non professionnel</t>
        </is>
      </c>
      <c r="I72" s="563" t="n"/>
      <c r="J72" s="140" t="n"/>
    </row>
    <row r="73" ht="8.1" customHeight="1" s="503">
      <c r="Q73" s="92" t="n"/>
    </row>
    <row r="74" ht="26.25" customHeight="1" s="503">
      <c r="C74" s="464" t="inlineStr">
        <is>
          <t>8 - Régime des sociétés de personnes (cadre réservé aux sociétés de personnes dont les associés sont des personnes morales soumises à l'impôt sur le revenu et d'autres à l'impôt sur les sociétés)</t>
        </is>
      </c>
    </row>
    <row r="75" ht="15" customHeight="1" s="503">
      <c r="C75" s="438" t="inlineStr">
        <is>
          <t>Résultat fiscal issu du mode de calcul de l'impôt sur les sociétés</t>
        </is>
      </c>
      <c r="I75" s="563" t="n"/>
      <c r="J75" s="140" t="n"/>
    </row>
    <row r="76" ht="8.1" customHeight="1" s="503">
      <c r="Q76" s="92" t="n"/>
    </row>
    <row r="77" ht="15" customHeight="1" s="503" thickBot="1">
      <c r="C77" s="464" t="inlineStr">
        <is>
          <t>9 - Comptabilité informatisée</t>
        </is>
      </c>
    </row>
    <row r="78" ht="15" customHeight="1" s="503" thickBot="1">
      <c r="C78" s="465" t="inlineStr">
        <is>
          <t>L'entreprise dispose-t-elle d'une comptabilité informatisée ?</t>
        </is>
      </c>
      <c r="D78" s="553" t="n"/>
      <c r="E78" s="553" t="n"/>
      <c r="F78" s="111" t="n"/>
      <c r="G78" s="111" t="n"/>
      <c r="H78" s="111" t="n"/>
      <c r="I78" s="111" t="n"/>
      <c r="J78" s="137" t="n"/>
    </row>
    <row r="79" ht="15" customHeight="1" s="503">
      <c r="C79" s="438" t="inlineStr">
        <is>
          <t>Si oui, veuillez indiquer le logiciel utilisé</t>
        </is>
      </c>
      <c r="I79" s="563" t="n"/>
      <c r="J79" s="140" t="n"/>
    </row>
    <row r="80">
      <c r="C80" s="450" t="n"/>
      <c r="D80" s="450" t="n"/>
      <c r="E80" s="450" t="n"/>
    </row>
    <row r="81" ht="15" customHeight="1" s="503" thickBot="1">
      <c r="B81" s="422" t="inlineStr">
        <is>
          <t>D - Contribution temporaire de solidarité</t>
        </is>
      </c>
      <c r="C81" s="550" t="n"/>
      <c r="D81" s="550" t="n"/>
      <c r="E81" s="550" t="n"/>
      <c r="F81" s="550" t="n"/>
      <c r="G81" s="550" t="n"/>
      <c r="H81" s="550" t="n"/>
      <c r="I81" s="550" t="n"/>
      <c r="J81" s="550" t="n"/>
    </row>
    <row r="82" ht="8.1" customHeight="1" s="503">
      <c r="Q82" s="92" t="n"/>
    </row>
    <row r="83" ht="15" customHeight="1" s="503">
      <c r="C83" s="438" t="inlineStr">
        <is>
          <t>Assiette de la contribution temporaire de solidarité au taux de 33 %</t>
        </is>
      </c>
      <c r="I83" s="563" t="n"/>
      <c r="J83" s="140" t="n"/>
    </row>
    <row r="84">
      <c r="B84" s="450" t="n"/>
      <c r="C84" s="450" t="n"/>
      <c r="D84" s="450" t="n"/>
      <c r="E84" s="450" t="n"/>
      <c r="F84" s="450" t="n"/>
      <c r="H84" s="450" t="n"/>
    </row>
    <row r="85" ht="15" customHeight="1" s="503" thickBot="1">
      <c r="B85" s="422" t="inlineStr">
        <is>
          <t>Autres informations</t>
        </is>
      </c>
      <c r="C85" s="550" t="n"/>
      <c r="D85" s="550" t="n"/>
      <c r="E85" s="550" t="n"/>
      <c r="F85" s="550" t="n"/>
      <c r="G85" s="550" t="n"/>
      <c r="H85" s="550" t="n"/>
      <c r="I85" s="550" t="n"/>
      <c r="J85" s="550" t="n"/>
    </row>
    <row r="86" ht="8.1" customHeight="1" s="503">
      <c r="Q86" s="92" t="n"/>
    </row>
    <row r="87" ht="15" customHeight="1" s="503">
      <c r="C87" s="464" t="inlineStr">
        <is>
          <t>1 - Examen de conformité fiscale</t>
        </is>
      </c>
    </row>
    <row r="88" ht="15" customHeight="1" s="503">
      <c r="C88" s="442" t="inlineStr">
        <is>
          <t>Si la période déclarée a fait l'objet d'un examen de conformité fiscale (ECF), cochez la case</t>
        </is>
      </c>
    </row>
    <row r="89" ht="15" customHeight="1" s="503">
      <c r="C89" s="112" t="inlineStr">
        <is>
          <t>Forme juridique</t>
        </is>
      </c>
      <c r="D89" s="112" t="n"/>
      <c r="E89" s="573" t="n"/>
      <c r="F89" s="558" t="n"/>
      <c r="G89" s="574" t="inlineStr">
        <is>
          <t>SIREN du prestataire</t>
        </is>
      </c>
      <c r="H89" s="563" t="n"/>
      <c r="I89" s="573" t="n"/>
      <c r="J89" s="558" t="n"/>
    </row>
    <row r="90" ht="15" customHeight="1" s="503">
      <c r="C90" s="112" t="inlineStr">
        <is>
          <t>Nom du prestataire</t>
        </is>
      </c>
      <c r="D90" s="112" t="n"/>
      <c r="E90" s="573" t="n"/>
      <c r="F90" s="558" t="n"/>
      <c r="G90" s="575" t="inlineStr">
        <is>
          <t>Complément de désignation</t>
        </is>
      </c>
      <c r="H90" s="571" t="n"/>
      <c r="I90" s="576" t="n"/>
      <c r="J90" s="577" t="n"/>
    </row>
    <row r="91" ht="15" customHeight="1" s="503">
      <c r="C91" s="112" t="inlineStr">
        <is>
          <t>Numéro, type et nom voie</t>
        </is>
      </c>
      <c r="D91" s="112" t="n"/>
      <c r="E91" s="573" t="n"/>
      <c r="F91" s="557" t="n"/>
      <c r="G91" s="557" t="n"/>
      <c r="H91" s="557" t="n"/>
      <c r="I91" s="557" t="n"/>
      <c r="J91" s="558" t="n"/>
    </row>
    <row r="92" ht="15" customHeight="1" s="503">
      <c r="C92" s="112" t="inlineStr">
        <is>
          <t>Complément de distribution</t>
        </is>
      </c>
      <c r="D92" s="112" t="n"/>
      <c r="E92" s="573" t="n"/>
      <c r="F92" s="558" t="n"/>
      <c r="G92" s="439" t="n"/>
      <c r="H92" s="439" t="inlineStr">
        <is>
          <t>Lieu-dit , hameau</t>
        </is>
      </c>
      <c r="I92" s="578" t="n"/>
      <c r="J92" s="571" t="n"/>
    </row>
    <row r="93" ht="15" customHeight="1" s="503">
      <c r="C93" s="112" t="inlineStr">
        <is>
          <t>Code postal</t>
        </is>
      </c>
      <c r="D93" s="112" t="n"/>
      <c r="E93" s="141" t="n"/>
      <c r="F93" s="112" t="n"/>
      <c r="G93" s="439" t="n"/>
      <c r="H93" s="439" t="inlineStr">
        <is>
          <t>Ville</t>
        </is>
      </c>
      <c r="I93" s="573" t="n"/>
      <c r="J93" s="558" t="n"/>
    </row>
    <row r="94" ht="15" customHeight="1" s="503">
      <c r="C94" s="112" t="n"/>
      <c r="D94" s="112" t="n"/>
      <c r="E94" s="112" t="n"/>
      <c r="F94" s="112" t="n"/>
      <c r="G94" s="439" t="n"/>
      <c r="H94" s="439" t="inlineStr">
        <is>
          <t>Pays</t>
        </is>
      </c>
      <c r="I94" s="573" t="n"/>
      <c r="J94" s="558" t="n"/>
    </row>
    <row r="95" ht="8.1" customHeight="1" s="503">
      <c r="Q95" s="92" t="n"/>
    </row>
    <row r="96" ht="15" customHeight="1" s="503">
      <c r="C96" s="464" t="inlineStr">
        <is>
          <t>2 - Coordonnées du comptable</t>
        </is>
      </c>
    </row>
    <row r="97" ht="15" customHeight="1" s="503">
      <c r="C97" s="442" t="inlineStr">
        <is>
          <t>S'agit-il d'un comptable salarié ou indépendant (indiquez S ou I dans la case)</t>
        </is>
      </c>
    </row>
    <row r="98" ht="15" customHeight="1" s="503">
      <c r="C98" s="438" t="inlineStr">
        <is>
          <t>Forme juridique ou titre</t>
        </is>
      </c>
      <c r="D98" s="563" t="n"/>
      <c r="E98" s="573" t="n"/>
      <c r="F98" s="558" t="n"/>
      <c r="G98" s="574" t="inlineStr">
        <is>
          <t>Nom et prénom ou dénomination</t>
        </is>
      </c>
      <c r="H98" s="563" t="n"/>
      <c r="I98" s="573" t="n"/>
      <c r="J98" s="558" t="n"/>
    </row>
    <row r="99" ht="15" customHeight="1" s="503">
      <c r="C99" s="438" t="inlineStr">
        <is>
          <t>Qualité et profession</t>
        </is>
      </c>
      <c r="D99" s="563" t="n"/>
      <c r="E99" s="573" t="n"/>
      <c r="F99" s="558" t="n"/>
      <c r="G99" s="575" t="inlineStr">
        <is>
          <t>Numéro de téléphone</t>
        </is>
      </c>
      <c r="H99" s="571" t="n"/>
      <c r="I99" s="576" t="n"/>
      <c r="J99" s="577" t="n"/>
    </row>
    <row r="100" ht="15" customHeight="1" s="503">
      <c r="C100" s="438" t="inlineStr">
        <is>
          <t>Adresse: N°, nom et type de voie</t>
        </is>
      </c>
      <c r="D100" s="563" t="n"/>
      <c r="E100" s="573" t="n"/>
      <c r="F100" s="557" t="n"/>
      <c r="G100" s="557" t="n"/>
      <c r="H100" s="557" t="n"/>
      <c r="I100" s="557" t="n"/>
      <c r="J100" s="558" t="n"/>
    </row>
    <row r="101" ht="15" customHeight="1" s="503">
      <c r="C101" s="438" t="inlineStr">
        <is>
          <t>Complément</t>
        </is>
      </c>
      <c r="D101" s="563" t="n"/>
      <c r="E101" s="573" t="n"/>
      <c r="F101" s="558" t="n"/>
      <c r="G101" s="439" t="n"/>
      <c r="H101" s="439" t="inlineStr">
        <is>
          <t>Lieu-dit, Hameau</t>
        </is>
      </c>
      <c r="I101" s="578" t="n"/>
      <c r="J101" s="571" t="n"/>
    </row>
    <row r="102" ht="15" customHeight="1" s="503">
      <c r="C102" s="442" t="inlineStr">
        <is>
          <t>Code postal</t>
        </is>
      </c>
      <c r="D102" s="438" t="n"/>
      <c r="E102" s="141" t="n"/>
      <c r="F102" s="112" t="n"/>
      <c r="G102" s="439" t="n"/>
      <c r="H102" s="439" t="inlineStr">
        <is>
          <t>Ville</t>
        </is>
      </c>
      <c r="I102" s="573" t="n"/>
      <c r="J102" s="558" t="n"/>
    </row>
    <row r="103" ht="15" customHeight="1" s="503">
      <c r="C103" s="442" t="inlineStr">
        <is>
          <t>Pays</t>
        </is>
      </c>
      <c r="D103" s="438" t="n"/>
      <c r="E103" s="573" t="n"/>
      <c r="F103" s="558" t="n"/>
      <c r="G103" s="439" t="n"/>
      <c r="H103" s="439" t="n"/>
      <c r="I103" s="439" t="n"/>
      <c r="J103" s="439" t="n"/>
    </row>
    <row r="104" ht="8.1" customHeight="1" s="503">
      <c r="Q104" s="92" t="n"/>
    </row>
    <row r="105" ht="15" customHeight="1" s="503">
      <c r="C105" s="464" t="inlineStr">
        <is>
          <t>3 - Coordonnées du conseil</t>
        </is>
      </c>
    </row>
    <row r="106" ht="15" customHeight="1" s="503">
      <c r="C106" s="442" t="inlineStr">
        <is>
          <t>S'agit-il d'un conseil salarié ou indépendant (indiquez S ou I dans la case)</t>
        </is>
      </c>
    </row>
    <row r="107" ht="15" customHeight="1" s="503">
      <c r="C107" s="438" t="inlineStr">
        <is>
          <t>Forme juridique ou titre</t>
        </is>
      </c>
      <c r="D107" s="563" t="n"/>
      <c r="E107" s="573" t="n"/>
      <c r="F107" s="558" t="n"/>
      <c r="G107" s="574" t="inlineStr">
        <is>
          <t>Nom, prénom ou dénomination</t>
        </is>
      </c>
      <c r="H107" s="563" t="n"/>
      <c r="I107" s="573" t="n"/>
      <c r="J107" s="558" t="n"/>
    </row>
    <row r="108" ht="15" customHeight="1" s="503">
      <c r="C108" s="438" t="inlineStr">
        <is>
          <t>Complément de dénomination</t>
        </is>
      </c>
      <c r="D108" s="563" t="n"/>
      <c r="E108" s="573" t="n"/>
      <c r="F108" s="558" t="n"/>
      <c r="G108" s="575" t="inlineStr">
        <is>
          <t>Numéro de téléphone</t>
        </is>
      </c>
      <c r="H108" s="571" t="n"/>
      <c r="I108" s="576" t="n"/>
      <c r="J108" s="577" t="n"/>
    </row>
    <row r="109" ht="15" customHeight="1" s="503">
      <c r="C109" s="438" t="inlineStr">
        <is>
          <t>Adresse: N°, nom et type de voie</t>
        </is>
      </c>
      <c r="D109" s="563" t="n"/>
      <c r="E109" s="573" t="n"/>
      <c r="F109" s="557" t="n"/>
      <c r="G109" s="557" t="n"/>
      <c r="H109" s="557" t="n"/>
      <c r="I109" s="557" t="n"/>
      <c r="J109" s="558" t="n"/>
    </row>
    <row r="110" ht="15" customHeight="1" s="503">
      <c r="C110" s="438" t="inlineStr">
        <is>
          <t>Complément</t>
        </is>
      </c>
      <c r="D110" s="563" t="n"/>
      <c r="E110" s="573" t="n"/>
      <c r="F110" s="558" t="n"/>
      <c r="G110" s="439" t="n"/>
      <c r="H110" s="439" t="inlineStr">
        <is>
          <t>Lieu-dit, Hameau</t>
        </is>
      </c>
      <c r="I110" s="578" t="n"/>
      <c r="J110" s="571" t="n"/>
    </row>
    <row r="111" ht="15" customHeight="1" s="503">
      <c r="C111" s="442" t="inlineStr">
        <is>
          <t>Code postal</t>
        </is>
      </c>
      <c r="D111" s="438" t="n"/>
      <c r="E111" s="141" t="n"/>
      <c r="F111" s="112" t="n"/>
      <c r="G111" s="439" t="n"/>
      <c r="H111" s="439" t="inlineStr">
        <is>
          <t>Ville</t>
        </is>
      </c>
      <c r="I111" s="573" t="n"/>
      <c r="J111" s="558" t="n"/>
    </row>
    <row r="112" ht="15" customHeight="1" s="503">
      <c r="C112" s="442" t="inlineStr">
        <is>
          <t>Pays</t>
        </is>
      </c>
      <c r="D112" s="438" t="n"/>
      <c r="E112" s="573" t="n"/>
      <c r="F112" s="558" t="n"/>
      <c r="G112" s="439" t="n"/>
      <c r="H112" s="439" t="n"/>
      <c r="I112" s="439" t="n"/>
      <c r="J112" s="439" t="n"/>
    </row>
    <row r="113" ht="8.1" customHeight="1" s="503">
      <c r="Q113" s="92" t="n"/>
    </row>
    <row r="114" ht="15" customHeight="1" s="503">
      <c r="C114" s="464" t="inlineStr">
        <is>
          <t>4 - Coordonnées du CGA, de l'OMGA, du viseur ou du certificateur conventionné</t>
        </is>
      </c>
    </row>
    <row r="115" ht="15" customHeight="1" s="503">
      <c r="C115" s="442" t="inlineStr">
        <is>
          <t>CGA / OMGA</t>
        </is>
      </c>
      <c r="E115" s="439" t="n"/>
      <c r="G115" s="439" t="inlineStr">
        <is>
          <t>Viseur ou certificateur conventionné</t>
        </is>
      </c>
      <c r="I115" s="439" t="n"/>
    </row>
    <row r="116" ht="15" customHeight="1" s="503">
      <c r="C116" s="438" t="inlineStr">
        <is>
          <t>Forme juridique</t>
        </is>
      </c>
      <c r="D116" s="563" t="n"/>
      <c r="E116" s="573" t="n"/>
      <c r="F116" s="558" t="n"/>
      <c r="G116" s="574" t="inlineStr">
        <is>
          <t>Désignation</t>
        </is>
      </c>
      <c r="H116" s="563" t="n"/>
      <c r="I116" s="573" t="n"/>
      <c r="J116" s="558" t="n"/>
    </row>
    <row r="117" ht="15" customHeight="1" s="503">
      <c r="C117" s="438" t="inlineStr">
        <is>
          <t>Complément de désignation</t>
        </is>
      </c>
      <c r="D117" s="563" t="n"/>
      <c r="E117" s="573" t="n"/>
      <c r="F117" s="558" t="n"/>
      <c r="G117" s="575" t="inlineStr">
        <is>
          <t>N° d'agrément</t>
        </is>
      </c>
      <c r="H117" s="571" t="n"/>
      <c r="I117" s="576" t="n"/>
      <c r="J117" s="577" t="n"/>
    </row>
    <row r="118" ht="15" customHeight="1" s="503">
      <c r="C118" s="438" t="inlineStr">
        <is>
          <t>Adresse: N°, nom et type de voie</t>
        </is>
      </c>
      <c r="D118" s="563" t="n"/>
      <c r="E118" s="573" t="n"/>
      <c r="F118" s="557" t="n"/>
      <c r="G118" s="557" t="n"/>
      <c r="H118" s="557" t="n"/>
      <c r="I118" s="557" t="n"/>
      <c r="J118" s="558" t="n"/>
    </row>
    <row r="119" ht="15" customHeight="1" s="503">
      <c r="C119" s="438" t="inlineStr">
        <is>
          <t>Complément</t>
        </is>
      </c>
      <c r="D119" s="563" t="n"/>
      <c r="E119" s="573" t="n"/>
      <c r="F119" s="558" t="n"/>
      <c r="G119" s="439" t="n"/>
      <c r="H119" s="439" t="inlineStr">
        <is>
          <t>Lieu-dit, Hameau</t>
        </is>
      </c>
      <c r="I119" s="578" t="n"/>
      <c r="J119" s="571" t="n"/>
    </row>
    <row r="120" ht="15" customHeight="1" s="503">
      <c r="C120" s="442" t="inlineStr">
        <is>
          <t>Code postal</t>
        </is>
      </c>
      <c r="D120" s="438" t="n"/>
      <c r="E120" s="141" t="n"/>
      <c r="F120" s="112" t="n"/>
      <c r="G120" s="439" t="n"/>
      <c r="H120" s="439" t="inlineStr">
        <is>
          <t>Ville</t>
        </is>
      </c>
      <c r="I120" s="573" t="n"/>
      <c r="J120" s="558" t="n"/>
    </row>
    <row r="121" ht="15" customHeight="1" s="503">
      <c r="C121" s="442" t="inlineStr">
        <is>
          <t>Pays</t>
        </is>
      </c>
      <c r="D121" s="438" t="n"/>
      <c r="E121" s="573" t="n"/>
      <c r="F121" s="558" t="n"/>
      <c r="G121" s="439" t="n"/>
      <c r="H121" s="439" t="n"/>
      <c r="I121" s="439" t="n"/>
      <c r="J121" s="439" t="n"/>
    </row>
  </sheetData>
  <sheetProtection selectLockedCells="1" selectUnlockedCells="1" sheet="1" objects="1" insertRows="1" insertHyperlinks="1" autoFilter="1" scenarios="1" formatColumns="1" deleteColumns="1" insertColumns="1" pivotTables="1" deleteRows="1" formatCells="1" formatRows="1" sort="1" password="B09C"/>
  <mergeCells count="124">
    <mergeCell ref="C39:F39"/>
    <mergeCell ref="C77:J77"/>
    <mergeCell ref="I89:J89"/>
    <mergeCell ref="C98:D98"/>
    <mergeCell ref="C107:D107"/>
    <mergeCell ref="C116:D116"/>
    <mergeCell ref="C74:J74"/>
    <mergeCell ref="C37:F37"/>
    <mergeCell ref="C53:I53"/>
    <mergeCell ref="C83:I83"/>
    <mergeCell ref="C114:J114"/>
    <mergeCell ref="E99:F99"/>
    <mergeCell ref="G108:H108"/>
    <mergeCell ref="C46:J46"/>
    <mergeCell ref="B32:J32"/>
    <mergeCell ref="E109:J109"/>
    <mergeCell ref="C119:D119"/>
    <mergeCell ref="E119:F119"/>
    <mergeCell ref="C52:J52"/>
    <mergeCell ref="E101:F101"/>
    <mergeCell ref="E116:F116"/>
    <mergeCell ref="I110:J110"/>
    <mergeCell ref="B25:J25"/>
    <mergeCell ref="C106:J106"/>
    <mergeCell ref="I20:J20"/>
    <mergeCell ref="C19:D19"/>
    <mergeCell ref="I94:J94"/>
    <mergeCell ref="E115:F115"/>
    <mergeCell ref="B2:J2"/>
    <mergeCell ref="C87:J87"/>
    <mergeCell ref="E117:F117"/>
    <mergeCell ref="G117:H117"/>
    <mergeCell ref="I108:J108"/>
    <mergeCell ref="C88:J88"/>
    <mergeCell ref="C109:D109"/>
    <mergeCell ref="E91:J91"/>
    <mergeCell ref="E100:J100"/>
    <mergeCell ref="E90:F90"/>
    <mergeCell ref="I111:J111"/>
    <mergeCell ref="E4:H4"/>
    <mergeCell ref="I98:J98"/>
    <mergeCell ref="C36:J36"/>
    <mergeCell ref="I107:J107"/>
    <mergeCell ref="C110:D110"/>
    <mergeCell ref="C65:I65"/>
    <mergeCell ref="C15:E15"/>
    <mergeCell ref="E110:F110"/>
    <mergeCell ref="C40:F40"/>
    <mergeCell ref="C75:I75"/>
    <mergeCell ref="C33:E33"/>
    <mergeCell ref="B81:J81"/>
    <mergeCell ref="G90:H90"/>
    <mergeCell ref="I19:J19"/>
    <mergeCell ref="G99:H99"/>
    <mergeCell ref="I99:J99"/>
    <mergeCell ref="C18:D18"/>
    <mergeCell ref="C96:J96"/>
    <mergeCell ref="E121:F121"/>
    <mergeCell ref="G115:H115"/>
    <mergeCell ref="C108:D108"/>
    <mergeCell ref="C14:J14"/>
    <mergeCell ref="I116:J116"/>
    <mergeCell ref="E92:F92"/>
    <mergeCell ref="C66:F66"/>
    <mergeCell ref="C64:J64"/>
    <mergeCell ref="E107:F107"/>
    <mergeCell ref="C100:D100"/>
    <mergeCell ref="G116:H116"/>
    <mergeCell ref="C34:F34"/>
    <mergeCell ref="E103:F103"/>
    <mergeCell ref="H15:J15"/>
    <mergeCell ref="I21:J21"/>
    <mergeCell ref="C56:J56"/>
    <mergeCell ref="B5:J5"/>
    <mergeCell ref="C105:J105"/>
    <mergeCell ref="E108:F108"/>
    <mergeCell ref="C43:J43"/>
    <mergeCell ref="B85:J85"/>
    <mergeCell ref="C71:J71"/>
    <mergeCell ref="E18:J18"/>
    <mergeCell ref="E89:F89"/>
    <mergeCell ref="C78:E78"/>
    <mergeCell ref="G89:H89"/>
    <mergeCell ref="C47:F47"/>
    <mergeCell ref="F27:J27"/>
    <mergeCell ref="C44:F44"/>
    <mergeCell ref="C17:J17"/>
    <mergeCell ref="E112:F112"/>
    <mergeCell ref="C101:D101"/>
    <mergeCell ref="I90:J90"/>
    <mergeCell ref="C68:J68"/>
    <mergeCell ref="E98:F98"/>
    <mergeCell ref="C58:J58"/>
    <mergeCell ref="C38:F38"/>
    <mergeCell ref="G98:H98"/>
    <mergeCell ref="E118:J118"/>
    <mergeCell ref="I120:J120"/>
    <mergeCell ref="G107:H107"/>
    <mergeCell ref="C72:I72"/>
    <mergeCell ref="I101:J101"/>
    <mergeCell ref="C97:J97"/>
    <mergeCell ref="C69:I69"/>
    <mergeCell ref="C29:J29"/>
    <mergeCell ref="B10:J10"/>
    <mergeCell ref="E19:F19"/>
    <mergeCell ref="C117:D117"/>
    <mergeCell ref="C99:D99"/>
    <mergeCell ref="I115:J115"/>
    <mergeCell ref="I93:J93"/>
    <mergeCell ref="C118:D118"/>
    <mergeCell ref="I102:J102"/>
    <mergeCell ref="C115:D115"/>
    <mergeCell ref="I117:J117"/>
    <mergeCell ref="I92:J92"/>
    <mergeCell ref="C79:I79"/>
    <mergeCell ref="C60:J60"/>
    <mergeCell ref="F28:J28"/>
    <mergeCell ref="C54:I54"/>
    <mergeCell ref="C23:J23"/>
    <mergeCell ref="C50:I50"/>
    <mergeCell ref="B31:J31"/>
    <mergeCell ref="I119:J119"/>
    <mergeCell ref="B12:J12"/>
    <mergeCell ref="C49:J49"/>
  </mergeCells>
  <conditionalFormatting sqref="C3:I3">
    <cfRule type="expression" priority="1" dxfId="0">
      <formula>IF($C$3="",TRUE,FALSE)</formula>
    </cfRule>
  </conditionalFormatting>
  <pageMargins left="0.7086614173228347" right="0.7086614173228347" top="0.7480314960629921" bottom="0.7480314960629921" header="0.3149606299212598" footer="0.3149606299212598"/>
  <pageSetup orientation="portrait" paperSize="9" scale="61" fitToHeight="0"/>
  <rowBreaks count="1" manualBreakCount="1">
    <brk id="80" min="0" max="16383" man="1"/>
  </rowBreaks>
</worksheet>
</file>

<file path=xl/worksheets/sheet12.xml><?xml version="1.0" encoding="utf-8"?>
<worksheet xmlns="http://schemas.openxmlformats.org/spreadsheetml/2006/main">
  <sheetPr codeName="Feuil3">
    <tabColor rgb="FF00B0F0"/>
    <outlinePr summaryBelow="1" summaryRight="1"/>
    <pageSetUpPr/>
  </sheetPr>
  <dimension ref="B2:R25"/>
  <sheetViews>
    <sheetView showGridLines="0" showRowColHeaders="0" workbookViewId="0">
      <selection activeCell="A1" sqref="A1"/>
    </sheetView>
  </sheetViews>
  <sheetFormatPr baseColWidth="8" defaultColWidth="11.42578125" defaultRowHeight="13.9"/>
  <cols>
    <col width="2.7109375" customWidth="1" style="14" min="1" max="1"/>
    <col width="3.7109375" customWidth="1" style="14" min="2" max="2"/>
    <col width="17.28515625" customWidth="1" style="14" min="3" max="9"/>
    <col width="14.28515625" customWidth="1" style="14" min="10" max="10"/>
    <col width="3.7109375" customWidth="1" style="14" min="11" max="11"/>
    <col width="5" customWidth="1" style="14" min="12" max="12"/>
    <col width="11.42578125" customWidth="1" style="14" min="13" max="16384"/>
  </cols>
  <sheetData>
    <row r="1" ht="8.1" customHeight="1" s="503"/>
    <row r="2" ht="51.95" customHeight="1" s="503">
      <c r="B2" s="483" t="inlineStr">
        <is>
          <t>Liasse fiscale : ANNEXE LIBRE
LMNP Excel — Template déclaration LMNP 2026</t>
        </is>
      </c>
      <c r="C2" s="2" t="n"/>
      <c r="D2" s="2" t="n"/>
      <c r="E2" s="2" t="n"/>
      <c r="F2" s="2" t="n"/>
      <c r="G2" s="2" t="n"/>
      <c r="H2" s="2" t="n"/>
      <c r="I2" s="2" t="n"/>
      <c r="J2" s="2" t="n"/>
      <c r="K2" s="2" t="n"/>
    </row>
    <row r="3" ht="28.9" customHeight="1" s="503">
      <c r="B3" s="342" t="n"/>
      <c r="C3" s="343" t="n"/>
      <c r="D3" s="344" t="n"/>
      <c r="E3" s="345" t="n"/>
      <c r="F3" s="345" t="n"/>
      <c r="G3" s="345" t="n"/>
      <c r="H3" s="345" t="n"/>
      <c r="I3" s="344" t="n"/>
      <c r="J3" s="344" t="n"/>
      <c r="K3" s="346" t="n"/>
    </row>
    <row r="4" ht="42" customHeight="1" s="503">
      <c r="E4" s="484" t="inlineStr">
        <is>
          <t>ANNEXE LIBRE</t>
        </is>
      </c>
      <c r="F4" s="2" t="n"/>
      <c r="G4" s="2" t="n"/>
      <c r="H4" s="2" t="n"/>
      <c r="K4" s="347" t="n"/>
      <c r="Q4" s="348" t="n"/>
    </row>
    <row r="5">
      <c r="D5" s="37" t="n"/>
      <c r="E5" s="37" t="n"/>
    </row>
    <row r="6" ht="15" customHeight="1" s="503" thickBot="1">
      <c r="B6" s="485" t="inlineStr">
        <is>
          <t>TITRE</t>
        </is>
      </c>
      <c r="C6" s="579" t="n"/>
      <c r="D6" s="579" t="n"/>
      <c r="E6" s="579" t="n"/>
      <c r="F6" s="579" t="n"/>
      <c r="G6" s="579" t="n"/>
      <c r="H6" s="579" t="n"/>
      <c r="I6" s="579" t="n"/>
      <c r="J6" s="579" t="n"/>
      <c r="K6" s="579" t="n"/>
    </row>
    <row r="7">
      <c r="D7" s="37" t="n"/>
      <c r="E7" s="37" t="n"/>
    </row>
    <row r="8" ht="8.1" customHeight="1" s="503">
      <c r="R8" s="349" t="n"/>
    </row>
    <row r="9" ht="15" customHeight="1" s="503">
      <c r="B9" s="350" t="n"/>
      <c r="C9" s="580" t="inlineStr">
        <is>
          <t>Suivi des amortissements régulièrement comptabilisés dont la réduction est écartée par les dispositions de l'article 39C</t>
        </is>
      </c>
      <c r="D9" s="581" t="n"/>
      <c r="E9" s="581" t="n"/>
      <c r="F9" s="581" t="n"/>
      <c r="G9" s="581" t="n"/>
      <c r="H9" s="581" t="n"/>
      <c r="I9" s="581" t="n"/>
      <c r="J9" s="582" t="n"/>
    </row>
    <row r="10" ht="8.1" customHeight="1" s="503">
      <c r="R10" s="349" t="n"/>
    </row>
    <row r="11">
      <c r="D11" s="37" t="n"/>
      <c r="E11" s="37" t="n"/>
    </row>
    <row r="12" ht="15" customHeight="1" s="503" thickBot="1">
      <c r="B12" s="485" t="inlineStr">
        <is>
          <t>CORRESPONDANCE</t>
        </is>
      </c>
      <c r="C12" s="579" t="n"/>
      <c r="D12" s="579" t="n"/>
      <c r="E12" s="579" t="n"/>
      <c r="F12" s="579" t="n"/>
      <c r="G12" s="579" t="n"/>
      <c r="H12" s="579" t="n"/>
      <c r="I12" s="579" t="n"/>
      <c r="J12" s="579" t="n"/>
      <c r="K12" s="579" t="n"/>
    </row>
    <row r="13">
      <c r="D13" s="37" t="n"/>
      <c r="E13" s="37" t="n"/>
    </row>
    <row r="14" ht="15" customHeight="1" s="503">
      <c r="B14" s="350" t="n"/>
      <c r="C14" s="583">
        <f>CONCATENATE("Amortissements non déduits au titre des exercices antérieurs [B] : ",IFERROR(ROUND(HLOOKUP(Simu_Liasse!$G$7,Calcul_Liasse!$E$6:$AD$90,MATCH("Amort_Ant_non_Deduits",Calcul_Liasse!$D$6:$D$90, 0),FALSE),0),0)," Euros")</f>
        <v/>
      </c>
      <c r="D14" s="584" t="n"/>
      <c r="E14" s="584" t="n"/>
      <c r="F14" s="584" t="n"/>
      <c r="G14" s="584" t="n"/>
      <c r="H14" s="584" t="n"/>
      <c r="I14" s="584" t="n"/>
      <c r="J14" s="585" t="n"/>
    </row>
    <row r="15" ht="15" customHeight="1" s="503">
      <c r="B15" s="350" t="n"/>
      <c r="C15" s="586">
        <f>CONCATENATE("Amortissements non déduits au titre de l'exercice [C] : ",IFERROR(ROUND(HLOOKUP(Simu_Liasse!$G$7,Calcul_Liasse!$E$6:$AD$90,MATCH("2033-B-318",Calcul_Liasse!$D$6:$D$90, 0),FALSE),0),0)," Euros")</f>
        <v/>
      </c>
      <c r="D15" s="2" t="n"/>
      <c r="E15" s="2" t="n"/>
      <c r="F15" s="2" t="n"/>
      <c r="G15" s="2" t="n"/>
      <c r="H15" s="2" t="n"/>
      <c r="I15" s="2" t="n"/>
      <c r="J15" s="587" t="n"/>
    </row>
    <row r="16" ht="15" customHeight="1" s="503">
      <c r="B16" s="350" t="n"/>
      <c r="C16" s="586">
        <f>CONCATENATE("Total avant imputation [B]+[C] : ",IFERROR(ROUND(HLOOKUP(Simu_Liasse!$G$7,Calcul_Liasse!$E$6:$AD$90,MATCH("Amort_Ant_non_Deduits",Calcul_Liasse!$D$6:$D$90, 0),FALSE),0),0)+IFERROR(ROUND(HLOOKUP(Simu_Liasse!$G$7,Calcul_Liasse!$E$6:$AD$90,MATCH("2033-B-318",Calcul_Liasse!$D$6:$D$90, 0),FALSE),0),0)," Euros")</f>
        <v/>
      </c>
      <c r="D16" s="2" t="n"/>
      <c r="E16" s="2" t="n"/>
      <c r="F16" s="2" t="n"/>
      <c r="G16" s="2" t="n"/>
      <c r="H16" s="2" t="n"/>
      <c r="I16" s="2" t="n"/>
      <c r="J16" s="587" t="n"/>
    </row>
    <row r="17" ht="15" customHeight="1" s="503">
      <c r="B17" s="350" t="n"/>
      <c r="C17" s="586">
        <f>CONCATENATE("Imputation sur la quote-part de résultat de l'exercice des amortissements non déduits antérieurement [G] : ",IFERROR(ROUND(HLOOKUP(Simu_Liasse!$G$7,Calcul_Liasse!$E$6:$AD$90,MATCH("Déduction : Imputation amortissements mis en report (article 39C)",Calcul_Liasse!$D$6:$D$90, 0),FALSE),0),0)," Euros")</f>
        <v/>
      </c>
      <c r="D17" s="2" t="n"/>
      <c r="E17" s="2" t="n"/>
      <c r="F17" s="2" t="n"/>
      <c r="G17" s="2" t="n"/>
      <c r="H17" s="2" t="n"/>
      <c r="I17" s="2" t="n"/>
      <c r="J17" s="587" t="n"/>
    </row>
    <row r="18" ht="15" customHeight="1" s="503">
      <c r="B18" s="350" t="n"/>
      <c r="C18" s="586">
        <f>CONCATENATE("Amortissements restant à déduire sur les exercices ultérieurs [B]+[C]-[G] : ",IFERROR(ROUND(HLOOKUP(Simu_Liasse!$G$7,Calcul_Liasse!$E$6:$AD$90,MATCH("Amort_Reportables",Calcul_Liasse!$D$6:$D$90, 0),FALSE),0),0)," Euros")</f>
        <v/>
      </c>
      <c r="D18" s="2" t="n"/>
      <c r="E18" s="2" t="n"/>
      <c r="F18" s="2" t="n"/>
      <c r="G18" s="2" t="n"/>
      <c r="H18" s="2" t="n"/>
      <c r="I18" s="2" t="n"/>
      <c r="J18" s="587" t="n"/>
    </row>
    <row r="19" ht="15" customHeight="1" s="503">
      <c r="B19" s="350" t="n"/>
      <c r="C19" s="586" t="n"/>
      <c r="D19" s="2" t="n"/>
      <c r="E19" s="2" t="n"/>
      <c r="F19" s="2" t="n"/>
      <c r="G19" s="2" t="n"/>
      <c r="H19" s="2" t="n"/>
      <c r="I19" s="2" t="n"/>
      <c r="J19" s="587" t="n"/>
    </row>
    <row r="20" ht="15" customHeight="1" s="503">
      <c r="B20" s="350" t="n"/>
      <c r="C20" s="586" t="n"/>
      <c r="D20" s="2" t="n"/>
      <c r="E20" s="2" t="n"/>
      <c r="F20" s="2" t="n"/>
      <c r="G20" s="2" t="n"/>
      <c r="H20" s="2" t="n"/>
      <c r="I20" s="2" t="n"/>
      <c r="J20" s="587" t="n"/>
    </row>
    <row r="21" ht="15" customHeight="1" s="503">
      <c r="B21" s="350" t="n"/>
      <c r="C21" s="586" t="n"/>
      <c r="D21" s="2" t="n"/>
      <c r="E21" s="2" t="n"/>
      <c r="F21" s="2" t="n"/>
      <c r="G21" s="2" t="n"/>
      <c r="H21" s="2" t="n"/>
      <c r="I21" s="2" t="n"/>
      <c r="J21" s="587" t="n"/>
    </row>
    <row r="22" ht="15" customHeight="1" s="503">
      <c r="B22" s="350" t="n"/>
      <c r="C22" s="586" t="n"/>
      <c r="D22" s="2" t="n"/>
      <c r="E22" s="2" t="n"/>
      <c r="F22" s="2" t="n"/>
      <c r="G22" s="2" t="n"/>
      <c r="H22" s="2" t="n"/>
      <c r="I22" s="2" t="n"/>
      <c r="J22" s="587" t="n"/>
    </row>
    <row r="23" ht="15" customHeight="1" s="503">
      <c r="B23" s="350" t="n"/>
      <c r="C23" s="588" t="n"/>
      <c r="D23" s="589" t="n"/>
      <c r="E23" s="589" t="n"/>
      <c r="F23" s="589" t="n"/>
      <c r="G23" s="589" t="n"/>
      <c r="H23" s="589" t="n"/>
      <c r="I23" s="589" t="n"/>
      <c r="J23" s="590" t="n"/>
    </row>
    <row r="24" ht="8.1" customHeight="1" s="503">
      <c r="R24" s="349" t="n"/>
    </row>
    <row r="25">
      <c r="D25" s="37" t="n"/>
      <c r="E25" s="37" t="n"/>
    </row>
  </sheetData>
  <sheetProtection selectLockedCells="0" selectUnlockedCells="0" sheet="1" objects="1" insertRows="1" insertHyperlinks="1" autoFilter="1" scenarios="1" formatColumns="1" deleteColumns="1" insertColumns="1" pivotTables="1" deleteRows="1" formatCells="1" formatRows="1" sort="1" password="B09C"/>
  <mergeCells count="15">
    <mergeCell ref="C17:J17"/>
    <mergeCell ref="C21:J21"/>
    <mergeCell ref="C20:J20"/>
    <mergeCell ref="C15:J15"/>
    <mergeCell ref="E4:H4"/>
    <mergeCell ref="C16:J16"/>
    <mergeCell ref="C9:J9"/>
    <mergeCell ref="B12:K12"/>
    <mergeCell ref="C14:J14"/>
    <mergeCell ref="B6:K6"/>
    <mergeCell ref="C22:J22"/>
    <mergeCell ref="B2:K2"/>
    <mergeCell ref="C19:J19"/>
    <mergeCell ref="C23:J23"/>
    <mergeCell ref="C18:J18"/>
  </mergeCells>
  <conditionalFormatting sqref="C3:J3">
    <cfRule type="expression" priority="1" dxfId="0">
      <formula>IF($C$3="",TRUE,FALSE)</formula>
    </cfRule>
  </conditionalFormatting>
  <pageMargins left="0.7" right="0.7" top="0.75" bottom="0.75" header="0.3" footer="0.3"/>
  <pageSetup orientation="portrait" paperSize="9"/>
</worksheet>
</file>

<file path=xl/worksheets/sheet13.xml><?xml version="1.0" encoding="utf-8"?>
<worksheet xmlns="http://schemas.openxmlformats.org/spreadsheetml/2006/main">
  <sheetPr codeName="Feuil2">
    <tabColor rgb="FF00B0F0"/>
    <outlinePr summaryBelow="1" summaryRight="1"/>
    <pageSetUpPr fitToPage="1"/>
  </sheetPr>
  <dimension ref="B1:AM63"/>
  <sheetViews>
    <sheetView showGridLines="0" showRowColHeaders="0" workbookViewId="0">
      <selection activeCell="A1" sqref="A1"/>
    </sheetView>
  </sheetViews>
  <sheetFormatPr baseColWidth="8" defaultColWidth="11.42578125" defaultRowHeight="13.9"/>
  <cols>
    <col width="2.7109375" customWidth="1" style="12" min="1" max="1"/>
    <col width="3.7109375" customWidth="1" style="201" min="2" max="2"/>
    <col width="37.7109375" customWidth="1" style="12" min="3" max="3"/>
    <col width="4.28515625" customWidth="1" style="12" min="4" max="4"/>
    <col width="1.42578125" customWidth="1" style="12" min="5" max="5"/>
    <col width="4.28515625" customWidth="1" style="12" min="6" max="6"/>
    <col width="1.42578125" customWidth="1" style="12" min="7" max="7"/>
    <col width="4.28515625" customWidth="1" style="12" min="8" max="8"/>
    <col width="1.42578125" customWidth="1" style="12" min="9" max="9"/>
    <col width="4.28515625" customWidth="1" style="12" min="10" max="10"/>
    <col width="1.42578125" customWidth="1" style="12" min="11" max="11"/>
    <col width="4.28515625" customWidth="1" style="12" min="12" max="12"/>
    <col width="1.42578125" customWidth="1" style="12" min="13" max="13"/>
    <col width="4.28515625" customWidth="1" style="12" min="14" max="14"/>
    <col width="1.42578125" customWidth="1" style="12" min="15" max="15"/>
    <col width="4.28515625" customWidth="1" style="12" min="16" max="16"/>
    <col width="1.42578125" customWidth="1" style="12" min="17" max="17"/>
    <col width="4.28515625" customWidth="1" style="13" min="18" max="18"/>
    <col width="1.42578125" customWidth="1" style="12" min="19" max="19"/>
    <col width="4.28515625" customWidth="1" style="12" min="20" max="20"/>
    <col width="1.42578125" customWidth="1" style="12" min="21" max="21"/>
    <col width="4.28515625" customWidth="1" style="12" min="22" max="22"/>
    <col width="1.42578125" customWidth="1" style="12" min="23" max="23"/>
    <col width="4.28515625" customWidth="1" style="12" min="24" max="24"/>
    <col width="1.42578125" customWidth="1" style="12" min="25" max="25"/>
    <col width="4.28515625" customWidth="1" style="13" min="26" max="26"/>
    <col width="1.42578125" customWidth="1" style="12" min="27" max="27"/>
    <col width="4.28515625" customWidth="1" style="12" min="28" max="28"/>
    <col width="1.42578125" customWidth="1" style="12" min="29" max="29"/>
    <col width="4.28515625" customWidth="1" style="12" min="30" max="30"/>
    <col width="1.42578125" customWidth="1" style="12" min="31" max="31"/>
    <col width="4.28515625" customWidth="1" style="12" min="32" max="32"/>
    <col width="1.42578125" customWidth="1" style="12" min="33" max="33"/>
    <col width="4.28515625" customWidth="1" style="13" min="34" max="34"/>
    <col width="1.42578125" customWidth="1" style="12" min="35" max="35"/>
    <col width="4.28515625" customWidth="1" style="12" min="36" max="36"/>
    <col width="1.42578125" customWidth="1" style="12" min="37" max="37"/>
    <col width="4.28515625" customWidth="1" style="12" min="38" max="38"/>
    <col width="1.42578125" customWidth="1" style="12" min="39" max="39"/>
    <col width="5.140625" customWidth="1" style="12" min="40" max="40"/>
    <col width="11.42578125" customWidth="1" style="12" min="41" max="16384"/>
  </cols>
  <sheetData>
    <row r="1" ht="8.1" customHeight="1" s="503">
      <c r="B1" s="12" t="n"/>
    </row>
    <row r="2" ht="51.95" customHeight="1" s="503">
      <c r="B2" s="352" t="inlineStr">
        <is>
          <t>Liasse fiscale : 2042-C PRO
LMNP Excel — Template déclaration LMNP 2026</t>
        </is>
      </c>
    </row>
    <row r="3" ht="28.9" customHeight="1" s="503">
      <c r="B3" s="248" t="n"/>
      <c r="C3" s="502">
        <f>Simu_Liasse!$H$9</f>
        <v/>
      </c>
      <c r="AH3" s="249" t="n"/>
      <c r="AI3" s="250" t="n"/>
      <c r="AJ3" s="250" t="n"/>
      <c r="AK3" s="250" t="n"/>
      <c r="AL3" s="251" t="n"/>
      <c r="AM3" s="252" t="inlineStr">
        <is>
          <t>N° 2042−C PRO</t>
        </is>
      </c>
    </row>
    <row r="4" ht="42" customHeight="1" s="503">
      <c r="B4" s="12" t="n"/>
      <c r="D4" s="423" t="inlineStr">
        <is>
          <t>Déclaration Complémentaire
Revenus Professionnels Non Salariés</t>
        </is>
      </c>
      <c r="AM4" s="200" t="n"/>
    </row>
    <row r="5" ht="15" customHeight="1" s="503">
      <c r="B5" s="12" t="n"/>
      <c r="C5" s="201" t="n"/>
      <c r="D5" s="201" t="n"/>
    </row>
    <row r="6" ht="8.1" customHeight="1" s="503">
      <c r="P6" s="92" t="n"/>
    </row>
    <row r="7" ht="15" customHeight="1" s="503">
      <c r="B7" s="202" t="inlineStr">
        <is>
          <t xml:space="preserve">LOCATIONS MEUBLEES NON PROFESSIONNELLES </t>
        </is>
      </c>
      <c r="C7" s="93" t="n"/>
      <c r="D7" s="93" t="n"/>
      <c r="E7" s="417" t="n"/>
      <c r="F7" s="93" t="n"/>
      <c r="G7" s="93" t="n"/>
      <c r="H7" s="93" t="n"/>
      <c r="I7" s="93" t="n"/>
      <c r="J7" s="93" t="n"/>
      <c r="K7" s="93" t="n"/>
      <c r="L7" s="93" t="n"/>
      <c r="M7" s="93" t="n"/>
      <c r="N7" s="93" t="n"/>
      <c r="O7" s="93" t="n"/>
      <c r="P7" s="93" t="n"/>
      <c r="Q7" s="417" t="n"/>
      <c r="S7" s="417" t="n"/>
      <c r="U7" s="417" t="n"/>
      <c r="W7" s="417" t="n"/>
      <c r="Y7" s="417" t="n"/>
      <c r="AA7" s="417" t="n"/>
      <c r="AC7" s="417" t="n"/>
      <c r="AE7" s="417" t="n"/>
      <c r="AG7" s="417" t="n"/>
      <c r="AI7" s="417" t="n"/>
      <c r="AK7" s="417" t="n"/>
      <c r="AM7" s="417" t="n"/>
    </row>
    <row r="8" ht="15" customHeight="1" s="503">
      <c r="B8" s="203" t="n"/>
      <c r="C8" s="203" t="n"/>
      <c r="D8" s="203" t="n"/>
      <c r="G8" s="203" t="n"/>
      <c r="H8" s="203" t="n"/>
      <c r="K8" s="203" t="n"/>
      <c r="L8" s="203" t="n"/>
      <c r="P8" s="497" t="n"/>
      <c r="R8" s="498" t="inlineStr">
        <is>
          <t>Déclarant 1</t>
        </is>
      </c>
      <c r="Z8" s="498" t="inlineStr">
        <is>
          <t>Déclarant 2</t>
        </is>
      </c>
      <c r="AG8" s="211" t="inlineStr">
        <is>
          <t>Personne à charge</t>
        </is>
      </c>
      <c r="AI8" s="211" t="n"/>
      <c r="AJ8" s="211" t="n"/>
      <c r="AK8" s="211" t="n"/>
      <c r="AL8" s="211" t="n"/>
    </row>
    <row r="9" ht="8.1" customHeight="1" s="503">
      <c r="B9" s="203" t="n"/>
      <c r="P9" s="497" t="n"/>
    </row>
    <row r="10" ht="15" customHeight="1" s="503">
      <c r="B10" s="203" t="inlineStr">
        <is>
          <t>Durée de l’exercice nombre de mois</t>
        </is>
      </c>
      <c r="C10" s="203" t="n"/>
      <c r="D10" s="203" t="n"/>
      <c r="G10" s="203" t="n"/>
      <c r="H10" s="203" t="n"/>
      <c r="K10" s="203" t="n"/>
      <c r="L10" s="203" t="n"/>
      <c r="R10" s="218" t="inlineStr">
        <is>
          <t>5CD</t>
        </is>
      </c>
      <c r="S10" s="591">
        <f>IFERROR(HLOOKUP(Simu_Liasse!$G$7,Calcul_Liasse!$E$6:$AD$113,MATCH("2042-PRO-5CD",Calcul_Liasse!$D$6:$D$113, 0),FALSE),0)</f>
        <v/>
      </c>
      <c r="T10" s="557" t="n"/>
      <c r="U10" s="557" t="n"/>
      <c r="V10" s="558" t="n"/>
      <c r="Z10" s="218" t="inlineStr">
        <is>
          <t>5DD</t>
        </is>
      </c>
      <c r="AA10" s="592" t="n"/>
      <c r="AB10" s="557" t="n"/>
      <c r="AC10" s="557" t="n"/>
      <c r="AD10" s="558" t="n"/>
      <c r="AH10" s="218" t="inlineStr">
        <is>
          <t>5FD</t>
        </is>
      </c>
      <c r="AI10" s="592" t="n"/>
      <c r="AJ10" s="557" t="n"/>
      <c r="AK10" s="557" t="n"/>
      <c r="AL10" s="558" t="n"/>
    </row>
    <row r="11" ht="8.1" customHeight="1" s="503" thickBot="1">
      <c r="B11" s="203" t="n"/>
      <c r="G11" s="203" t="n"/>
      <c r="H11" s="203" t="n"/>
      <c r="K11" s="203" t="n"/>
      <c r="R11" s="10" t="n"/>
    </row>
    <row r="12" ht="15" customHeight="1" s="503" thickBot="1">
      <c r="B12" s="203" t="inlineStr">
        <is>
          <t>En cas de cession ou cessation d'activité en 2023 :</t>
        </is>
      </c>
      <c r="G12" s="203" t="n"/>
      <c r="H12" s="203" t="n"/>
      <c r="K12" s="203" t="n"/>
      <c r="Q12" s="498" t="inlineStr">
        <is>
          <t xml:space="preserve">5CF cochez </t>
        </is>
      </c>
      <c r="U12" s="204" t="n"/>
      <c r="Y12" s="498" t="inlineStr">
        <is>
          <t xml:space="preserve">5CI cochez </t>
        </is>
      </c>
      <c r="AC12" s="204" t="n"/>
      <c r="AG12" s="498" t="inlineStr">
        <is>
          <t xml:space="preserve">5CM cochez </t>
        </is>
      </c>
      <c r="AK12" s="204" t="n"/>
    </row>
    <row r="13" ht="8.1" customHeight="1" s="503">
      <c r="B13" s="203" t="n"/>
      <c r="P13" s="497" t="n"/>
    </row>
    <row r="14" ht="15" customHeight="1" s="503">
      <c r="B14" s="205" t="inlineStr">
        <is>
          <t xml:space="preserve">Régime micro entreprise </t>
        </is>
      </c>
      <c r="C14" s="205" t="n"/>
      <c r="D14" s="205" t="n"/>
      <c r="E14" s="205" t="n"/>
      <c r="F14" s="205" t="n"/>
      <c r="G14" s="205" t="n"/>
      <c r="H14" s="205" t="n"/>
      <c r="I14" s="205" t="n"/>
      <c r="J14" s="205" t="n"/>
      <c r="K14" s="205" t="n"/>
      <c r="L14" s="205" t="n"/>
      <c r="M14" s="205" t="n"/>
      <c r="N14" s="205" t="n"/>
      <c r="O14" s="205" t="n"/>
      <c r="P14" s="205" t="n"/>
      <c r="Q14" s="205" t="n"/>
      <c r="R14" s="219" t="n"/>
      <c r="S14" s="205" t="n"/>
      <c r="T14" s="205" t="n"/>
      <c r="U14" s="205" t="n"/>
      <c r="V14" s="205" t="n"/>
      <c r="W14" s="205" t="n"/>
      <c r="X14" s="205" t="n"/>
      <c r="Y14" s="205" t="n"/>
      <c r="Z14" s="219" t="n"/>
      <c r="AA14" s="205" t="n"/>
      <c r="AB14" s="205" t="n"/>
      <c r="AC14" s="205" t="n"/>
      <c r="AD14" s="205" t="n"/>
      <c r="AE14" s="205" t="n"/>
      <c r="AF14" s="205" t="n"/>
      <c r="AG14" s="205" t="n"/>
      <c r="AH14" s="219" t="n"/>
      <c r="AI14" s="205" t="n"/>
      <c r="AJ14" s="205" t="n"/>
      <c r="AK14" s="205" t="n"/>
      <c r="AL14" s="205" t="n"/>
      <c r="AM14" s="205" t="n"/>
    </row>
    <row r="15" ht="15" customHeight="1" s="503">
      <c r="B15" s="206" t="n"/>
      <c r="C15" s="206" t="n"/>
      <c r="D15" s="206" t="n"/>
      <c r="E15" s="207" t="n"/>
      <c r="F15" s="206" t="n"/>
      <c r="G15" s="207" t="n"/>
      <c r="H15" s="206" t="n"/>
      <c r="I15" s="207" t="n"/>
      <c r="J15" s="206" t="n"/>
      <c r="K15" s="207" t="n"/>
      <c r="L15" s="206" t="n"/>
      <c r="M15" s="207" t="n"/>
      <c r="N15" s="206" t="n"/>
      <c r="O15" s="207" t="n"/>
      <c r="P15" s="208" t="n"/>
      <c r="Q15" s="208" t="n"/>
      <c r="R15" s="493" t="inlineStr">
        <is>
          <t>Déclarant 1</t>
        </is>
      </c>
      <c r="W15" s="208" t="n"/>
      <c r="X15" s="208" t="n"/>
      <c r="Y15" s="208" t="n"/>
      <c r="Z15" s="493" t="inlineStr">
        <is>
          <t>Déclarant 2</t>
        </is>
      </c>
      <c r="AE15" s="208" t="n"/>
      <c r="AF15" s="208" t="n"/>
      <c r="AG15" s="210" t="inlineStr">
        <is>
          <t>Personne à charge</t>
        </is>
      </c>
      <c r="AH15" s="221" t="n"/>
      <c r="AI15" s="210" t="n"/>
      <c r="AJ15" s="210" t="n"/>
      <c r="AK15" s="210" t="n"/>
      <c r="AL15" s="210" t="n"/>
      <c r="AM15" s="207" t="n"/>
    </row>
    <row r="16" ht="15" customHeight="1" s="503">
      <c r="B16" s="209" t="inlineStr">
        <is>
          <t>Recettes brutes sans déduire aucun abattement</t>
        </is>
      </c>
      <c r="C16" s="207" t="n"/>
      <c r="D16" s="207" t="n"/>
      <c r="E16" s="207" t="n"/>
      <c r="F16" s="207" t="n"/>
      <c r="G16" s="207" t="n"/>
      <c r="H16" s="207" t="n"/>
      <c r="I16" s="207" t="n"/>
      <c r="J16" s="207" t="n"/>
      <c r="K16" s="207" t="n"/>
      <c r="L16" s="207" t="n"/>
      <c r="M16" s="207" t="n"/>
      <c r="N16" s="207" t="n"/>
      <c r="O16" s="207" t="n"/>
      <c r="P16" s="207" t="n"/>
      <c r="Q16" s="207" t="n"/>
      <c r="R16" s="220" t="n"/>
      <c r="S16" s="207" t="n"/>
      <c r="T16" s="207" t="n"/>
      <c r="U16" s="207" t="n"/>
      <c r="V16" s="207" t="n"/>
      <c r="W16" s="207" t="n"/>
      <c r="X16" s="207" t="n"/>
      <c r="Y16" s="207" t="n"/>
      <c r="Z16" s="220" t="n"/>
      <c r="AA16" s="207" t="n"/>
      <c r="AB16" s="207" t="n"/>
      <c r="AC16" s="207" t="n"/>
      <c r="AD16" s="207" t="n"/>
      <c r="AE16" s="207" t="n"/>
      <c r="AF16" s="207" t="n"/>
      <c r="AG16" s="207" t="n"/>
      <c r="AH16" s="220" t="n"/>
      <c r="AI16" s="207" t="n"/>
      <c r="AJ16" s="207" t="n"/>
      <c r="AK16" s="207" t="n"/>
      <c r="AL16" s="207" t="n"/>
      <c r="AM16" s="207" t="n"/>
    </row>
    <row r="17" ht="8.1" customHeight="1" s="503">
      <c r="B17" s="209" t="n"/>
      <c r="C17" s="207" t="n"/>
      <c r="D17" s="207" t="n"/>
      <c r="E17" s="207" t="n"/>
      <c r="F17" s="207" t="n"/>
      <c r="G17" s="207" t="n"/>
      <c r="H17" s="207" t="n"/>
      <c r="I17" s="207" t="n"/>
      <c r="J17" s="207" t="n"/>
      <c r="K17" s="207" t="n"/>
      <c r="L17" s="207" t="n"/>
      <c r="M17" s="207" t="n"/>
      <c r="N17" s="207" t="n"/>
      <c r="O17" s="207" t="n"/>
      <c r="P17" s="207" t="n"/>
      <c r="Q17" s="207" t="n"/>
      <c r="R17" s="220" t="n"/>
      <c r="S17" s="207" t="n"/>
      <c r="T17" s="207" t="n"/>
      <c r="U17" s="207" t="n"/>
      <c r="V17" s="207" t="n"/>
      <c r="W17" s="207" t="n"/>
      <c r="X17" s="207" t="n"/>
      <c r="Y17" s="207" t="n"/>
      <c r="Z17" s="220" t="n"/>
      <c r="AA17" s="207" t="n"/>
      <c r="AB17" s="207" t="n"/>
      <c r="AC17" s="207" t="n"/>
      <c r="AD17" s="207" t="n"/>
      <c r="AE17" s="207" t="n"/>
      <c r="AF17" s="207" t="n"/>
      <c r="AG17" s="207" t="n"/>
      <c r="AH17" s="220" t="n"/>
      <c r="AI17" s="207" t="n"/>
      <c r="AJ17" s="207" t="n"/>
      <c r="AK17" s="207" t="n"/>
      <c r="AL17" s="207" t="n"/>
      <c r="AM17" s="207" t="n"/>
    </row>
    <row r="18" ht="15" customHeight="1" s="503">
      <c r="B18" s="206" t="inlineStr">
        <is>
          <t>– Locations meublées cas général</t>
        </is>
      </c>
      <c r="C18" s="206" t="n"/>
      <c r="D18" s="206" t="n"/>
      <c r="E18" s="207" t="n"/>
      <c r="F18" s="206" t="n"/>
      <c r="G18" s="207" t="n"/>
      <c r="H18" s="206" t="n"/>
      <c r="I18" s="207" t="n"/>
      <c r="J18" s="206" t="n"/>
      <c r="K18" s="207" t="n"/>
      <c r="L18" s="206" t="n"/>
      <c r="M18" s="207" t="n"/>
      <c r="N18" s="206" t="n"/>
      <c r="O18" s="207" t="n"/>
      <c r="P18" s="207" t="n"/>
      <c r="Q18" s="207" t="n"/>
      <c r="R18" s="221" t="inlineStr">
        <is>
          <t>5ND</t>
        </is>
      </c>
      <c r="S18" s="593" t="n"/>
      <c r="T18" s="557" t="n"/>
      <c r="U18" s="557" t="n"/>
      <c r="V18" s="558" t="n"/>
      <c r="W18" s="207" t="n"/>
      <c r="X18" s="207" t="n"/>
      <c r="Y18" s="207" t="n"/>
      <c r="Z18" s="221" t="inlineStr">
        <is>
          <t>5OD</t>
        </is>
      </c>
      <c r="AA18" s="593" t="n"/>
      <c r="AB18" s="557" t="n"/>
      <c r="AC18" s="557" t="n"/>
      <c r="AD18" s="558" t="n"/>
      <c r="AE18" s="207" t="n"/>
      <c r="AF18" s="207" t="n"/>
      <c r="AG18" s="207" t="n"/>
      <c r="AH18" s="221" t="inlineStr">
        <is>
          <t>5PD</t>
        </is>
      </c>
      <c r="AI18" s="593" t="n"/>
      <c r="AJ18" s="557" t="n"/>
      <c r="AK18" s="557" t="n"/>
      <c r="AL18" s="558" t="n"/>
      <c r="AM18" s="207" t="n"/>
    </row>
    <row r="19" ht="8.1" customHeight="1" s="503">
      <c r="B19" s="209" t="n"/>
      <c r="C19" s="207" t="n"/>
      <c r="D19" s="207" t="n"/>
      <c r="E19" s="207" t="n"/>
      <c r="F19" s="207" t="n"/>
      <c r="G19" s="207" t="n"/>
      <c r="H19" s="207" t="n"/>
      <c r="I19" s="207" t="n"/>
      <c r="J19" s="207" t="n"/>
      <c r="K19" s="207" t="n"/>
      <c r="L19" s="207" t="n"/>
      <c r="M19" s="207" t="n"/>
      <c r="N19" s="207" t="n"/>
      <c r="O19" s="207" t="n"/>
      <c r="P19" s="207" t="n"/>
      <c r="Q19" s="207" t="n"/>
      <c r="R19" s="220" t="n"/>
      <c r="S19" s="207" t="n"/>
      <c r="T19" s="207" t="n"/>
      <c r="U19" s="207" t="n"/>
      <c r="V19" s="207" t="n"/>
      <c r="W19" s="207" t="n"/>
      <c r="X19" s="207" t="n"/>
      <c r="Y19" s="207" t="n"/>
      <c r="Z19" s="220" t="n"/>
      <c r="AA19" s="207" t="n"/>
      <c r="AB19" s="207" t="n"/>
      <c r="AC19" s="207" t="n"/>
      <c r="AD19" s="207" t="n"/>
      <c r="AE19" s="207" t="n"/>
      <c r="AF19" s="207" t="n"/>
      <c r="AG19" s="207" t="n"/>
      <c r="AH19" s="220" t="n"/>
      <c r="AI19" s="207" t="n"/>
      <c r="AJ19" s="207" t="n"/>
      <c r="AK19" s="207" t="n"/>
      <c r="AL19" s="207" t="n"/>
      <c r="AM19" s="207" t="n"/>
    </row>
    <row r="20" ht="15" customHeight="1" s="503">
      <c r="B20" s="206" t="inlineStr">
        <is>
          <t>– Locations de chambres d'hôtes et meublés de tourisme classés</t>
        </is>
      </c>
      <c r="C20" s="206" t="n"/>
      <c r="D20" s="206" t="n"/>
      <c r="E20" s="207" t="n"/>
      <c r="F20" s="206" t="n"/>
      <c r="G20" s="207" t="n"/>
      <c r="H20" s="206" t="n"/>
      <c r="I20" s="207" t="n"/>
      <c r="J20" s="206" t="n"/>
      <c r="K20" s="207" t="n"/>
      <c r="L20" s="206" t="n"/>
      <c r="M20" s="207" t="n"/>
      <c r="N20" s="206" t="n"/>
      <c r="O20" s="207" t="n"/>
      <c r="P20" s="207" t="n"/>
      <c r="Q20" s="207" t="n"/>
      <c r="R20" s="221" t="inlineStr">
        <is>
          <t>5NG</t>
        </is>
      </c>
      <c r="S20" s="593" t="n"/>
      <c r="T20" s="557" t="n"/>
      <c r="U20" s="557" t="n"/>
      <c r="V20" s="558" t="n"/>
      <c r="W20" s="207" t="n"/>
      <c r="X20" s="207" t="n"/>
      <c r="Y20" s="207" t="n"/>
      <c r="Z20" s="221" t="inlineStr">
        <is>
          <t>5OG</t>
        </is>
      </c>
      <c r="AA20" s="593" t="n"/>
      <c r="AB20" s="557" t="n"/>
      <c r="AC20" s="557" t="n"/>
      <c r="AD20" s="558" t="n"/>
      <c r="AE20" s="207" t="n"/>
      <c r="AF20" s="207" t="n"/>
      <c r="AG20" s="207" t="n"/>
      <c r="AH20" s="221" t="inlineStr">
        <is>
          <t>5PG</t>
        </is>
      </c>
      <c r="AI20" s="593" t="n"/>
      <c r="AJ20" s="557" t="n"/>
      <c r="AK20" s="557" t="n"/>
      <c r="AL20" s="558" t="n"/>
      <c r="AM20" s="207" t="n"/>
    </row>
    <row r="21" ht="8.1" customHeight="1" s="503">
      <c r="B21" s="209" t="n"/>
      <c r="C21" s="207" t="n"/>
      <c r="D21" s="207" t="n"/>
      <c r="E21" s="207" t="n"/>
      <c r="F21" s="207" t="n"/>
      <c r="G21" s="207" t="n"/>
      <c r="H21" s="207" t="n"/>
      <c r="I21" s="207" t="n"/>
      <c r="J21" s="207" t="n"/>
      <c r="K21" s="207" t="n"/>
      <c r="L21" s="207" t="n"/>
      <c r="M21" s="207" t="n"/>
      <c r="N21" s="207" t="n"/>
      <c r="O21" s="207" t="n"/>
      <c r="P21" s="207" t="n"/>
      <c r="Q21" s="207" t="n"/>
      <c r="R21" s="220" t="n"/>
      <c r="S21" s="207" t="n"/>
      <c r="T21" s="207" t="n"/>
      <c r="U21" s="207" t="n"/>
      <c r="V21" s="207" t="n"/>
      <c r="W21" s="207" t="n"/>
      <c r="X21" s="207" t="n"/>
      <c r="Y21" s="207" t="n"/>
      <c r="Z21" s="220" t="n"/>
      <c r="AA21" s="207" t="n"/>
      <c r="AB21" s="207" t="n"/>
      <c r="AC21" s="207" t="n"/>
      <c r="AD21" s="207" t="n"/>
      <c r="AE21" s="207" t="n"/>
      <c r="AF21" s="207" t="n"/>
      <c r="AG21" s="207" t="n"/>
      <c r="AH21" s="220" t="n"/>
      <c r="AI21" s="207" t="n"/>
      <c r="AJ21" s="207" t="n"/>
      <c r="AK21" s="207" t="n"/>
      <c r="AL21" s="207" t="n"/>
      <c r="AM21" s="207" t="n"/>
    </row>
    <row r="22" ht="15" customHeight="1" s="503">
      <c r="B22" s="206" t="inlineStr">
        <is>
          <t>– Locations de meublés de tourisme classés situés en zone B2 ou C (si chiffre d'affaires &lt; 15 000€)</t>
        </is>
      </c>
      <c r="C22" s="206" t="n"/>
      <c r="D22" s="206" t="n"/>
      <c r="E22" s="207" t="n"/>
      <c r="F22" s="206" t="n"/>
      <c r="G22" s="207" t="n"/>
      <c r="H22" s="206" t="n"/>
      <c r="I22" s="207" t="n"/>
      <c r="J22" s="206" t="n"/>
      <c r="K22" s="207" t="n"/>
      <c r="L22" s="206" t="n"/>
      <c r="M22" s="207" t="n"/>
      <c r="N22" s="206" t="n"/>
      <c r="O22" s="207" t="n"/>
      <c r="P22" s="207" t="n"/>
      <c r="Q22" s="207" t="n"/>
      <c r="R22" s="221" t="inlineStr">
        <is>
          <t>5QS</t>
        </is>
      </c>
      <c r="S22" s="593" t="n"/>
      <c r="T22" s="557" t="n"/>
      <c r="U22" s="557" t="n"/>
      <c r="V22" s="558" t="n"/>
      <c r="W22" s="207" t="n"/>
      <c r="X22" s="207" t="n"/>
      <c r="Y22" s="207" t="n"/>
      <c r="Z22" s="221" t="inlineStr">
        <is>
          <t>5RS</t>
        </is>
      </c>
      <c r="AA22" s="593" t="n"/>
      <c r="AB22" s="557" t="n"/>
      <c r="AC22" s="557" t="n"/>
      <c r="AD22" s="558" t="n"/>
      <c r="AE22" s="207" t="n"/>
      <c r="AF22" s="207" t="n"/>
      <c r="AG22" s="207" t="n"/>
      <c r="AH22" s="221" t="inlineStr">
        <is>
          <t>5SS</t>
        </is>
      </c>
      <c r="AI22" s="593" t="n"/>
      <c r="AJ22" s="557" t="n"/>
      <c r="AK22" s="557" t="n"/>
      <c r="AL22" s="558" t="n"/>
      <c r="AM22" s="207" t="n"/>
    </row>
    <row r="23" ht="8.1" customHeight="1" s="503">
      <c r="B23" s="209" t="n"/>
      <c r="C23" s="207" t="n"/>
      <c r="D23" s="207" t="n"/>
      <c r="E23" s="207" t="n"/>
      <c r="F23" s="207" t="n"/>
      <c r="G23" s="207" t="n"/>
      <c r="H23" s="207" t="n"/>
      <c r="I23" s="207" t="n"/>
      <c r="J23" s="207" t="n"/>
      <c r="K23" s="207" t="n"/>
      <c r="L23" s="207" t="n"/>
      <c r="M23" s="207" t="n"/>
      <c r="N23" s="207" t="n"/>
      <c r="O23" s="207" t="n"/>
      <c r="P23" s="207" t="n"/>
      <c r="Q23" s="207" t="n"/>
      <c r="R23" s="220" t="n"/>
      <c r="S23" s="207" t="n"/>
      <c r="T23" s="207" t="n"/>
      <c r="U23" s="207" t="n"/>
      <c r="V23" s="207" t="n"/>
      <c r="W23" s="207" t="n"/>
      <c r="X23" s="207" t="n"/>
      <c r="Y23" s="207" t="n"/>
      <c r="Z23" s="220" t="n"/>
      <c r="AA23" s="207" t="n"/>
      <c r="AB23" s="207" t="n"/>
      <c r="AC23" s="207" t="n"/>
      <c r="AD23" s="207" t="n"/>
      <c r="AE23" s="207" t="n"/>
      <c r="AF23" s="207" t="n"/>
      <c r="AG23" s="207" t="n"/>
      <c r="AH23" s="220" t="n"/>
      <c r="AI23" s="207" t="n"/>
      <c r="AJ23" s="207" t="n"/>
      <c r="AK23" s="207" t="n"/>
      <c r="AL23" s="207" t="n"/>
      <c r="AM23" s="207" t="n"/>
    </row>
    <row r="24" ht="15" customHeight="1" s="503">
      <c r="B24" s="209" t="inlineStr">
        <is>
          <t>Locations soumises aux contributions sociales par les organismes de sécurité sociale :</t>
        </is>
      </c>
      <c r="C24" s="210" t="n"/>
      <c r="D24" s="210" t="n"/>
      <c r="E24" s="210" t="n"/>
      <c r="F24" s="210" t="n"/>
      <c r="G24" s="210" t="n"/>
      <c r="H24" s="210" t="n"/>
      <c r="I24" s="210" t="n"/>
      <c r="J24" s="210" t="n"/>
      <c r="K24" s="210" t="n"/>
      <c r="L24" s="210" t="n"/>
      <c r="M24" s="210" t="n"/>
      <c r="N24" s="210" t="n"/>
      <c r="O24" s="210" t="n"/>
      <c r="P24" s="207" t="n"/>
      <c r="Q24" s="207" t="n"/>
      <c r="R24" s="221" t="n"/>
      <c r="S24" s="210" t="n"/>
      <c r="T24" s="210" t="n"/>
      <c r="U24" s="210" t="n"/>
      <c r="V24" s="210" t="n"/>
      <c r="W24" s="210" t="n"/>
      <c r="X24" s="210" t="n"/>
      <c r="Y24" s="210" t="n"/>
      <c r="Z24" s="221" t="n"/>
      <c r="AA24" s="210" t="n"/>
      <c r="AB24" s="210" t="n"/>
      <c r="AC24" s="210" t="n"/>
      <c r="AD24" s="210" t="n"/>
      <c r="AE24" s="210" t="n"/>
      <c r="AF24" s="210" t="n"/>
      <c r="AG24" s="210" t="n"/>
      <c r="AH24" s="221" t="n"/>
      <c r="AI24" s="210" t="n"/>
      <c r="AJ24" s="210" t="n"/>
      <c r="AK24" s="210" t="n"/>
      <c r="AL24" s="210" t="n"/>
      <c r="AM24" s="210" t="n"/>
    </row>
    <row r="25" ht="8.1" customHeight="1" s="503">
      <c r="B25" s="209" t="n"/>
      <c r="C25" s="207" t="n"/>
      <c r="D25" s="207" t="n"/>
      <c r="E25" s="210" t="n"/>
      <c r="F25" s="207" t="n"/>
      <c r="G25" s="210" t="n"/>
      <c r="H25" s="207" t="n"/>
      <c r="I25" s="210" t="n"/>
      <c r="J25" s="207" t="n"/>
      <c r="K25" s="210" t="n"/>
      <c r="L25" s="207" t="n"/>
      <c r="M25" s="210" t="n"/>
      <c r="N25" s="207" t="n"/>
      <c r="O25" s="210" t="n"/>
      <c r="P25" s="207" t="n"/>
      <c r="Q25" s="207" t="n"/>
      <c r="R25" s="220" t="n"/>
      <c r="S25" s="207" t="n"/>
      <c r="T25" s="207" t="n"/>
      <c r="U25" s="207" t="n"/>
      <c r="V25" s="207" t="n"/>
      <c r="W25" s="207" t="n"/>
      <c r="X25" s="207" t="n"/>
      <c r="Y25" s="207" t="n"/>
      <c r="Z25" s="220" t="n"/>
      <c r="AA25" s="207" t="n"/>
      <c r="AB25" s="207" t="n"/>
      <c r="AC25" s="207" t="n"/>
      <c r="AD25" s="207" t="n"/>
      <c r="AE25" s="207" t="n"/>
      <c r="AF25" s="207" t="n"/>
      <c r="AG25" s="207" t="n"/>
      <c r="AH25" s="220" t="n"/>
      <c r="AI25" s="207" t="n"/>
      <c r="AJ25" s="207" t="n"/>
      <c r="AK25" s="207" t="n"/>
      <c r="AL25" s="207" t="n"/>
      <c r="AM25" s="210" t="n"/>
    </row>
    <row r="26" ht="15" customHeight="1" s="503">
      <c r="B26" s="206" t="inlineStr">
        <is>
          <t>– locations meublées cas général</t>
        </is>
      </c>
      <c r="C26" s="206" t="n"/>
      <c r="D26" s="206" t="n"/>
      <c r="E26" s="210" t="n"/>
      <c r="F26" s="206" t="n"/>
      <c r="G26" s="210" t="n"/>
      <c r="H26" s="206" t="n"/>
      <c r="I26" s="210" t="n"/>
      <c r="J26" s="206" t="n"/>
      <c r="K26" s="210" t="n"/>
      <c r="L26" s="206" t="n"/>
      <c r="M26" s="210" t="n"/>
      <c r="N26" s="206" t="n"/>
      <c r="O26" s="210" t="n"/>
      <c r="P26" s="207" t="n"/>
      <c r="Q26" s="207" t="n"/>
      <c r="R26" s="221" t="inlineStr">
        <is>
          <t>5NW</t>
        </is>
      </c>
      <c r="S26" s="593" t="n"/>
      <c r="T26" s="557" t="n"/>
      <c r="U26" s="557" t="n"/>
      <c r="V26" s="558" t="n"/>
      <c r="W26" s="207" t="n"/>
      <c r="X26" s="207" t="n"/>
      <c r="Y26" s="207" t="n"/>
      <c r="Z26" s="221" t="inlineStr">
        <is>
          <t>5OW</t>
        </is>
      </c>
      <c r="AA26" s="593" t="n"/>
      <c r="AB26" s="557" t="n"/>
      <c r="AC26" s="557" t="n"/>
      <c r="AD26" s="558" t="n"/>
      <c r="AE26" s="207" t="n"/>
      <c r="AF26" s="207" t="n"/>
      <c r="AG26" s="207" t="n"/>
      <c r="AH26" s="221" t="inlineStr">
        <is>
          <t>5PW</t>
        </is>
      </c>
      <c r="AI26" s="593" t="n"/>
      <c r="AJ26" s="557" t="n"/>
      <c r="AK26" s="557" t="n"/>
      <c r="AL26" s="558" t="n"/>
      <c r="AM26" s="210" t="n"/>
    </row>
    <row r="27" ht="8.1" customHeight="1" s="503">
      <c r="B27" s="209" t="n"/>
      <c r="C27" s="207" t="n"/>
      <c r="D27" s="207" t="n"/>
      <c r="E27" s="207" t="n"/>
      <c r="F27" s="207" t="n"/>
      <c r="G27" s="207" t="n"/>
      <c r="H27" s="207" t="n"/>
      <c r="I27" s="207" t="n"/>
      <c r="J27" s="207" t="n"/>
      <c r="K27" s="207" t="n"/>
      <c r="L27" s="207" t="n"/>
      <c r="M27" s="207" t="n"/>
      <c r="N27" s="207" t="n"/>
      <c r="O27" s="207" t="n"/>
      <c r="P27" s="207" t="n"/>
      <c r="Q27" s="207" t="n"/>
      <c r="R27" s="220" t="n"/>
      <c r="S27" s="207" t="n"/>
      <c r="T27" s="207" t="n"/>
      <c r="U27" s="207" t="n"/>
      <c r="V27" s="207" t="n"/>
      <c r="W27" s="207" t="n"/>
      <c r="X27" s="207" t="n"/>
      <c r="Y27" s="207" t="n"/>
      <c r="Z27" s="220" t="n"/>
      <c r="AA27" s="207" t="n"/>
      <c r="AB27" s="207" t="n"/>
      <c r="AC27" s="207" t="n"/>
      <c r="AD27" s="207" t="n"/>
      <c r="AE27" s="207" t="n"/>
      <c r="AF27" s="207" t="n"/>
      <c r="AG27" s="207" t="n"/>
      <c r="AH27" s="220" t="n"/>
      <c r="AI27" s="207" t="n"/>
      <c r="AJ27" s="207" t="n"/>
      <c r="AK27" s="207" t="n"/>
      <c r="AL27" s="207" t="n"/>
      <c r="AM27" s="207" t="n"/>
    </row>
    <row r="28" ht="15" customHeight="1" s="503">
      <c r="B28" s="206" t="inlineStr">
        <is>
          <t>– chambres d'hôtes et meublés de tourisme</t>
        </is>
      </c>
      <c r="C28" s="206" t="n"/>
      <c r="D28" s="206" t="n"/>
      <c r="E28" s="207" t="n"/>
      <c r="F28" s="206" t="n"/>
      <c r="G28" s="207" t="n"/>
      <c r="H28" s="206" t="n"/>
      <c r="I28" s="207" t="n"/>
      <c r="J28" s="206" t="n"/>
      <c r="K28" s="207" t="n"/>
      <c r="L28" s="206" t="n"/>
      <c r="M28" s="207" t="n"/>
      <c r="N28" s="206" t="n"/>
      <c r="O28" s="207" t="n"/>
      <c r="P28" s="207" t="n"/>
      <c r="Q28" s="207" t="n"/>
      <c r="R28" s="221" t="inlineStr">
        <is>
          <t>5NJ</t>
        </is>
      </c>
      <c r="S28" s="593" t="n"/>
      <c r="T28" s="557" t="n"/>
      <c r="U28" s="557" t="n"/>
      <c r="V28" s="558" t="n"/>
      <c r="W28" s="207" t="n"/>
      <c r="X28" s="207" t="n"/>
      <c r="Y28" s="207" t="n"/>
      <c r="Z28" s="221" t="inlineStr">
        <is>
          <t>5OJ</t>
        </is>
      </c>
      <c r="AA28" s="593" t="n"/>
      <c r="AB28" s="557" t="n"/>
      <c r="AC28" s="557" t="n"/>
      <c r="AD28" s="558" t="n"/>
      <c r="AE28" s="207" t="n"/>
      <c r="AF28" s="207" t="n"/>
      <c r="AG28" s="207" t="n"/>
      <c r="AH28" s="221" t="inlineStr">
        <is>
          <t>5PJ</t>
        </is>
      </c>
      <c r="AI28" s="593" t="n"/>
      <c r="AJ28" s="557" t="n"/>
      <c r="AK28" s="557" t="n"/>
      <c r="AL28" s="558" t="n"/>
      <c r="AM28" s="207" t="n"/>
    </row>
    <row r="29" ht="8.1" customHeight="1" s="503">
      <c r="B29" s="209" t="n"/>
      <c r="C29" s="207" t="n"/>
      <c r="D29" s="207" t="n"/>
      <c r="E29" s="207" t="n"/>
      <c r="F29" s="207" t="n"/>
      <c r="G29" s="207" t="n"/>
      <c r="H29" s="207" t="n"/>
      <c r="I29" s="207" t="n"/>
      <c r="J29" s="207" t="n"/>
      <c r="K29" s="207" t="n"/>
      <c r="L29" s="207" t="n"/>
      <c r="M29" s="207" t="n"/>
      <c r="N29" s="207" t="n"/>
      <c r="O29" s="207" t="n"/>
      <c r="P29" s="207" t="n"/>
      <c r="Q29" s="207" t="n"/>
      <c r="R29" s="220" t="n"/>
      <c r="S29" s="207" t="n"/>
      <c r="T29" s="207" t="n"/>
      <c r="U29" s="207" t="n"/>
      <c r="V29" s="207" t="n"/>
      <c r="W29" s="207" t="n"/>
      <c r="X29" s="207" t="n"/>
      <c r="Y29" s="207" t="n"/>
      <c r="Z29" s="220" t="n"/>
      <c r="AA29" s="207" t="n"/>
      <c r="AB29" s="207" t="n"/>
      <c r="AC29" s="207" t="n"/>
      <c r="AD29" s="207" t="n"/>
      <c r="AE29" s="207" t="n"/>
      <c r="AF29" s="207" t="n"/>
      <c r="AG29" s="207" t="n"/>
      <c r="AH29" s="220" t="n"/>
      <c r="AI29" s="207" t="n"/>
      <c r="AJ29" s="207" t="n"/>
      <c r="AK29" s="207" t="n"/>
      <c r="AL29" s="207" t="n"/>
      <c r="AM29" s="207" t="n"/>
    </row>
    <row r="30" ht="15" customHeight="1" s="503">
      <c r="B30" s="206" t="inlineStr">
        <is>
          <t>– Locations de meublés de tourisme classés situés en zone B2 ou C</t>
        </is>
      </c>
      <c r="C30" s="206" t="n"/>
      <c r="D30" s="206" t="n"/>
      <c r="E30" s="207" t="n"/>
      <c r="F30" s="206" t="n"/>
      <c r="G30" s="207" t="n"/>
      <c r="H30" s="206" t="n"/>
      <c r="I30" s="207" t="n"/>
      <c r="J30" s="206" t="n"/>
      <c r="K30" s="207" t="n"/>
      <c r="L30" s="206" t="n"/>
      <c r="M30" s="207" t="n"/>
      <c r="N30" s="206" t="n"/>
      <c r="O30" s="207" t="n"/>
      <c r="P30" s="207" t="n"/>
      <c r="Q30" s="207" t="n"/>
      <c r="R30" s="221" t="inlineStr">
        <is>
          <t>5QT</t>
        </is>
      </c>
      <c r="S30" s="593" t="n"/>
      <c r="T30" s="557" t="n"/>
      <c r="U30" s="557" t="n"/>
      <c r="V30" s="558" t="n"/>
      <c r="W30" s="207" t="n"/>
      <c r="X30" s="207" t="n"/>
      <c r="Y30" s="207" t="n"/>
      <c r="Z30" s="221" t="inlineStr">
        <is>
          <t>5RT</t>
        </is>
      </c>
      <c r="AA30" s="593" t="n"/>
      <c r="AB30" s="557" t="n"/>
      <c r="AC30" s="557" t="n"/>
      <c r="AD30" s="558" t="n"/>
      <c r="AE30" s="207" t="n"/>
      <c r="AF30" s="207" t="n"/>
      <c r="AG30" s="207" t="n"/>
      <c r="AH30" s="221" t="inlineStr">
        <is>
          <t>5ST</t>
        </is>
      </c>
      <c r="AI30" s="593" t="n"/>
      <c r="AJ30" s="557" t="n"/>
      <c r="AK30" s="557" t="n"/>
      <c r="AL30" s="558" t="n"/>
      <c r="AM30" s="207" t="n"/>
    </row>
    <row r="31" ht="8.1" customHeight="1" s="503">
      <c r="B31" s="209" t="n"/>
      <c r="C31" s="207" t="n"/>
      <c r="D31" s="207" t="n"/>
      <c r="E31" s="207" t="n"/>
      <c r="F31" s="207" t="n"/>
      <c r="G31" s="207" t="n"/>
      <c r="H31" s="207" t="n"/>
      <c r="I31" s="207" t="n"/>
      <c r="J31" s="207" t="n"/>
      <c r="K31" s="207" t="n"/>
      <c r="L31" s="207" t="n"/>
      <c r="M31" s="207" t="n"/>
      <c r="N31" s="207" t="n"/>
      <c r="O31" s="207" t="n"/>
      <c r="P31" s="207" t="n"/>
      <c r="Q31" s="207" t="n"/>
      <c r="R31" s="220" t="n"/>
      <c r="S31" s="207" t="n"/>
      <c r="T31" s="207" t="n"/>
      <c r="U31" s="207" t="n"/>
      <c r="V31" s="207" t="n"/>
      <c r="W31" s="207" t="n"/>
      <c r="X31" s="207" t="n"/>
      <c r="Y31" s="207" t="n"/>
      <c r="Z31" s="220" t="n"/>
      <c r="AA31" s="207" t="n"/>
      <c r="AB31" s="207" t="n"/>
      <c r="AC31" s="207" t="n"/>
      <c r="AD31" s="207" t="n"/>
      <c r="AE31" s="207" t="n"/>
      <c r="AF31" s="207" t="n"/>
      <c r="AG31" s="207" t="n"/>
      <c r="AH31" s="220" t="n"/>
      <c r="AI31" s="207" t="n"/>
      <c r="AJ31" s="207" t="n"/>
      <c r="AK31" s="207" t="n"/>
      <c r="AL31" s="207" t="n"/>
      <c r="AM31" s="207" t="n"/>
    </row>
    <row r="32" ht="15" customHeight="1" s="503">
      <c r="B32" s="203" t="n"/>
      <c r="P32" s="497" t="n"/>
      <c r="Q32" s="497" t="n"/>
      <c r="R32" s="222" t="n"/>
      <c r="S32" s="497" t="n"/>
      <c r="T32" s="497" t="n"/>
      <c r="U32" s="497" t="n"/>
      <c r="V32" s="497" t="n"/>
    </row>
    <row r="33" ht="15" customHeight="1" s="503">
      <c r="B33" s="205" t="inlineStr">
        <is>
          <t xml:space="preserve">Régime du bénéfice réel </t>
        </is>
      </c>
      <c r="C33" s="205" t="n"/>
      <c r="D33" s="205" t="n"/>
      <c r="E33" s="205" t="n"/>
      <c r="F33" s="205" t="n"/>
      <c r="G33" s="205" t="n"/>
      <c r="H33" s="205" t="n"/>
      <c r="I33" s="205" t="n"/>
      <c r="J33" s="205" t="n"/>
      <c r="K33" s="205" t="n"/>
      <c r="L33" s="205" t="n"/>
      <c r="M33" s="205" t="n"/>
      <c r="N33" s="205" t="n"/>
      <c r="O33" s="205" t="n"/>
      <c r="P33" s="205" t="n"/>
      <c r="Q33" s="205" t="n"/>
      <c r="R33" s="219" t="n"/>
      <c r="S33" s="205" t="n"/>
      <c r="T33" s="205" t="n"/>
      <c r="U33" s="205" t="n"/>
      <c r="V33" s="205" t="n"/>
      <c r="W33" s="205" t="n"/>
      <c r="X33" s="205" t="n"/>
      <c r="Y33" s="205" t="n"/>
      <c r="Z33" s="219" t="n"/>
      <c r="AA33" s="205" t="n"/>
      <c r="AB33" s="205" t="n"/>
      <c r="AC33" s="205" t="n"/>
      <c r="AD33" s="205" t="n"/>
      <c r="AE33" s="205" t="n"/>
      <c r="AF33" s="205" t="n"/>
      <c r="AG33" s="205" t="n"/>
      <c r="AH33" s="219" t="n"/>
      <c r="AI33" s="205" t="n"/>
      <c r="AJ33" s="205" t="n"/>
      <c r="AK33" s="205" t="n"/>
      <c r="AL33" s="205" t="n"/>
      <c r="AM33" s="205" t="n"/>
    </row>
    <row r="34" ht="15" customHeight="1" s="503">
      <c r="B34" s="203" t="n"/>
      <c r="C34" s="203" t="n"/>
      <c r="D34" s="203" t="n"/>
      <c r="G34" s="203" t="n"/>
      <c r="H34" s="203" t="n"/>
      <c r="K34" s="203" t="n"/>
      <c r="L34" s="203" t="n"/>
      <c r="P34" s="497" t="n"/>
      <c r="R34" s="498" t="inlineStr">
        <is>
          <t>Déclarant 1</t>
        </is>
      </c>
      <c r="W34" s="497" t="n"/>
      <c r="X34" s="497" t="n"/>
      <c r="Y34" s="497" t="n"/>
      <c r="Z34" s="498" t="inlineStr">
        <is>
          <t>Déclarant 2</t>
        </is>
      </c>
      <c r="AE34" s="497" t="n"/>
      <c r="AF34" s="497" t="n"/>
      <c r="AG34" s="211" t="inlineStr">
        <is>
          <t>Personne à charge</t>
        </is>
      </c>
      <c r="AH34" s="218" t="n"/>
      <c r="AI34" s="211" t="n"/>
      <c r="AJ34" s="211" t="n"/>
      <c r="AK34" s="211" t="n"/>
      <c r="AL34" s="211" t="n"/>
      <c r="AM34" s="213" t="n"/>
    </row>
    <row r="35" ht="8.1" customHeight="1" s="503">
      <c r="B35" s="203" t="n"/>
      <c r="P35" s="497" t="n"/>
    </row>
    <row r="36" ht="15" customHeight="1" s="503">
      <c r="B36" s="203" t="inlineStr">
        <is>
          <t>Revenus imposables cas général</t>
        </is>
      </c>
      <c r="C36" s="203" t="n"/>
      <c r="D36" s="203" t="n"/>
      <c r="G36" s="203" t="n"/>
      <c r="H36" s="203" t="n"/>
      <c r="K36" s="203" t="n"/>
      <c r="L36" s="203" t="n"/>
      <c r="P36" s="497" t="n"/>
      <c r="Q36" s="211" t="n"/>
      <c r="R36" s="218" t="n"/>
      <c r="S36" s="591">
        <f>'2031'!J61</f>
        <v/>
      </c>
      <c r="T36" s="557" t="n"/>
      <c r="U36" s="557" t="n"/>
      <c r="V36" s="558" t="n"/>
      <c r="Z36" s="218" t="n"/>
      <c r="AA36" s="593" t="n"/>
      <c r="AB36" s="557" t="n"/>
      <c r="AC36" s="557" t="n"/>
      <c r="AD36" s="558" t="n"/>
      <c r="AH36" s="218" t="n"/>
      <c r="AI36" s="593" t="n"/>
      <c r="AJ36" s="557" t="n"/>
      <c r="AK36" s="557" t="n"/>
      <c r="AL36" s="558" t="n"/>
    </row>
    <row r="37" ht="8.1" customHeight="1" s="503">
      <c r="B37" s="212" t="n"/>
      <c r="C37" s="213" t="n"/>
      <c r="D37" s="213" t="n"/>
      <c r="E37" s="213" t="n"/>
      <c r="G37" s="213" t="n"/>
      <c r="H37" s="213" t="n"/>
      <c r="I37" s="213" t="n"/>
      <c r="K37" s="213" t="n"/>
      <c r="L37" s="213" t="n"/>
      <c r="M37" s="213" t="n"/>
      <c r="P37" s="213" t="n"/>
      <c r="Q37" s="213" t="n"/>
      <c r="R37" s="223" t="n"/>
      <c r="S37" s="213" t="n"/>
      <c r="T37" s="213" t="n"/>
      <c r="U37" s="213" t="n"/>
      <c r="V37" s="213" t="n"/>
      <c r="W37" s="213" t="n"/>
      <c r="X37" s="213" t="n"/>
      <c r="Y37" s="213" t="n"/>
      <c r="Z37" s="223" t="n"/>
      <c r="AA37" s="213" t="n"/>
      <c r="AB37" s="213" t="n"/>
      <c r="AC37" s="213" t="n"/>
      <c r="AD37" s="213" t="n"/>
      <c r="AE37" s="213" t="n"/>
      <c r="AF37" s="213" t="n"/>
      <c r="AG37" s="213" t="n"/>
      <c r="AH37" s="223" t="n"/>
      <c r="AI37" s="213" t="n"/>
      <c r="AJ37" s="213" t="n"/>
      <c r="AK37" s="213" t="n"/>
      <c r="AL37" s="213" t="n"/>
      <c r="AM37" s="213" t="n"/>
    </row>
    <row r="38" ht="15" customHeight="1" s="503">
      <c r="B38" s="203" t="inlineStr">
        <is>
          <t>Revenus imposables de source étrangère ouvrant droit à un crédit d’impôt égal à l’impôt français</t>
        </is>
      </c>
      <c r="C38" s="203" t="n"/>
      <c r="D38" s="203" t="n"/>
      <c r="G38" s="203" t="n"/>
      <c r="H38" s="203" t="n"/>
      <c r="K38" s="203" t="n"/>
      <c r="L38" s="203" t="n"/>
      <c r="P38" s="497" t="n"/>
      <c r="Q38" s="497" t="n"/>
      <c r="R38" s="218" t="n"/>
      <c r="S38" s="593" t="n"/>
      <c r="T38" s="557" t="n"/>
      <c r="U38" s="557" t="n"/>
      <c r="V38" s="558" t="n"/>
      <c r="Z38" s="218" t="n"/>
      <c r="AA38" s="593" t="n"/>
      <c r="AB38" s="557" t="n"/>
      <c r="AC38" s="557" t="n"/>
      <c r="AD38" s="558" t="n"/>
      <c r="AH38" s="218" t="n"/>
      <c r="AI38" s="593" t="n"/>
      <c r="AJ38" s="557" t="n"/>
      <c r="AK38" s="557" t="n"/>
      <c r="AL38" s="558" t="n"/>
    </row>
    <row r="39" ht="8.1" customHeight="1" s="503">
      <c r="B39" s="212" t="n"/>
      <c r="C39" s="213" t="n"/>
      <c r="D39" s="213" t="n"/>
      <c r="E39" s="213" t="n"/>
      <c r="G39" s="213" t="n"/>
      <c r="H39" s="213" t="n"/>
      <c r="I39" s="213" t="n"/>
      <c r="K39" s="213" t="n"/>
      <c r="L39" s="213" t="n"/>
      <c r="M39" s="213" t="n"/>
      <c r="P39" s="213" t="n"/>
      <c r="Q39" s="213" t="n"/>
      <c r="R39" s="223" t="n"/>
      <c r="S39" s="213" t="n"/>
      <c r="T39" s="213" t="n"/>
      <c r="U39" s="213" t="n"/>
      <c r="V39" s="213" t="n"/>
      <c r="W39" s="213" t="n"/>
      <c r="X39" s="213" t="n"/>
      <c r="Y39" s="213" t="n"/>
      <c r="Z39" s="223" t="n"/>
      <c r="AA39" s="213" t="n"/>
      <c r="AB39" s="213" t="n"/>
      <c r="AC39" s="213" t="n"/>
      <c r="AD39" s="213" t="n"/>
      <c r="AE39" s="213" t="n"/>
      <c r="AF39" s="213" t="n"/>
      <c r="AG39" s="213" t="n"/>
      <c r="AH39" s="223" t="n"/>
      <c r="AI39" s="213" t="n"/>
      <c r="AJ39" s="213" t="n"/>
      <c r="AK39" s="213" t="n"/>
      <c r="AL39" s="213" t="n"/>
      <c r="AM39" s="213" t="n"/>
    </row>
    <row r="40" ht="15" customHeight="1" s="503">
      <c r="B40" s="203" t="inlineStr">
        <is>
          <t>Revenus soumis aux contributions sociales par les organismes de sécurité sociale</t>
        </is>
      </c>
      <c r="C40" s="203" t="n"/>
      <c r="D40" s="203" t="n"/>
      <c r="G40" s="203" t="n"/>
      <c r="H40" s="203" t="n"/>
      <c r="K40" s="203" t="n"/>
      <c r="L40" s="203" t="n"/>
      <c r="R40" s="218" t="n"/>
      <c r="S40" s="593" t="n"/>
      <c r="T40" s="557" t="n"/>
      <c r="U40" s="557" t="n"/>
      <c r="V40" s="558" t="n"/>
      <c r="Z40" s="218" t="n"/>
      <c r="AA40" s="593" t="n"/>
      <c r="AB40" s="557" t="n"/>
      <c r="AC40" s="557" t="n"/>
      <c r="AD40" s="558" t="n"/>
      <c r="AH40" s="218" t="n"/>
      <c r="AI40" s="593" t="n"/>
      <c r="AJ40" s="557" t="n"/>
      <c r="AK40" s="557" t="n"/>
      <c r="AL40" s="558" t="n"/>
    </row>
    <row r="41" ht="8.1" customHeight="1" s="503">
      <c r="B41" s="212" t="n"/>
      <c r="C41" s="213" t="n"/>
      <c r="D41" s="213" t="n"/>
      <c r="E41" s="213" t="n"/>
      <c r="G41" s="213" t="n"/>
      <c r="H41" s="213" t="n"/>
      <c r="I41" s="213" t="n"/>
      <c r="K41" s="213" t="n"/>
      <c r="L41" s="213" t="n"/>
      <c r="M41" s="213" t="n"/>
      <c r="P41" s="213" t="n"/>
      <c r="Q41" s="213" t="n"/>
      <c r="R41" s="223" t="n"/>
      <c r="S41" s="213" t="n"/>
      <c r="T41" s="213" t="n"/>
      <c r="U41" s="213" t="n"/>
      <c r="V41" s="213" t="n"/>
      <c r="W41" s="213" t="n"/>
      <c r="X41" s="213" t="n"/>
      <c r="Y41" s="213" t="n"/>
      <c r="Z41" s="223" t="n"/>
      <c r="AA41" s="213" t="n"/>
      <c r="AB41" s="213" t="n"/>
      <c r="AC41" s="213" t="n"/>
      <c r="AD41" s="213" t="n"/>
      <c r="AE41" s="213" t="n"/>
      <c r="AF41" s="213" t="n"/>
      <c r="AG41" s="213" t="n"/>
      <c r="AH41" s="223" t="n"/>
      <c r="AI41" s="213" t="n"/>
      <c r="AJ41" s="213" t="n"/>
      <c r="AK41" s="213" t="n"/>
      <c r="AL41" s="213" t="n"/>
      <c r="AM41" s="213" t="n"/>
    </row>
    <row r="42">
      <c r="B42" s="203" t="inlineStr">
        <is>
          <t>Déficits cas général</t>
        </is>
      </c>
      <c r="C42" s="203" t="n"/>
      <c r="D42" s="203" t="n"/>
      <c r="G42" s="203" t="n"/>
      <c r="H42" s="203" t="n"/>
      <c r="K42" s="203" t="n"/>
      <c r="L42" s="203" t="n"/>
      <c r="P42" s="497" t="n"/>
      <c r="Q42" s="497" t="n"/>
      <c r="R42" s="218" t="n"/>
      <c r="S42" s="591">
        <f>'2031'!J62</f>
        <v/>
      </c>
      <c r="T42" s="557" t="n"/>
      <c r="U42" s="557" t="n"/>
      <c r="V42" s="558" t="n"/>
      <c r="Z42" s="218" t="n"/>
      <c r="AA42" s="593" t="n"/>
      <c r="AB42" s="557" t="n"/>
      <c r="AC42" s="557" t="n"/>
      <c r="AD42" s="558" t="n"/>
      <c r="AH42" s="218" t="n"/>
      <c r="AI42" s="593" t="n"/>
      <c r="AJ42" s="557" t="n"/>
      <c r="AK42" s="557" t="n"/>
      <c r="AL42" s="558" t="n"/>
    </row>
    <row r="43" ht="8.1" customHeight="1" s="503">
      <c r="B43" s="212" t="n"/>
      <c r="C43" s="213" t="n"/>
      <c r="D43" s="213" t="n"/>
      <c r="E43" s="213" t="n"/>
      <c r="G43" s="213" t="n"/>
      <c r="H43" s="213" t="n"/>
      <c r="I43" s="213" t="n"/>
      <c r="K43" s="213" t="n"/>
      <c r="L43" s="213" t="n"/>
      <c r="M43" s="213" t="n"/>
      <c r="P43" s="213" t="n"/>
      <c r="Q43" s="213" t="n"/>
      <c r="S43" s="213" t="n"/>
      <c r="T43" s="213" t="n"/>
      <c r="U43" s="213" t="n"/>
      <c r="V43" s="213" t="n"/>
      <c r="W43" s="213" t="n"/>
      <c r="X43" s="213" t="n"/>
      <c r="Y43" s="213" t="n"/>
      <c r="AA43" s="213" t="n"/>
      <c r="AB43" s="213" t="n"/>
      <c r="AC43" s="213" t="n"/>
      <c r="AD43" s="213" t="n"/>
      <c r="AE43" s="213" t="n"/>
      <c r="AF43" s="213" t="n"/>
      <c r="AG43" s="213" t="n"/>
      <c r="AI43" s="213" t="n"/>
      <c r="AJ43" s="213" t="n"/>
      <c r="AK43" s="213" t="n"/>
      <c r="AL43" s="213" t="n"/>
      <c r="AM43" s="213" t="n"/>
    </row>
    <row r="44" ht="12.75" customHeight="1" s="503">
      <c r="B44" s="203" t="inlineStr">
        <is>
          <t>Déficits relevant des organismes de sécurité sociale</t>
        </is>
      </c>
      <c r="C44" s="203" t="n"/>
      <c r="D44" s="203" t="n"/>
      <c r="G44" s="203" t="n"/>
      <c r="H44" s="203" t="n"/>
      <c r="K44" s="203" t="n"/>
      <c r="L44" s="203" t="n"/>
      <c r="R44" s="218" t="n"/>
      <c r="S44" s="593" t="n"/>
      <c r="T44" s="557" t="n"/>
      <c r="U44" s="557" t="n"/>
      <c r="V44" s="558" t="n"/>
      <c r="Z44" s="218" t="n"/>
      <c r="AA44" s="593" t="n"/>
      <c r="AB44" s="557" t="n"/>
      <c r="AC44" s="557" t="n"/>
      <c r="AD44" s="558" t="n"/>
      <c r="AH44" s="218" t="n"/>
      <c r="AI44" s="593" t="n"/>
      <c r="AJ44" s="557" t="n"/>
      <c r="AK44" s="557" t="n"/>
      <c r="AL44" s="558" t="n"/>
    </row>
    <row r="45" ht="8.1" customHeight="1" s="503">
      <c r="B45" s="212" t="n"/>
      <c r="C45" s="213" t="n"/>
      <c r="D45" s="213" t="n"/>
      <c r="E45" s="213" t="n"/>
      <c r="G45" s="213" t="n"/>
      <c r="H45" s="213" t="n"/>
      <c r="I45" s="213" t="n"/>
      <c r="K45" s="213" t="n"/>
      <c r="L45" s="213" t="n"/>
      <c r="M45" s="213" t="n"/>
      <c r="P45" s="213" t="n"/>
      <c r="Q45" s="213" t="n"/>
      <c r="R45" s="223" t="n"/>
      <c r="S45" s="213" t="n"/>
      <c r="T45" s="213" t="n"/>
      <c r="U45" s="213" t="n"/>
      <c r="V45" s="213" t="n"/>
      <c r="W45" s="213" t="n"/>
      <c r="X45" s="213" t="n"/>
      <c r="Y45" s="213" t="n"/>
      <c r="Z45" s="223" t="n"/>
      <c r="AA45" s="213" t="n"/>
      <c r="AB45" s="213" t="n"/>
      <c r="AC45" s="213" t="n"/>
      <c r="AD45" s="213" t="n"/>
      <c r="AE45" s="213" t="n"/>
      <c r="AF45" s="213" t="n"/>
      <c r="AG45" s="213" t="n"/>
      <c r="AH45" s="223" t="n"/>
      <c r="AI45" s="213" t="n"/>
      <c r="AJ45" s="213" t="n"/>
      <c r="AK45" s="213" t="n"/>
      <c r="AL45" s="213" t="n"/>
      <c r="AM45" s="213" t="n"/>
    </row>
    <row r="46">
      <c r="B46" s="205" t="inlineStr">
        <is>
          <t xml:space="preserve">Déficits des années antérieures non encore déduits </t>
        </is>
      </c>
      <c r="C46" s="205" t="n"/>
      <c r="D46" s="205" t="n"/>
      <c r="E46" s="205" t="n"/>
      <c r="F46" s="205" t="n"/>
      <c r="G46" s="205" t="n"/>
      <c r="H46" s="205" t="n"/>
      <c r="I46" s="205" t="n"/>
      <c r="J46" s="205" t="n"/>
      <c r="K46" s="205" t="n"/>
      <c r="L46" s="205" t="n"/>
      <c r="M46" s="205" t="n"/>
      <c r="N46" s="205" t="n"/>
      <c r="O46" s="205" t="n"/>
      <c r="P46" s="205" t="n"/>
      <c r="Q46" s="205" t="n"/>
      <c r="R46" s="219" t="n"/>
      <c r="S46" s="205" t="n"/>
      <c r="T46" s="205" t="n"/>
      <c r="U46" s="205" t="n"/>
      <c r="V46" s="205" t="n"/>
      <c r="W46" s="205" t="n"/>
      <c r="X46" s="205" t="n"/>
      <c r="Y46" s="205" t="n"/>
      <c r="Z46" s="219" t="n"/>
      <c r="AA46" s="205" t="n"/>
      <c r="AB46" s="205" t="n"/>
      <c r="AC46" s="205" t="n"/>
      <c r="AD46" s="205" t="n"/>
      <c r="AE46" s="205" t="n"/>
      <c r="AF46" s="205" t="n"/>
      <c r="AG46" s="205" t="n"/>
      <c r="AH46" s="219" t="n"/>
      <c r="AI46" s="205" t="n"/>
      <c r="AJ46" s="205" t="n"/>
      <c r="AK46" s="205" t="n"/>
      <c r="AL46" s="205" t="n"/>
      <c r="AM46" s="205" t="n"/>
    </row>
    <row r="47" ht="8.1" customHeight="1" s="503">
      <c r="B47" s="214" t="n"/>
      <c r="C47" s="215" t="n"/>
      <c r="D47" s="215" t="n"/>
      <c r="E47" s="215" t="n"/>
      <c r="F47" s="215" t="n"/>
      <c r="G47" s="215" t="n"/>
      <c r="H47" s="215" t="n"/>
      <c r="I47" s="215" t="n"/>
      <c r="J47" s="215" t="n"/>
      <c r="K47" s="215" t="n"/>
      <c r="L47" s="215" t="n"/>
      <c r="M47" s="215" t="n"/>
      <c r="N47" s="215" t="n"/>
      <c r="O47" s="215" t="n"/>
      <c r="P47" s="215" t="n"/>
      <c r="Q47" s="215" t="n"/>
      <c r="R47" s="224" t="n"/>
      <c r="S47" s="215" t="n"/>
      <c r="T47" s="215" t="n"/>
      <c r="U47" s="215" t="n"/>
      <c r="V47" s="215" t="n"/>
      <c r="W47" s="215" t="n"/>
      <c r="X47" s="215" t="n"/>
      <c r="Y47" s="215" t="n"/>
      <c r="Z47" s="224" t="n"/>
      <c r="AA47" s="215" t="n"/>
      <c r="AB47" s="215" t="n"/>
      <c r="AC47" s="215" t="n"/>
      <c r="AD47" s="215" t="n"/>
      <c r="AE47" s="215" t="n"/>
      <c r="AF47" s="215" t="n"/>
      <c r="AG47" s="215" t="n"/>
      <c r="AH47" s="224" t="n"/>
      <c r="AI47" s="215" t="n"/>
      <c r="AJ47" s="215" t="n"/>
      <c r="AK47" s="215" t="n"/>
      <c r="AL47" s="215" t="n"/>
      <c r="AM47" s="215" t="n"/>
    </row>
    <row r="48">
      <c r="B48" s="214" t="n"/>
      <c r="C48" s="215" t="n"/>
      <c r="D48" s="215" t="n"/>
      <c r="E48" s="493">
        <f>K48-1</f>
        <v/>
      </c>
      <c r="I48" s="215" t="n"/>
      <c r="J48" s="215" t="n"/>
      <c r="K48" s="493">
        <f>Q48-1</f>
        <v/>
      </c>
      <c r="O48" s="215" t="n"/>
      <c r="P48" s="215" t="n"/>
      <c r="Q48" s="493">
        <f>W48-1</f>
        <v/>
      </c>
      <c r="U48" s="214" t="n"/>
      <c r="V48" s="214" t="n"/>
      <c r="W48" s="493">
        <f>AC48-1</f>
        <v/>
      </c>
      <c r="AA48" s="214" t="n"/>
      <c r="AB48" s="214" t="n"/>
      <c r="AC48" s="493">
        <f>AI48-1</f>
        <v/>
      </c>
      <c r="AG48" s="214" t="n"/>
      <c r="AH48" s="225" t="n"/>
      <c r="AI48" s="493">
        <f>E51-1</f>
        <v/>
      </c>
      <c r="AM48" s="215" t="n"/>
    </row>
    <row r="49" ht="15" customHeight="1" s="503">
      <c r="B49" s="214" t="n"/>
      <c r="C49" s="493" t="n"/>
      <c r="D49" s="493" t="inlineStr">
        <is>
          <t>5GA</t>
        </is>
      </c>
      <c r="E49" s="591">
        <f>IFERROR(HLOOKUP(Simu_Liasse!$G$7-1,Calcul_Liasse!$E$6:$AD$113,MATCH("2042-PRO-5GB",Calcul_Liasse!$D$6:$D$113, 0),FALSE),0)</f>
        <v/>
      </c>
      <c r="F49" s="557" t="n"/>
      <c r="G49" s="557" t="n"/>
      <c r="H49" s="558" t="n"/>
      <c r="I49" s="215" t="n"/>
      <c r="J49" s="493" t="inlineStr">
        <is>
          <t>5GB</t>
        </is>
      </c>
      <c r="K49" s="591">
        <f>IFERROR(HLOOKUP(Simu_Liasse!$G$7-1,Calcul_Liasse!$E$6:$AD$113,MATCH("2042-PRO-5GC",Calcul_Liasse!$D$6:$D$113, 0),FALSE),0)</f>
        <v/>
      </c>
      <c r="L49" s="557" t="n"/>
      <c r="M49" s="557" t="n"/>
      <c r="N49" s="558" t="n"/>
      <c r="O49" s="215" t="n"/>
      <c r="P49" s="493" t="inlineStr">
        <is>
          <t>5GC</t>
        </is>
      </c>
      <c r="Q49" s="591">
        <f>IFERROR(HLOOKUP(Simu_Liasse!$G$7-1,Calcul_Liasse!$E$6:$AD$113,MATCH("2042-PRO-5GD",Calcul_Liasse!$D$6:$D$113, 0),FALSE),0)</f>
        <v/>
      </c>
      <c r="R49" s="557" t="n"/>
      <c r="S49" s="557" t="n"/>
      <c r="T49" s="558" t="n"/>
      <c r="U49" s="214" t="n"/>
      <c r="V49" s="493" t="inlineStr">
        <is>
          <t>5GD</t>
        </is>
      </c>
      <c r="W49" s="591">
        <f>IFERROR(HLOOKUP(Simu_Liasse!$G$7-1,Calcul_Liasse!$E$6:$AD$113,MATCH("2042-PRO-5GE",Calcul_Liasse!$D$6:$D$113, 0),FALSE),0)</f>
        <v/>
      </c>
      <c r="X49" s="557" t="n"/>
      <c r="Y49" s="557" t="n"/>
      <c r="Z49" s="558" t="n"/>
      <c r="AA49" s="214" t="n"/>
      <c r="AB49" s="493" t="inlineStr">
        <is>
          <t>5GE</t>
        </is>
      </c>
      <c r="AC49" s="591">
        <f>IFERROR(HLOOKUP(Simu_Liasse!$G$7-1,Calcul_Liasse!$E$6:$AD$113,MATCH("2042-PRO-5GF",Calcul_Liasse!$D$6:$D$113, 0),FALSE),0)</f>
        <v/>
      </c>
      <c r="AD49" s="557" t="n"/>
      <c r="AE49" s="557" t="n"/>
      <c r="AF49" s="558" t="n"/>
      <c r="AG49" s="214" t="n"/>
      <c r="AH49" s="221" t="inlineStr">
        <is>
          <t>5GF</t>
        </is>
      </c>
      <c r="AI49" s="591">
        <f>IFERROR(HLOOKUP(Simu_Liasse!$G$7-1,Calcul_Liasse!$E$6:$AD$113,MATCH("2042-PRO-5GG",Calcul_Liasse!$D$6:$D$113, 0),FALSE),0)</f>
        <v/>
      </c>
      <c r="AJ49" s="557" t="n"/>
      <c r="AK49" s="557" t="n"/>
      <c r="AL49" s="558" t="n"/>
      <c r="AM49" s="215" t="n"/>
    </row>
    <row r="50" ht="8.1" customHeight="1" s="503">
      <c r="B50" s="214" t="n"/>
      <c r="C50" s="215" t="n"/>
      <c r="D50" s="215" t="n"/>
      <c r="E50" s="215" t="n"/>
      <c r="F50" s="215" t="n"/>
      <c r="G50" s="215" t="n"/>
      <c r="H50" s="215" t="n"/>
      <c r="I50" s="215" t="n"/>
      <c r="J50" s="215" t="n"/>
      <c r="K50" s="215" t="n"/>
      <c r="L50" s="215" t="n"/>
      <c r="M50" s="215" t="n"/>
      <c r="N50" s="215" t="n"/>
      <c r="O50" s="215" t="n"/>
      <c r="P50" s="215" t="n"/>
      <c r="Q50" s="215" t="n"/>
      <c r="R50" s="224" t="n"/>
      <c r="S50" s="215" t="n"/>
      <c r="T50" s="215" t="n"/>
      <c r="U50" s="214" t="n"/>
      <c r="V50" s="215" t="n"/>
      <c r="W50" s="215" t="n"/>
      <c r="X50" s="215" t="n"/>
      <c r="Y50" s="215" t="n"/>
      <c r="Z50" s="224" t="n"/>
      <c r="AA50" s="215" t="n"/>
      <c r="AB50" s="215" t="n"/>
      <c r="AC50" s="215" t="n"/>
      <c r="AD50" s="215" t="n"/>
      <c r="AE50" s="215" t="n"/>
      <c r="AF50" s="215" t="n"/>
      <c r="AG50" s="215" t="n"/>
      <c r="AH50" s="224" t="n"/>
      <c r="AI50" s="215" t="n"/>
      <c r="AJ50" s="215" t="n"/>
      <c r="AK50" s="215" t="n"/>
      <c r="AL50" s="215" t="n"/>
      <c r="AM50" s="215" t="n"/>
    </row>
    <row r="51">
      <c r="B51" s="214" t="n"/>
      <c r="C51" s="214" t="n"/>
      <c r="D51" s="214" t="n"/>
      <c r="E51" s="493">
        <f>K51-1</f>
        <v/>
      </c>
      <c r="I51" s="215" t="n"/>
      <c r="J51" s="215" t="n"/>
      <c r="K51" s="493">
        <f>Q51-1</f>
        <v/>
      </c>
      <c r="O51" s="215" t="n"/>
      <c r="P51" s="215" t="n"/>
      <c r="Q51" s="493">
        <f>W51-1</f>
        <v/>
      </c>
      <c r="U51" s="214" t="n"/>
      <c r="V51" s="214" t="n"/>
      <c r="W51" s="492">
        <f>Simu_Liasse!G7-1</f>
        <v/>
      </c>
      <c r="AA51" s="214" t="n"/>
      <c r="AB51" s="214" t="n"/>
      <c r="AC51" s="214" t="n"/>
      <c r="AD51" s="214" t="n"/>
      <c r="AE51" s="214" t="n"/>
      <c r="AF51" s="214" t="n"/>
      <c r="AG51" s="214" t="n"/>
      <c r="AH51" s="225" t="n"/>
      <c r="AI51" s="214" t="n"/>
      <c r="AJ51" s="214" t="n"/>
      <c r="AK51" s="214" t="n"/>
      <c r="AL51" s="214" t="n"/>
      <c r="AM51" s="214" t="n"/>
    </row>
    <row r="52">
      <c r="B52" s="214" t="n"/>
      <c r="C52" s="493" t="n"/>
      <c r="D52" s="493" t="inlineStr">
        <is>
          <t>5GG</t>
        </is>
      </c>
      <c r="E52" s="591">
        <f>IFERROR(HLOOKUP(Simu_Liasse!$G$7-1,Calcul_Liasse!$E$6:$AD$113,MATCH("2042-PRO-5GH",Calcul_Liasse!$D$6:$D$113, 0),FALSE),0)</f>
        <v/>
      </c>
      <c r="F52" s="557" t="n"/>
      <c r="G52" s="557" t="n"/>
      <c r="H52" s="558" t="n"/>
      <c r="I52" s="215" t="n"/>
      <c r="J52" s="493" t="inlineStr">
        <is>
          <t>5GH</t>
        </is>
      </c>
      <c r="K52" s="591">
        <f>IFERROR(HLOOKUP(Simu_Liasse!$G$7-1,Calcul_Liasse!$E$6:$AD$113,MATCH("2042-PRO-5GI",Calcul_Liasse!$D$6:$D$113, 0),FALSE),0)</f>
        <v/>
      </c>
      <c r="L52" s="557" t="n"/>
      <c r="M52" s="557" t="n"/>
      <c r="N52" s="558" t="n"/>
      <c r="O52" s="215" t="n"/>
      <c r="P52" s="493" t="inlineStr">
        <is>
          <t>5GI</t>
        </is>
      </c>
      <c r="Q52" s="591">
        <f>IFERROR(HLOOKUP(Simu_Liasse!$G$7-1,Calcul_Liasse!$E$6:$AD$113,MATCH("2042-PRO-5GJ",Calcul_Liasse!$D$6:$D$113, 0),FALSE),0)</f>
        <v/>
      </c>
      <c r="R52" s="557" t="n"/>
      <c r="S52" s="557" t="n"/>
      <c r="T52" s="558" t="n"/>
      <c r="U52" s="214" t="n"/>
      <c r="V52" s="493" t="inlineStr">
        <is>
          <t>5GJ</t>
        </is>
      </c>
      <c r="W52" s="591">
        <f>IFERROR(HLOOKUP(Simu_Liasse!$G$7-1,Calcul_Liasse!$E$6:$AD$113,MATCH("2042-PRO-5NZ",Calcul_Liasse!$D$6:$D$113, 0),FALSE),0)</f>
        <v/>
      </c>
      <c r="X52" s="557" t="n"/>
      <c r="Y52" s="557" t="n"/>
      <c r="Z52" s="558" t="n"/>
      <c r="AA52" s="214" t="n"/>
      <c r="AB52" s="214" t="n"/>
      <c r="AC52" s="214" t="n"/>
      <c r="AD52" s="214" t="n"/>
      <c r="AE52" s="214" t="n"/>
      <c r="AF52" s="214" t="n"/>
      <c r="AG52" s="214" t="n"/>
      <c r="AH52" s="225" t="n"/>
      <c r="AI52" s="214" t="n"/>
      <c r="AJ52" s="214" t="n"/>
      <c r="AK52" s="214" t="n"/>
      <c r="AL52" s="214" t="n"/>
      <c r="AM52" s="214" t="n"/>
    </row>
    <row r="53">
      <c r="B53" s="214" t="n"/>
      <c r="C53" s="214" t="n"/>
      <c r="D53" s="214" t="n"/>
      <c r="E53" s="214" t="n"/>
      <c r="F53" s="214" t="n"/>
      <c r="G53" s="214" t="n"/>
      <c r="H53" s="214" t="n"/>
      <c r="I53" s="214" t="n"/>
      <c r="J53" s="214" t="n"/>
      <c r="K53" s="214" t="n"/>
      <c r="L53" s="214" t="n"/>
      <c r="M53" s="214" t="n"/>
      <c r="N53" s="214" t="n"/>
      <c r="O53" s="215" t="n"/>
      <c r="P53" s="214" t="n"/>
      <c r="Q53" s="214" t="n"/>
      <c r="R53" s="225" t="n"/>
      <c r="S53" s="214" t="n"/>
      <c r="T53" s="214" t="n"/>
      <c r="U53" s="214" t="n"/>
      <c r="V53" s="214" t="n"/>
      <c r="W53" s="214" t="n"/>
      <c r="X53" s="214" t="n"/>
      <c r="Y53" s="214" t="n"/>
      <c r="Z53" s="225" t="n"/>
      <c r="AA53" s="214" t="n"/>
      <c r="AB53" s="214" t="n"/>
      <c r="AC53" s="214" t="n"/>
      <c r="AD53" s="214" t="n"/>
      <c r="AE53" s="214" t="n"/>
      <c r="AF53" s="214" t="n"/>
      <c r="AG53" s="214" t="n"/>
      <c r="AH53" s="225" t="n"/>
      <c r="AI53" s="214" t="n"/>
      <c r="AJ53" s="214" t="n"/>
      <c r="AK53" s="214" t="n"/>
      <c r="AL53" s="214" t="n"/>
      <c r="AM53" s="214" t="n"/>
    </row>
    <row r="54" ht="12.75" customHeight="1" s="503">
      <c r="B54" s="214" t="n"/>
      <c r="C54" s="214" t="n"/>
      <c r="D54" s="214" t="n"/>
      <c r="E54" s="214" t="n"/>
      <c r="F54" s="214" t="n"/>
      <c r="G54" s="214" t="n"/>
      <c r="H54" s="214" t="n"/>
      <c r="I54" s="214" t="n"/>
      <c r="J54" s="214" t="n"/>
      <c r="K54" s="214" t="n"/>
      <c r="L54" s="214" t="n"/>
      <c r="M54" s="214" t="n"/>
      <c r="N54" s="214" t="n"/>
      <c r="O54" s="214" t="n"/>
      <c r="P54" s="214" t="n"/>
      <c r="Q54" s="214" t="n"/>
      <c r="R54" s="225" t="n"/>
      <c r="S54" s="214" t="n"/>
      <c r="T54" s="214" t="n"/>
      <c r="U54" s="214" t="n"/>
      <c r="V54" s="214" t="n"/>
      <c r="W54" s="214" t="n"/>
      <c r="X54" s="215" t="n"/>
      <c r="Y54" s="215" t="n"/>
      <c r="Z54" s="224" t="n"/>
      <c r="AA54" s="215" t="n"/>
      <c r="AB54" s="215" t="n"/>
      <c r="AC54" s="215" t="n"/>
      <c r="AD54" s="215" t="n"/>
      <c r="AE54" s="215" t="n"/>
      <c r="AF54" s="215" t="n"/>
      <c r="AG54" s="215" t="n"/>
      <c r="AH54" s="224" t="n"/>
      <c r="AI54" s="215" t="n"/>
      <c r="AJ54" s="215" t="n"/>
      <c r="AK54" s="215" t="n"/>
      <c r="AL54" s="215" t="n"/>
      <c r="AM54" s="215" t="n"/>
    </row>
    <row r="55" ht="15" customHeight="1" s="503">
      <c r="B55" s="216" t="n"/>
      <c r="C55" s="217" t="n"/>
      <c r="D55" s="217" t="n"/>
      <c r="E55" s="217" t="n"/>
      <c r="F55" s="217" t="n"/>
      <c r="G55" s="217" t="n"/>
      <c r="H55" s="217" t="n"/>
      <c r="I55" s="217" t="n"/>
      <c r="J55" s="217" t="n"/>
      <c r="K55" s="217" t="n"/>
      <c r="L55" s="217" t="n"/>
      <c r="M55" s="217" t="n"/>
      <c r="N55" s="217" t="n"/>
      <c r="O55" s="217" t="n"/>
      <c r="P55" s="217" t="n"/>
      <c r="Q55" s="217" t="n"/>
      <c r="R55" s="226" t="n"/>
      <c r="S55" s="217" t="n"/>
      <c r="T55" s="217" t="n"/>
      <c r="U55" s="217" t="n"/>
      <c r="V55" s="217" t="n"/>
      <c r="W55" s="217" t="n"/>
      <c r="X55" s="217" t="n"/>
      <c r="Y55" s="217" t="n"/>
      <c r="Z55" s="226" t="n"/>
      <c r="AA55" s="217" t="n"/>
      <c r="AB55" s="217" t="n"/>
      <c r="AC55" s="217" t="n"/>
      <c r="AD55" s="217" t="n"/>
      <c r="AE55" s="217" t="n"/>
      <c r="AF55" s="217" t="n"/>
      <c r="AG55" s="217" t="n"/>
      <c r="AH55" s="226" t="n"/>
      <c r="AI55" s="217" t="n"/>
      <c r="AJ55" s="217" t="n"/>
      <c r="AK55" s="217" t="n"/>
      <c r="AL55" s="217" t="n"/>
      <c r="AM55" s="217" t="n"/>
    </row>
    <row r="57" hidden="1" s="503"/>
    <row r="58" hidden="1" ht="15" customHeight="1" s="503">
      <c r="B58" s="205" t="inlineStr">
        <is>
          <t>AUTRES RÉDUCTIONS ET CRÉDITS D’IMPÔT</t>
        </is>
      </c>
      <c r="C58" s="205" t="n"/>
      <c r="D58" s="205" t="n"/>
      <c r="E58" s="205" t="n"/>
      <c r="F58" s="205" t="n"/>
      <c r="G58" s="205" t="n"/>
      <c r="H58" s="205" t="n"/>
      <c r="I58" s="205" t="n"/>
      <c r="J58" s="205" t="n"/>
      <c r="K58" s="205" t="n"/>
      <c r="L58" s="205" t="n"/>
      <c r="M58" s="205" t="n"/>
      <c r="N58" s="205" t="n"/>
      <c r="O58" s="205" t="n"/>
      <c r="P58" s="205" t="n"/>
      <c r="Q58" s="205" t="n"/>
      <c r="R58" s="219" t="n"/>
      <c r="S58" s="205" t="n"/>
      <c r="T58" s="205" t="n"/>
      <c r="U58" s="205" t="n"/>
      <c r="V58" s="205" t="n"/>
      <c r="W58" s="205" t="n"/>
      <c r="X58" s="205" t="n"/>
      <c r="Y58" s="205" t="n"/>
      <c r="Z58" s="219" t="n"/>
      <c r="AA58" s="205" t="n"/>
      <c r="AB58" s="205" t="n"/>
      <c r="AC58" s="205" t="n"/>
      <c r="AD58" s="205" t="n"/>
      <c r="AE58" s="205" t="n"/>
      <c r="AF58" s="205" t="n"/>
      <c r="AG58" s="205" t="n"/>
      <c r="AH58" s="219" t="n"/>
      <c r="AI58" s="205" t="n"/>
      <c r="AJ58" s="205" t="n"/>
      <c r="AK58" s="205" t="n"/>
      <c r="AL58" s="205" t="n"/>
      <c r="AM58" s="205" t="n"/>
    </row>
    <row r="59" hidden="1" ht="12.75" customHeight="1" s="503">
      <c r="B59" s="214" t="n"/>
      <c r="C59" s="214" t="n"/>
      <c r="D59" s="214" t="n"/>
      <c r="E59" s="214" t="n"/>
      <c r="F59" s="214" t="n"/>
      <c r="G59" s="214" t="n"/>
      <c r="H59" s="214" t="n"/>
      <c r="I59" s="214" t="n"/>
      <c r="J59" s="214" t="n"/>
      <c r="K59" s="214" t="n"/>
      <c r="L59" s="214" t="n"/>
      <c r="M59" s="214" t="n"/>
      <c r="N59" s="214" t="n"/>
      <c r="O59" s="214" t="n"/>
      <c r="P59" s="214" t="n"/>
      <c r="Q59" s="214" t="n"/>
      <c r="R59" s="225" t="n"/>
      <c r="S59" s="214" t="n"/>
      <c r="T59" s="214" t="n"/>
      <c r="U59" s="214" t="n"/>
      <c r="V59" s="214" t="n"/>
      <c r="W59" s="214" t="n"/>
      <c r="X59" s="215" t="n"/>
      <c r="Y59" s="215" t="n"/>
      <c r="Z59" s="224" t="n"/>
      <c r="AA59" s="215" t="n"/>
      <c r="AB59" s="215" t="n"/>
      <c r="AC59" s="215" t="n"/>
      <c r="AD59" s="215" t="n"/>
      <c r="AE59" s="215" t="n"/>
      <c r="AF59" s="215" t="n"/>
      <c r="AG59" s="215" t="n"/>
      <c r="AH59" s="224" t="n"/>
      <c r="AI59" s="215" t="n"/>
      <c r="AJ59" s="215" t="n"/>
      <c r="AK59" s="215" t="n"/>
      <c r="AL59" s="215" t="n"/>
      <c r="AM59" s="215" t="n"/>
    </row>
    <row r="60" hidden="1" ht="8.1" customHeight="1" s="503">
      <c r="B60" s="214" t="n"/>
      <c r="C60" s="214" t="n"/>
      <c r="D60" s="214" t="n"/>
      <c r="E60" s="214" t="n"/>
      <c r="F60" s="214" t="n"/>
      <c r="G60" s="214" t="n"/>
      <c r="H60" s="214" t="n"/>
      <c r="I60" s="214" t="n"/>
      <c r="J60" s="214" t="n"/>
      <c r="K60" s="214" t="n"/>
      <c r="L60" s="214" t="n"/>
      <c r="M60" s="214" t="n"/>
      <c r="N60" s="214" t="n"/>
      <c r="O60" s="214" t="n"/>
      <c r="P60" s="214" t="n"/>
      <c r="Q60" s="214" t="n"/>
      <c r="R60" s="214" t="n"/>
      <c r="S60" s="214" t="n"/>
      <c r="T60" s="214" t="n"/>
      <c r="U60" s="214" t="n"/>
      <c r="V60" s="214" t="n"/>
      <c r="W60" s="214" t="n"/>
      <c r="X60" s="214" t="n"/>
      <c r="Y60" s="214" t="n"/>
      <c r="Z60" s="214" t="n"/>
      <c r="AA60" s="214" t="n"/>
      <c r="AB60" s="214" t="n"/>
      <c r="AC60" s="214" t="n"/>
      <c r="AD60" s="214" t="n"/>
      <c r="AE60" s="214" t="n"/>
      <c r="AF60" s="214" t="n"/>
      <c r="AG60" s="214" t="n"/>
      <c r="AH60" s="214" t="n"/>
      <c r="AI60" s="214" t="n"/>
      <c r="AJ60" s="214" t="n"/>
      <c r="AK60" s="214" t="n"/>
      <c r="AL60" s="214" t="n"/>
      <c r="AM60" s="214" t="n"/>
    </row>
    <row r="61" hidden="1" ht="15" customHeight="1" s="503">
      <c r="B61" s="214" t="n"/>
      <c r="C61" s="214" t="n"/>
      <c r="D61" s="214" t="n"/>
      <c r="E61" s="214" t="n"/>
      <c r="F61" s="214" t="n"/>
      <c r="G61" s="214" t="n"/>
      <c r="H61" s="299" t="inlineStr">
        <is>
          <t>Frais de comptabilité et d’adhésion à un organisme agrée</t>
        </is>
      </c>
      <c r="I61" s="214" t="n"/>
      <c r="J61" s="214" t="n"/>
      <c r="K61" s="214" t="n"/>
      <c r="L61" s="221" t="inlineStr">
        <is>
          <t>7FF</t>
        </is>
      </c>
      <c r="M61" s="591">
        <f>'2033-B'!J107</f>
        <v/>
      </c>
      <c r="N61" s="557" t="n"/>
      <c r="O61" s="557" t="n"/>
      <c r="P61" s="558" t="n"/>
      <c r="Q61" s="214" t="n"/>
      <c r="R61" s="214" t="n"/>
      <c r="S61" s="214" t="n"/>
      <c r="T61" s="209" t="n"/>
      <c r="U61" s="214" t="n"/>
      <c r="V61" s="209" t="inlineStr">
        <is>
          <t>Nombre d’exploitations</t>
        </is>
      </c>
      <c r="W61" s="214" t="n"/>
      <c r="X61" s="214" t="n"/>
      <c r="Y61" s="214" t="n"/>
      <c r="Z61" s="214" t="n"/>
      <c r="AA61" s="214" t="n"/>
      <c r="AB61" s="214" t="n"/>
      <c r="AC61" s="214" t="n"/>
      <c r="AD61" s="214" t="n"/>
      <c r="AE61" s="214" t="n"/>
      <c r="AF61" s="221" t="inlineStr">
        <is>
          <t>7FG</t>
        </is>
      </c>
      <c r="AG61" s="591" t="n">
        <v>1</v>
      </c>
      <c r="AH61" s="557" t="n"/>
      <c r="AI61" s="557" t="n"/>
      <c r="AJ61" s="558" t="n"/>
      <c r="AK61" s="214" t="n"/>
      <c r="AL61" s="214" t="n"/>
      <c r="AM61" s="214" t="n"/>
    </row>
    <row r="62" hidden="1" ht="8.1" customHeight="1" s="503">
      <c r="B62" s="214" t="n"/>
      <c r="C62" s="214" t="n"/>
      <c r="D62" s="214" t="n"/>
      <c r="E62" s="214" t="n"/>
      <c r="F62" s="214" t="n"/>
      <c r="G62" s="214" t="n"/>
      <c r="H62" s="214" t="n"/>
      <c r="I62" s="214" t="n"/>
      <c r="J62" s="214" t="n"/>
      <c r="K62" s="214" t="n"/>
      <c r="L62" s="214" t="n"/>
      <c r="M62" s="214" t="n"/>
      <c r="N62" s="214" t="n"/>
      <c r="O62" s="214" t="n"/>
      <c r="P62" s="214" t="n"/>
      <c r="Q62" s="214" t="n"/>
      <c r="R62" s="214" t="n"/>
      <c r="S62" s="214" t="n"/>
      <c r="T62" s="214" t="n"/>
      <c r="U62" s="214" t="n"/>
      <c r="V62" s="214" t="n"/>
      <c r="W62" s="214" t="n"/>
      <c r="X62" s="214" t="n"/>
      <c r="Y62" s="214" t="n"/>
      <c r="Z62" s="214" t="n"/>
      <c r="AA62" s="214" t="n"/>
      <c r="AB62" s="214" t="n"/>
      <c r="AC62" s="214" t="n"/>
      <c r="AD62" s="214" t="n"/>
      <c r="AE62" s="214" t="n"/>
      <c r="AF62" s="214" t="n"/>
      <c r="AG62" s="214" t="n"/>
      <c r="AH62" s="214" t="n"/>
      <c r="AI62" s="214" t="n"/>
      <c r="AJ62" s="214" t="n"/>
      <c r="AK62" s="214" t="n"/>
      <c r="AL62" s="214" t="n"/>
      <c r="AM62" s="214" t="n"/>
    </row>
    <row r="63" hidden="1" s="503">
      <c r="B63" s="214" t="n"/>
      <c r="C63" s="214" t="n"/>
      <c r="D63" s="214" t="n"/>
      <c r="E63" s="214" t="n"/>
      <c r="F63" s="214" t="n"/>
      <c r="G63" s="214" t="n"/>
      <c r="H63" s="214" t="n"/>
      <c r="I63" s="214" t="n"/>
      <c r="J63" s="214" t="n"/>
      <c r="K63" s="214" t="n"/>
      <c r="L63" s="214" t="n"/>
      <c r="M63" s="214" t="n"/>
      <c r="N63" s="214" t="n"/>
      <c r="O63" s="214" t="n"/>
      <c r="P63" s="214" t="n"/>
      <c r="Q63" s="214" t="n"/>
      <c r="R63" s="214" t="n"/>
      <c r="S63" s="214" t="n"/>
      <c r="T63" s="214" t="n"/>
      <c r="U63" s="214" t="n"/>
      <c r="V63" s="214" t="n"/>
      <c r="W63" s="214" t="n"/>
      <c r="X63" s="214" t="n"/>
      <c r="Y63" s="214" t="n"/>
      <c r="Z63" s="214" t="n"/>
      <c r="AA63" s="214" t="n"/>
      <c r="AB63" s="214" t="n"/>
      <c r="AC63" s="214" t="n"/>
      <c r="AD63" s="214" t="n"/>
      <c r="AE63" s="214" t="n"/>
      <c r="AF63" s="214" t="n"/>
      <c r="AG63" s="214" t="n"/>
      <c r="AH63" s="214" t="n"/>
      <c r="AI63" s="214" t="n"/>
      <c r="AJ63" s="214" t="n"/>
      <c r="AK63" s="214" t="n"/>
      <c r="AL63" s="214" t="n"/>
      <c r="AM63" s="214" t="n"/>
    </row>
    <row r="64" hidden="1" s="503"/>
  </sheetData>
  <sheetProtection selectLockedCells="1" selectUnlockedCells="1" sheet="1" objects="1" insertRows="1" insertHyperlinks="1" autoFilter="1" scenarios="1" formatColumns="1" deleteColumns="1" insertColumns="1" pivotTables="1" deleteRows="1" formatCells="1" formatRows="1" sort="1" password="B09C"/>
  <mergeCells count="84">
    <mergeCell ref="AI22:AL22"/>
    <mergeCell ref="R8:V8"/>
    <mergeCell ref="Q7:R7"/>
    <mergeCell ref="M61:P61"/>
    <mergeCell ref="P13:V13"/>
    <mergeCell ref="W52:Z52"/>
    <mergeCell ref="K48:N48"/>
    <mergeCell ref="AK7:AL7"/>
    <mergeCell ref="Y12:AB12"/>
    <mergeCell ref="W48:Z48"/>
    <mergeCell ref="S44:V44"/>
    <mergeCell ref="R34:V34"/>
    <mergeCell ref="S7:T7"/>
    <mergeCell ref="AC48:AF48"/>
    <mergeCell ref="K49:N49"/>
    <mergeCell ref="AA38:AD38"/>
    <mergeCell ref="Y7:Z7"/>
    <mergeCell ref="AA7:AB7"/>
    <mergeCell ref="AA40:AD40"/>
    <mergeCell ref="E51:H51"/>
    <mergeCell ref="P9:V9"/>
    <mergeCell ref="Q51:T51"/>
    <mergeCell ref="AI49:AL49"/>
    <mergeCell ref="AA26:AD26"/>
    <mergeCell ref="AI20:AL20"/>
    <mergeCell ref="E49:H49"/>
    <mergeCell ref="Q49:T49"/>
    <mergeCell ref="AA18:AD18"/>
    <mergeCell ref="S36:V36"/>
    <mergeCell ref="S30:V30"/>
    <mergeCell ref="AG12:AJ12"/>
    <mergeCell ref="S20:V20"/>
    <mergeCell ref="AA42:AD42"/>
    <mergeCell ref="AA22:AD22"/>
    <mergeCell ref="S22:V22"/>
    <mergeCell ref="AI48:AL48"/>
    <mergeCell ref="Q12:T12"/>
    <mergeCell ref="AI38:AL38"/>
    <mergeCell ref="D4:AD4"/>
    <mergeCell ref="U7:V7"/>
    <mergeCell ref="W7:X7"/>
    <mergeCell ref="E48:H48"/>
    <mergeCell ref="AA44:AD44"/>
    <mergeCell ref="AG7:AH7"/>
    <mergeCell ref="Z8:AD8"/>
    <mergeCell ref="AI7:AJ7"/>
    <mergeCell ref="AI40:AL40"/>
    <mergeCell ref="AA30:AD30"/>
    <mergeCell ref="K51:N51"/>
    <mergeCell ref="W51:Z51"/>
    <mergeCell ref="S38:V38"/>
    <mergeCell ref="AI26:AL26"/>
    <mergeCell ref="Z34:AD34"/>
    <mergeCell ref="S40:V40"/>
    <mergeCell ref="K52:N52"/>
    <mergeCell ref="S10:V10"/>
    <mergeCell ref="AI18:AL18"/>
    <mergeCell ref="AC49:AF49"/>
    <mergeCell ref="AI42:AL42"/>
    <mergeCell ref="R15:V15"/>
    <mergeCell ref="AI44:AL44"/>
    <mergeCell ref="AA10:AD10"/>
    <mergeCell ref="C3:AG3"/>
    <mergeCell ref="AI28:AL28"/>
    <mergeCell ref="B2:AM2"/>
    <mergeCell ref="E52:H52"/>
    <mergeCell ref="AA28:AD28"/>
    <mergeCell ref="S42:V42"/>
    <mergeCell ref="Q52:T52"/>
    <mergeCell ref="AI30:AL30"/>
    <mergeCell ref="S28:V28"/>
    <mergeCell ref="AG61:AJ61"/>
    <mergeCell ref="AC7:AD7"/>
    <mergeCell ref="AE7:AF7"/>
    <mergeCell ref="Q48:T48"/>
    <mergeCell ref="S26:V26"/>
    <mergeCell ref="P35:V35"/>
    <mergeCell ref="W49:Z49"/>
    <mergeCell ref="AI10:AL10"/>
    <mergeCell ref="S18:V18"/>
    <mergeCell ref="AI36:AL36"/>
    <mergeCell ref="AA36:AD36"/>
    <mergeCell ref="AA20:AD20"/>
    <mergeCell ref="Z15:AD15"/>
  </mergeCells>
  <conditionalFormatting sqref="C3">
    <cfRule type="expression" priority="1" dxfId="0">
      <formula>IF($C$3="",TRUE,FALSE)</formula>
    </cfRule>
  </conditionalFormatting>
  <pageMargins left="0.7086614173228347" right="0.7086614173228347" top="0.7480314960629921" bottom="0.7480314960629921" header="0.3149606299212598" footer="0.3149606299212598"/>
  <pageSetup orientation="portrait" paperSize="9" scale="61" fitToHeight="0"/>
</worksheet>
</file>

<file path=xl/worksheets/sheet2.xml><?xml version="1.0" encoding="utf-8"?>
<worksheet xmlns="http://schemas.openxmlformats.org/spreadsheetml/2006/main">
  <sheetPr codeName="Feuil18">
    <tabColor theme="7" tint="0.3999755851924192"/>
    <outlinePr summaryBelow="1" summaryRight="1"/>
    <pageSetUpPr fitToPage="1"/>
  </sheetPr>
  <dimension ref="A1:CM281"/>
  <sheetViews>
    <sheetView showGridLines="0" showRowColHeaders="0" workbookViewId="0">
      <selection activeCell="F12" sqref="F12:G12"/>
    </sheetView>
  </sheetViews>
  <sheetFormatPr baseColWidth="8" defaultColWidth="11.42578125" defaultRowHeight="15" customHeight="1"/>
  <cols>
    <col width="2.7109375" customWidth="1" style="12" min="1" max="1"/>
    <col width="14.7109375" customWidth="1" style="13" min="2" max="2"/>
    <col width="13.28515625" customWidth="1" style="13" min="3" max="3"/>
    <col width="17.7109375" customWidth="1" style="4" min="4" max="4"/>
    <col width="1.7109375" customWidth="1" style="4" min="5" max="5"/>
    <col width="15.7109375" customWidth="1" style="4" min="6" max="6"/>
    <col width="8.7109375" customWidth="1" style="12" min="7" max="7"/>
    <col width="2.7109375" customWidth="1" style="391" min="8" max="8"/>
    <col width="15.7109375" customWidth="1" style="391" min="9" max="9"/>
    <col width="8.7109375" customWidth="1" style="391" min="10" max="10"/>
    <col width="2.7109375" customWidth="1" style="12" min="11" max="11"/>
    <col width="15.7109375" customWidth="1" style="12" min="12" max="12"/>
    <col width="8.7109375" customWidth="1" style="391" min="13" max="13"/>
    <col width="2.7109375" customWidth="1" style="12" min="14" max="14"/>
    <col width="15.7109375" customWidth="1" style="391" min="15" max="15"/>
    <col width="8.7109375" customWidth="1" style="12" min="16" max="16"/>
    <col hidden="1" width="29.28515625" customWidth="1" style="12" min="17" max="17"/>
    <col width="25.140625" customWidth="1" style="12" min="18" max="18"/>
    <col width="12.85546875" customWidth="1" style="12" min="19" max="19"/>
    <col width="12.7109375" customWidth="1" style="12" min="20" max="20"/>
    <col width="18.85546875" customWidth="1" style="285" min="21" max="21"/>
    <col width="14.7109375" customWidth="1" style="285" min="22" max="22"/>
    <col width="11.42578125" customWidth="1" style="12" min="23" max="23"/>
    <col width="11.42578125" customWidth="1" style="391" min="24" max="24"/>
    <col width="11.42578125" customWidth="1" style="12" min="25" max="77"/>
    <col width="11.42578125" customWidth="1" style="14" min="78" max="87"/>
    <col width="11.42578125" customWidth="1" style="14" min="88" max="89"/>
    <col hidden="1" width="13" customWidth="1" style="14" min="90" max="90"/>
    <col width="11.42578125" customWidth="1" style="12" min="91" max="16384"/>
  </cols>
  <sheetData>
    <row r="1" ht="8.1" customHeight="1" s="503">
      <c r="B1" s="4" t="n"/>
      <c r="D1" s="6" t="n"/>
      <c r="E1" s="6" t="n"/>
      <c r="F1" s="13" t="n"/>
      <c r="G1" s="13" t="n"/>
      <c r="H1" s="13" t="n"/>
      <c r="I1" s="13" t="n"/>
      <c r="J1" s="13" t="n"/>
      <c r="K1" s="13" t="n"/>
      <c r="L1" s="13" t="n"/>
      <c r="M1" s="13" t="n"/>
      <c r="N1" s="13" t="n"/>
      <c r="O1" s="13" t="n"/>
      <c r="P1" s="13" t="n"/>
    </row>
    <row r="2" ht="51.95" customHeight="1" s="503">
      <c r="B2" s="352" t="inlineStr">
        <is>
          <t>Biens immobiliers et immobilisations
LMNP Excel — Template déclaration LMNP 2026</t>
        </is>
      </c>
      <c r="CL2" s="12" t="n"/>
    </row>
    <row r="3" ht="15" customHeight="1" s="503" thickBot="1">
      <c r="B3" s="4" t="n"/>
      <c r="C3" s="505" t="n"/>
      <c r="D3" s="505" t="n"/>
      <c r="E3" s="505" t="n"/>
      <c r="F3" s="505" t="n"/>
      <c r="G3" s="13" t="n"/>
      <c r="I3" s="13" t="n"/>
      <c r="J3" s="13" t="n"/>
      <c r="K3" s="13" t="n"/>
      <c r="L3" s="13" t="n"/>
      <c r="M3" s="13" t="n"/>
      <c r="N3" s="13" t="n"/>
      <c r="O3" s="13" t="n"/>
      <c r="BW3" s="14" t="n"/>
      <c r="BX3" s="14" t="n"/>
      <c r="BY3" s="14" t="n"/>
      <c r="CJ3" s="12" t="n"/>
      <c r="CK3" s="12" t="n"/>
      <c r="CL3" s="14" t="n">
        <v>2005</v>
      </c>
    </row>
    <row r="4" ht="15" customHeight="1" s="503" thickBot="1">
      <c r="A4" s="14" t="n"/>
      <c r="B4" s="506" t="inlineStr">
        <is>
          <t>Situation déclaration LMNP au Réel</t>
        </is>
      </c>
      <c r="C4" s="507" t="n"/>
      <c r="D4" s="507" t="n"/>
      <c r="E4" s="507" t="n"/>
      <c r="F4" s="507" t="n"/>
      <c r="G4" s="507" t="n"/>
      <c r="H4" s="507" t="n"/>
      <c r="I4" s="507" t="n"/>
      <c r="J4" s="507" t="n"/>
      <c r="K4" s="507" t="n"/>
      <c r="L4" s="507" t="n"/>
      <c r="M4" s="507" t="n"/>
      <c r="N4" s="507" t="n"/>
      <c r="O4" s="507" t="n"/>
      <c r="P4" s="508" t="n"/>
      <c r="Q4" s="14" t="n"/>
      <c r="CL4" s="14">
        <f>CL3+1</f>
        <v/>
      </c>
    </row>
    <row r="5" ht="15" customHeight="1" s="503">
      <c r="B5" s="322" t="n"/>
      <c r="C5" s="14" t="n"/>
      <c r="D5" s="14" t="n"/>
      <c r="E5" s="7" t="n"/>
      <c r="F5" s="14" t="n"/>
      <c r="G5" s="14" t="n"/>
      <c r="H5" s="16" t="n"/>
      <c r="I5" s="16" t="n"/>
      <c r="J5" s="16" t="n"/>
      <c r="K5" s="323">
        <f>CONCATENATE("Premier exercice fiscal au Réel : 01/01/",O6," au 31/12/",O6)</f>
        <v/>
      </c>
      <c r="L5" s="16" t="n"/>
      <c r="M5" s="16" t="n"/>
      <c r="N5" s="16" t="n"/>
      <c r="P5" s="324" t="n"/>
      <c r="Q5" s="14" t="n"/>
      <c r="BY5" s="14" t="n"/>
      <c r="CL5" s="14">
        <f>CL4+1</f>
        <v/>
      </c>
    </row>
    <row r="6" ht="15" customHeight="1" s="503">
      <c r="B6" s="322" t="n"/>
      <c r="C6" s="373" t="inlineStr">
        <is>
          <t>Avez-vous fait une déclaration LMNP au 
régime Micro-BIC par le passé  ?</t>
        </is>
      </c>
      <c r="D6" s="509" t="n"/>
      <c r="E6" s="509" t="n"/>
      <c r="F6" s="509" t="n"/>
      <c r="G6" s="509" t="n"/>
      <c r="H6" s="14" t="n"/>
      <c r="I6" s="376" t="inlineStr">
        <is>
          <t>NON</t>
        </is>
      </c>
      <c r="J6" s="14" t="n"/>
      <c r="K6" s="360" t="inlineStr">
        <is>
          <t>Année basculement 
LMNP au Réel ?</t>
        </is>
      </c>
      <c r="N6" s="14" t="n"/>
      <c r="O6" s="376" t="n">
        <v>2024</v>
      </c>
      <c r="P6" s="66" t="n"/>
      <c r="BY6" s="14" t="n"/>
      <c r="CL6" s="14">
        <f>CL5+1</f>
        <v/>
      </c>
    </row>
    <row r="7" ht="15" customHeight="1" s="503">
      <c r="B7" s="325" t="n"/>
      <c r="C7" s="510" t="n"/>
      <c r="H7" s="14" t="n"/>
      <c r="I7" s="511" t="n"/>
      <c r="J7" s="14" t="n"/>
      <c r="N7" s="14" t="n"/>
      <c r="O7" s="511" t="n"/>
      <c r="P7" s="326" t="n"/>
      <c r="S7" s="175" t="inlineStr">
        <is>
          <t>Bien Immo</t>
        </is>
      </c>
      <c r="T7" s="175" t="inlineStr">
        <is>
          <t>Date Début</t>
        </is>
      </c>
      <c r="U7" s="286" t="inlineStr">
        <is>
          <t>Désignation</t>
        </is>
      </c>
      <c r="V7" s="286" t="inlineStr">
        <is>
          <t>Amortissement</t>
        </is>
      </c>
      <c r="W7" s="175" t="inlineStr">
        <is>
          <t>Valeur</t>
        </is>
      </c>
      <c r="X7" s="175" t="inlineStr">
        <is>
          <t>Durée</t>
        </is>
      </c>
      <c r="Y7" s="175" t="n"/>
      <c r="Z7" s="175">
        <f>YEAR(Z281)</f>
        <v/>
      </c>
      <c r="AA7" s="175">
        <f>Z7+1</f>
        <v/>
      </c>
      <c r="AB7" s="175">
        <f>AA7+1</f>
        <v/>
      </c>
      <c r="AC7" s="175">
        <f>AB7+1</f>
        <v/>
      </c>
      <c r="AD7" s="175">
        <f>AC7+1</f>
        <v/>
      </c>
      <c r="AE7" s="175">
        <f>AD7+1</f>
        <v/>
      </c>
      <c r="AF7" s="175">
        <f>AE7+1</f>
        <v/>
      </c>
      <c r="AG7" s="175">
        <f>AF7+1</f>
        <v/>
      </c>
      <c r="AH7" s="175">
        <f>AG7+1</f>
        <v/>
      </c>
      <c r="AI7" s="175">
        <f>AH7+1</f>
        <v/>
      </c>
      <c r="AJ7" s="175">
        <f>AI7+1</f>
        <v/>
      </c>
      <c r="AK7" s="175">
        <f>AJ7+1</f>
        <v/>
      </c>
      <c r="AL7" s="175">
        <f>AK7+1</f>
        <v/>
      </c>
      <c r="AM7" s="175">
        <f>AL7+1</f>
        <v/>
      </c>
      <c r="AN7" s="175">
        <f>AM7+1</f>
        <v/>
      </c>
      <c r="AO7" s="175">
        <f>AN7+1</f>
        <v/>
      </c>
      <c r="AP7" s="175">
        <f>AO7+1</f>
        <v/>
      </c>
      <c r="AQ7" s="175">
        <f>AP7+1</f>
        <v/>
      </c>
      <c r="AR7" s="175">
        <f>AQ7+1</f>
        <v/>
      </c>
      <c r="AS7" s="175">
        <f>AR7+1</f>
        <v/>
      </c>
      <c r="AT7" s="175">
        <f>AS7+1</f>
        <v/>
      </c>
      <c r="AU7" s="175">
        <f>AT7+1</f>
        <v/>
      </c>
      <c r="AV7" s="175">
        <f>AU7+1</f>
        <v/>
      </c>
      <c r="AW7" s="175">
        <f>AV7+1</f>
        <v/>
      </c>
      <c r="AX7" s="175">
        <f>AW7+1</f>
        <v/>
      </c>
      <c r="AY7" s="175">
        <f>AX7+1</f>
        <v/>
      </c>
      <c r="AZ7" s="175">
        <f>AY7+1</f>
        <v/>
      </c>
      <c r="BA7" s="175">
        <f>AZ7+1</f>
        <v/>
      </c>
      <c r="BB7" s="175">
        <f>BA7+1</f>
        <v/>
      </c>
      <c r="BC7" s="175">
        <f>BB7+1</f>
        <v/>
      </c>
      <c r="BD7" s="175">
        <f>BC7+1</f>
        <v/>
      </c>
      <c r="BE7" s="175">
        <f>BD7+1</f>
        <v/>
      </c>
      <c r="BF7" s="175">
        <f>BE7+1</f>
        <v/>
      </c>
      <c r="BG7" s="175">
        <f>BF7+1</f>
        <v/>
      </c>
      <c r="BH7" s="175">
        <f>BG7+1</f>
        <v/>
      </c>
      <c r="BI7" s="175">
        <f>BH7+1</f>
        <v/>
      </c>
      <c r="BJ7" s="175">
        <f>BI7+1</f>
        <v/>
      </c>
      <c r="BK7" s="175">
        <f>BJ7+1</f>
        <v/>
      </c>
      <c r="BL7" s="175">
        <f>BK7+1</f>
        <v/>
      </c>
      <c r="BM7" s="175">
        <f>BL7+1</f>
        <v/>
      </c>
      <c r="BN7" s="175">
        <f>BM7+1</f>
        <v/>
      </c>
      <c r="BO7" s="175">
        <f>BN7+1</f>
        <v/>
      </c>
      <c r="BP7" s="175">
        <f>BO7+1</f>
        <v/>
      </c>
      <c r="BQ7" s="175">
        <f>BP7+1</f>
        <v/>
      </c>
      <c r="BR7" s="175">
        <f>BQ7+1</f>
        <v/>
      </c>
      <c r="BS7" s="175">
        <f>BR7+1</f>
        <v/>
      </c>
      <c r="BT7" s="175">
        <f>BS7+1</f>
        <v/>
      </c>
      <c r="BU7" s="175">
        <f>BT7+1</f>
        <v/>
      </c>
      <c r="BV7" s="175">
        <f>BU7+1</f>
        <v/>
      </c>
      <c r="BW7" s="175">
        <f>BV7+1</f>
        <v/>
      </c>
      <c r="BX7" s="175">
        <f>BW7+1</f>
        <v/>
      </c>
      <c r="BY7" s="175">
        <f>BX7+1</f>
        <v/>
      </c>
      <c r="CL7" s="14">
        <f>CL6+1</f>
        <v/>
      </c>
    </row>
    <row r="8" ht="15" customFormat="1" customHeight="1" s="14" thickBot="1">
      <c r="A8" s="12" t="n"/>
      <c r="B8" s="327" t="n"/>
      <c r="C8" s="328" t="n"/>
      <c r="D8" s="243" t="n"/>
      <c r="E8" s="329" t="n"/>
      <c r="F8" s="243" t="n"/>
      <c r="G8" s="243" t="n"/>
      <c r="H8" s="243" t="n"/>
      <c r="I8" s="243" t="n"/>
      <c r="J8" s="243" t="n"/>
      <c r="K8" s="243" t="n"/>
      <c r="L8" s="243" t="n"/>
      <c r="M8" s="243" t="n"/>
      <c r="N8" s="243" t="n"/>
      <c r="O8" s="243" t="n"/>
      <c r="P8" s="330" t="n"/>
      <c r="Q8" s="12" t="n"/>
      <c r="R8" s="12" t="n"/>
      <c r="S8" s="12" t="inlineStr">
        <is>
          <t>Bien_Immo - 1</t>
        </is>
      </c>
      <c r="T8" s="176">
        <f>Z280</f>
        <v/>
      </c>
      <c r="U8" s="287" t="inlineStr">
        <is>
          <t>Terrains</t>
        </is>
      </c>
      <c r="V8" s="285" t="inlineStr">
        <is>
          <t>Terrains</t>
        </is>
      </c>
      <c r="W8" s="512">
        <f>$F$32*$Z$278</f>
        <v/>
      </c>
      <c r="X8" s="391" t="n"/>
      <c r="Y8" s="12" t="n"/>
      <c r="Z8" s="240">
        <f>IF(OR(NOT(ISNUMBER($T8)),ISBLANK($W8),NOT(ISNUMBER($X8))),0,      IF(OR(YEAR($T8)&gt;Z$7,$X8&lt;=0,(YEAR($T8)+$X8)&lt;Z$7),0,     IF(YEAR($T8)=Z$7,               ($W8/($X8*360))*DAYS360($T8,DATE(Z$7,12,31)),     IF((YEAR($T8)+$X8)&lt;=Z$7,               $W8-SUM($Y8:Y8),               $W8/$X8))))</f>
        <v/>
      </c>
      <c r="AA8" s="240">
        <f>IF(OR(NOT(ISNUMBER($T8)),ISBLANK($W8),NOT(ISNUMBER($X8))),0,      IF(OR(YEAR($T8)&gt;AA$7,$X8&lt;=0,(YEAR($T8)+$X8)&lt;AA$7),0,     IF(YEAR($T8)=AA$7,               ($W8/($X8*360))*DAYS360($T8,DATE(AA$7,12,31)),     IF((YEAR($T8)+$X8)&lt;=AA$7,               $W8-SUM($Y8:Z8),               $W8/$X8))))</f>
        <v/>
      </c>
      <c r="AB8" s="240">
        <f>IF(OR(NOT(ISNUMBER($T8)),ISBLANK($W8),NOT(ISNUMBER($X8))),0,      IF(OR(YEAR($T8)&gt;AB$7,$X8&lt;=0,(YEAR($T8)+$X8)&lt;AB$7),0,     IF(YEAR($T8)=AB$7,               ($W8/($X8*360))*DAYS360($T8,DATE(AB$7,12,31)),     IF((YEAR($T8)+$X8)&lt;=AB$7,               $W8-SUM($Y8:AA8),               $W8/$X8))))</f>
        <v/>
      </c>
      <c r="AC8" s="240">
        <f>IF(OR(NOT(ISNUMBER($T8)),ISBLANK($W8),NOT(ISNUMBER($X8))),0,      IF(OR(YEAR($T8)&gt;AC$7,$X8&lt;=0,(YEAR($T8)+$X8)&lt;AC$7),0,     IF(YEAR($T8)=AC$7,               ($W8/($X8*360))*DAYS360($T8,DATE(AC$7,12,31)),     IF((YEAR($T8)+$X8)&lt;=AC$7,               $W8-SUM($Y8:AB8),               $W8/$X8))))</f>
        <v/>
      </c>
      <c r="AD8" s="240">
        <f>IF(OR(NOT(ISNUMBER($T8)),ISBLANK($W8),NOT(ISNUMBER($X8))),0,      IF(OR(YEAR($T8)&gt;AD$7,$X8&lt;=0,(YEAR($T8)+$X8)&lt;AD$7),0,     IF(YEAR($T8)=AD$7,               ($W8/($X8*360))*DAYS360($T8,DATE(AD$7,12,31)),     IF((YEAR($T8)+$X8)&lt;=AD$7,               $W8-SUM($Y8:AC8),               $W8/$X8))))</f>
        <v/>
      </c>
      <c r="AE8" s="240">
        <f>IF(OR(NOT(ISNUMBER($T8)),ISBLANK($W8),NOT(ISNUMBER($X8))),0,      IF(OR(YEAR($T8)&gt;AE$7,$X8&lt;=0,(YEAR($T8)+$X8)&lt;AE$7),0,     IF(YEAR($T8)=AE$7,               ($W8/($X8*360))*DAYS360($T8,DATE(AE$7,12,31)),     IF((YEAR($T8)+$X8)&lt;=AE$7,               $W8-SUM($Y8:AD8),               $W8/$X8))))</f>
        <v/>
      </c>
      <c r="AF8" s="240">
        <f>IF(OR(NOT(ISNUMBER($T8)),ISBLANK($W8),NOT(ISNUMBER($X8))),0,      IF(OR(YEAR($T8)&gt;AF$7,$X8&lt;=0,(YEAR($T8)+$X8)&lt;AF$7),0,     IF(YEAR($T8)=AF$7,               ($W8/($X8*360))*DAYS360($T8,DATE(AF$7,12,31)),     IF((YEAR($T8)+$X8)&lt;=AF$7,               $W8-SUM($Y8:AE8),               $W8/$X8))))</f>
        <v/>
      </c>
      <c r="AG8" s="240">
        <f>IF(OR(NOT(ISNUMBER($T8)),ISBLANK($W8),NOT(ISNUMBER($X8))),0,      IF(OR(YEAR($T8)&gt;AG$7,$X8&lt;=0,(YEAR($T8)+$X8)&lt;AG$7),0,     IF(YEAR($T8)=AG$7,               ($W8/($X8*360))*DAYS360($T8,DATE(AG$7,12,31)),     IF((YEAR($T8)+$X8)&lt;=AG$7,               $W8-SUM($Y8:AF8),               $W8/$X8))))</f>
        <v/>
      </c>
      <c r="AH8" s="240">
        <f>IF(OR(NOT(ISNUMBER($T8)),ISBLANK($W8),NOT(ISNUMBER($X8))),0,      IF(OR(YEAR($T8)&gt;AH$7,$X8&lt;=0,(YEAR($T8)+$X8)&lt;AH$7),0,     IF(YEAR($T8)=AH$7,               ($W8/($X8*360))*DAYS360($T8,DATE(AH$7,12,31)),     IF((YEAR($T8)+$X8)&lt;=AH$7,               $W8-SUM($Y8:AG8),               $W8/$X8))))</f>
        <v/>
      </c>
      <c r="AI8" s="240">
        <f>IF(OR(NOT(ISNUMBER($T8)),ISBLANK($W8),NOT(ISNUMBER($X8))),0,      IF(OR(YEAR($T8)&gt;AI$7,$X8&lt;=0,(YEAR($T8)+$X8)&lt;AI$7),0,     IF(YEAR($T8)=AI$7,               ($W8/($X8*360))*DAYS360($T8,DATE(AI$7,12,31)),     IF((YEAR($T8)+$X8)&lt;=AI$7,               $W8-SUM($Y8:AH8),               $W8/$X8))))</f>
        <v/>
      </c>
      <c r="AJ8" s="240">
        <f>IF(OR(NOT(ISNUMBER($T8)),ISBLANK($W8),NOT(ISNUMBER($X8))),0,      IF(OR(YEAR($T8)&gt;AJ$7,$X8&lt;=0,(YEAR($T8)+$X8)&lt;AJ$7),0,     IF(YEAR($T8)=AJ$7,               ($W8/($X8*360))*DAYS360($T8,DATE(AJ$7,12,31)),     IF((YEAR($T8)+$X8)&lt;=AJ$7,               $W8-SUM($Y8:AI8),               $W8/$X8))))</f>
        <v/>
      </c>
      <c r="AK8" s="240">
        <f>IF(OR(NOT(ISNUMBER($T8)),ISBLANK($W8),NOT(ISNUMBER($X8))),0,      IF(OR(YEAR($T8)&gt;AK$7,$X8&lt;=0,(YEAR($T8)+$X8)&lt;AK$7),0,     IF(YEAR($T8)=AK$7,               ($W8/($X8*360))*DAYS360($T8,DATE(AK$7,12,31)),     IF((YEAR($T8)+$X8)&lt;=AK$7,               $W8-SUM($Y8:AJ8),               $W8/$X8))))</f>
        <v/>
      </c>
      <c r="AL8" s="240">
        <f>IF(OR(NOT(ISNUMBER($T8)),ISBLANK($W8),NOT(ISNUMBER($X8))),0,      IF(OR(YEAR($T8)&gt;AL$7,$X8&lt;=0,(YEAR($T8)+$X8)&lt;AL$7),0,     IF(YEAR($T8)=AL$7,               ($W8/($X8*360))*DAYS360($T8,DATE(AL$7,12,31)),     IF((YEAR($T8)+$X8)&lt;=AL$7,               $W8-SUM($Y8:AK8),               $W8/$X8))))</f>
        <v/>
      </c>
      <c r="AM8" s="240">
        <f>IF(OR(NOT(ISNUMBER($T8)),ISBLANK($W8),NOT(ISNUMBER($X8))),0,      IF(OR(YEAR($T8)&gt;AM$7,$X8&lt;=0,(YEAR($T8)+$X8)&lt;AM$7),0,     IF(YEAR($T8)=AM$7,               ($W8/($X8*360))*DAYS360($T8,DATE(AM$7,12,31)),     IF((YEAR($T8)+$X8)&lt;=AM$7,               $W8-SUM($Y8:AL8),               $W8/$X8))))</f>
        <v/>
      </c>
      <c r="AN8" s="240">
        <f>IF(OR(NOT(ISNUMBER($T8)),ISBLANK($W8),NOT(ISNUMBER($X8))),0,      IF(OR(YEAR($T8)&gt;AN$7,$X8&lt;=0,(YEAR($T8)+$X8)&lt;AN$7),0,     IF(YEAR($T8)=AN$7,               ($W8/($X8*360))*DAYS360($T8,DATE(AN$7,12,31)),     IF((YEAR($T8)+$X8)&lt;=AN$7,               $W8-SUM($Y8:AM8),               $W8/$X8))))</f>
        <v/>
      </c>
      <c r="AO8" s="240">
        <f>IF(OR(NOT(ISNUMBER($T8)),ISBLANK($W8),NOT(ISNUMBER($X8))),0,      IF(OR(YEAR($T8)&gt;AO$7,$X8&lt;=0,(YEAR($T8)+$X8)&lt;AO$7),0,     IF(YEAR($T8)=AO$7,               ($W8/($X8*360))*DAYS360($T8,DATE(AO$7,12,31)),     IF((YEAR($T8)+$X8)&lt;=AO$7,               $W8-SUM($Y8:AN8),               $W8/$X8))))</f>
        <v/>
      </c>
      <c r="AP8" s="240">
        <f>IF(OR(NOT(ISNUMBER($T8)),ISBLANK($W8),NOT(ISNUMBER($X8))),0,      IF(OR(YEAR($T8)&gt;AP$7,$X8&lt;=0,(YEAR($T8)+$X8)&lt;AP$7),0,     IF(YEAR($T8)=AP$7,               ($W8/($X8*360))*DAYS360($T8,DATE(AP$7,12,31)),     IF((YEAR($T8)+$X8)&lt;=AP$7,               $W8-SUM($Y8:AO8),               $W8/$X8))))</f>
        <v/>
      </c>
      <c r="AQ8" s="240">
        <f>IF(OR(NOT(ISNUMBER($T8)),ISBLANK($W8),NOT(ISNUMBER($X8))),0,      IF(OR(YEAR($T8)&gt;AQ$7,$X8&lt;=0,(YEAR($T8)+$X8)&lt;AQ$7),0,     IF(YEAR($T8)=AQ$7,               ($W8/($X8*360))*DAYS360($T8,DATE(AQ$7,12,31)),     IF((YEAR($T8)+$X8)&lt;=AQ$7,               $W8-SUM($Y8:AP8),               $W8/$X8))))</f>
        <v/>
      </c>
      <c r="AR8" s="240">
        <f>IF(OR(NOT(ISNUMBER($T8)),ISBLANK($W8),NOT(ISNUMBER($X8))),0,      IF(OR(YEAR($T8)&gt;AR$7,$X8&lt;=0,(YEAR($T8)+$X8)&lt;AR$7),0,     IF(YEAR($T8)=AR$7,               ($W8/($X8*360))*DAYS360($T8,DATE(AR$7,12,31)),     IF((YEAR($T8)+$X8)&lt;=AR$7,               $W8-SUM($Y8:AQ8),               $W8/$X8))))</f>
        <v/>
      </c>
      <c r="AS8" s="240">
        <f>IF(OR(NOT(ISNUMBER($T8)),ISBLANK($W8),NOT(ISNUMBER($X8))),0,      IF(OR(YEAR($T8)&gt;AS$7,$X8&lt;=0,(YEAR($T8)+$X8)&lt;AS$7),0,     IF(YEAR($T8)=AS$7,               ($W8/($X8*360))*DAYS360($T8,DATE(AS$7,12,31)),     IF((YEAR($T8)+$X8)&lt;=AS$7,               $W8-SUM($Y8:AR8),               $W8/$X8))))</f>
        <v/>
      </c>
      <c r="AT8" s="240">
        <f>IF(OR(NOT(ISNUMBER($T8)),ISBLANK($W8),NOT(ISNUMBER($X8))),0,      IF(OR(YEAR($T8)&gt;AT$7,$X8&lt;=0,(YEAR($T8)+$X8)&lt;AT$7),0,     IF(YEAR($T8)=AT$7,               ($W8/($X8*360))*DAYS360($T8,DATE(AT$7,12,31)),     IF((YEAR($T8)+$X8)&lt;=AT$7,               $W8-SUM($Y8:AS8),               $W8/$X8))))</f>
        <v/>
      </c>
      <c r="AU8" s="240">
        <f>IF(OR(NOT(ISNUMBER($T8)),ISBLANK($W8),NOT(ISNUMBER($X8))),0,      IF(OR(YEAR($T8)&gt;AU$7,$X8&lt;=0,(YEAR($T8)+$X8)&lt;AU$7),0,     IF(YEAR($T8)=AU$7,               ($W8/($X8*360))*DAYS360($T8,DATE(AU$7,12,31)),     IF((YEAR($T8)+$X8)&lt;=AU$7,               $W8-SUM($Y8:AT8),               $W8/$X8))))</f>
        <v/>
      </c>
      <c r="AV8" s="240">
        <f>IF(OR(NOT(ISNUMBER($T8)),ISBLANK($W8),NOT(ISNUMBER($X8))),0,      IF(OR(YEAR($T8)&gt;AV$7,$X8&lt;=0,(YEAR($T8)+$X8)&lt;AV$7),0,     IF(YEAR($T8)=AV$7,               ($W8/($X8*360))*DAYS360($T8,DATE(AV$7,12,31)),     IF((YEAR($T8)+$X8)&lt;=AV$7,               $W8-SUM($Y8:AU8),               $W8/$X8))))</f>
        <v/>
      </c>
      <c r="AW8" s="240">
        <f>IF(OR(NOT(ISNUMBER($T8)),ISBLANK($W8),NOT(ISNUMBER($X8))),0,      IF(OR(YEAR($T8)&gt;AW$7,$X8&lt;=0,(YEAR($T8)+$X8)&lt;AW$7),0,     IF(YEAR($T8)=AW$7,               ($W8/($X8*360))*DAYS360($T8,DATE(AW$7,12,31)),     IF((YEAR($T8)+$X8)&lt;=AW$7,               $W8-SUM($Y8:AV8),               $W8/$X8))))</f>
        <v/>
      </c>
      <c r="AX8" s="240">
        <f>IF(OR(NOT(ISNUMBER($T8)),ISBLANK($W8),NOT(ISNUMBER($X8))),0,      IF(OR(YEAR($T8)&gt;AX$7,$X8&lt;=0,(YEAR($T8)+$X8)&lt;AX$7),0,     IF(YEAR($T8)=AX$7,               ($W8/($X8*360))*DAYS360($T8,DATE(AX$7,12,31)),     IF((YEAR($T8)+$X8)&lt;=AX$7,               $W8-SUM($Y8:AW8),               $W8/$X8))))</f>
        <v/>
      </c>
      <c r="AY8" s="240">
        <f>IF(OR(NOT(ISNUMBER($T8)),ISBLANK($W8),NOT(ISNUMBER($X8))),0,      IF(OR(YEAR($T8)&gt;AY$7,$X8&lt;=0,(YEAR($T8)+$X8)&lt;AY$7),0,     IF(YEAR($T8)=AY$7,               ($W8/($X8*360))*DAYS360($T8,DATE(AY$7,12,31)),     IF((YEAR($T8)+$X8)&lt;=AY$7,               $W8-SUM($Y8:AX8),               $W8/$X8))))</f>
        <v/>
      </c>
      <c r="AZ8" s="240">
        <f>IF(OR(NOT(ISNUMBER($T8)),ISBLANK($W8),NOT(ISNUMBER($X8))),0,      IF(OR(YEAR($T8)&gt;AZ$7,$X8&lt;=0,(YEAR($T8)+$X8)&lt;AZ$7),0,     IF(YEAR($T8)=AZ$7,               ($W8/($X8*360))*DAYS360($T8,DATE(AZ$7,12,31)),     IF((YEAR($T8)+$X8)&lt;=AZ$7,               $W8-SUM($Y8:AY8),               $W8/$X8))))</f>
        <v/>
      </c>
      <c r="BA8" s="240">
        <f>IF(OR(NOT(ISNUMBER($T8)),ISBLANK($W8),NOT(ISNUMBER($X8))),0,      IF(OR(YEAR($T8)&gt;BA$7,$X8&lt;=0,(YEAR($T8)+$X8)&lt;BA$7),0,     IF(YEAR($T8)=BA$7,               ($W8/($X8*360))*DAYS360($T8,DATE(BA$7,12,31)),     IF((YEAR($T8)+$X8)&lt;=BA$7,               $W8-SUM($Y8:AZ8),               $W8/$X8))))</f>
        <v/>
      </c>
      <c r="BB8" s="240">
        <f>IF(OR(NOT(ISNUMBER($T8)),ISBLANK($W8),NOT(ISNUMBER($X8))),0,      IF(OR(YEAR($T8)&gt;BB$7,$X8&lt;=0,(YEAR($T8)+$X8)&lt;BB$7),0,     IF(YEAR($T8)=BB$7,               ($W8/($X8*360))*DAYS360($T8,DATE(BB$7,12,31)),     IF((YEAR($T8)+$X8)&lt;=BB$7,               $W8-SUM($Y8:BA8),               $W8/$X8))))</f>
        <v/>
      </c>
      <c r="BC8" s="240">
        <f>IF(OR(NOT(ISNUMBER($T8)),ISBLANK($W8),NOT(ISNUMBER($X8))),0,      IF(OR(YEAR($T8)&gt;BC$7,$X8&lt;=0,(YEAR($T8)+$X8)&lt;BC$7),0,     IF(YEAR($T8)=BC$7,               ($W8/($X8*360))*DAYS360($T8,DATE(BC$7,12,31)),     IF((YEAR($T8)+$X8)&lt;=BC$7,               $W8-SUM($Y8:BB8),               $W8/$X8))))</f>
        <v/>
      </c>
      <c r="BD8" s="240">
        <f>IF(OR(NOT(ISNUMBER($T8)),ISBLANK($W8),NOT(ISNUMBER($X8))),0,      IF(OR(YEAR($T8)&gt;BD$7,$X8&lt;=0,(YEAR($T8)+$X8)&lt;BD$7),0,     IF(YEAR($T8)=BD$7,               ($W8/($X8*360))*DAYS360($T8,DATE(BD$7,12,31)),     IF((YEAR($T8)+$X8)&lt;=BD$7,               $W8-SUM($Y8:BC8),               $W8/$X8))))</f>
        <v/>
      </c>
      <c r="BE8" s="240">
        <f>IF(OR(NOT(ISNUMBER($T8)),ISBLANK($W8),NOT(ISNUMBER($X8))),0,      IF(OR(YEAR($T8)&gt;BE$7,$X8&lt;=0,(YEAR($T8)+$X8)&lt;BE$7),0,     IF(YEAR($T8)=BE$7,               ($W8/($X8*360))*DAYS360($T8,DATE(BE$7,12,31)),     IF((YEAR($T8)+$X8)&lt;=BE$7,               $W8-SUM($Y8:BD8),               $W8/$X8))))</f>
        <v/>
      </c>
      <c r="BF8" s="240">
        <f>IF(OR(NOT(ISNUMBER($T8)),ISBLANK($W8),NOT(ISNUMBER($X8))),0,      IF(OR(YEAR($T8)&gt;BF$7,$X8&lt;=0,(YEAR($T8)+$X8)&lt;BF$7),0,     IF(YEAR($T8)=BF$7,               ($W8/($X8*360))*DAYS360($T8,DATE(BF$7,12,31)),     IF((YEAR($T8)+$X8)&lt;=BF$7,               $W8-SUM($Y8:BE8),               $W8/$X8))))</f>
        <v/>
      </c>
      <c r="BG8" s="240">
        <f>IF(OR(NOT(ISNUMBER($T8)),ISBLANK($W8),NOT(ISNUMBER($X8))),0,      IF(OR(YEAR($T8)&gt;BG$7,$X8&lt;=0,(YEAR($T8)+$X8)&lt;BG$7),0,     IF(YEAR($T8)=BG$7,               ($W8/($X8*360))*DAYS360($T8,DATE(BG$7,12,31)),     IF((YEAR($T8)+$X8)&lt;=BG$7,               $W8-SUM($Y8:BF8),               $W8/$X8))))</f>
        <v/>
      </c>
      <c r="BH8" s="240">
        <f>IF(OR(NOT(ISNUMBER($T8)),ISBLANK($W8),NOT(ISNUMBER($X8))),0,      IF(OR(YEAR($T8)&gt;BH$7,$X8&lt;=0,(YEAR($T8)+$X8)&lt;BH$7),0,     IF(YEAR($T8)=BH$7,               ($W8/($X8*360))*DAYS360($T8,DATE(BH$7,12,31)),     IF((YEAR($T8)+$X8)&lt;=BH$7,               $W8-SUM($Y8:BG8),               $W8/$X8))))</f>
        <v/>
      </c>
      <c r="BI8" s="240">
        <f>IF(OR(NOT(ISNUMBER($T8)),ISBLANK($W8),NOT(ISNUMBER($X8))),0,      IF(OR(YEAR($T8)&gt;BI$7,$X8&lt;=0,(YEAR($T8)+$X8)&lt;BI$7),0,     IF(YEAR($T8)=BI$7,               ($W8/($X8*360))*DAYS360($T8,DATE(BI$7,12,31)),     IF((YEAR($T8)+$X8)&lt;=BI$7,               $W8-SUM($Y8:BH8),               $W8/$X8))))</f>
        <v/>
      </c>
      <c r="BJ8" s="240">
        <f>IF(OR(NOT(ISNUMBER($T8)),ISBLANK($W8),NOT(ISNUMBER($X8))),0,      IF(OR(YEAR($T8)&gt;BJ$7,$X8&lt;=0,(YEAR($T8)+$X8)&lt;BJ$7),0,     IF(YEAR($T8)=BJ$7,               ($W8/($X8*360))*DAYS360($T8,DATE(BJ$7,12,31)),     IF((YEAR($T8)+$X8)&lt;=BJ$7,               $W8-SUM($Y8:BI8),               $W8/$X8))))</f>
        <v/>
      </c>
      <c r="BK8" s="240">
        <f>IF(OR(NOT(ISNUMBER($T8)),ISBLANK($W8),NOT(ISNUMBER($X8))),0,      IF(OR(YEAR($T8)&gt;BK$7,$X8&lt;=0,(YEAR($T8)+$X8)&lt;BK$7),0,     IF(YEAR($T8)=BK$7,               ($W8/($X8*360))*DAYS360($T8,DATE(BK$7,12,31)),     IF((YEAR($T8)+$X8)&lt;=BK$7,               $W8-SUM($Y8:BJ8),               $W8/$X8))))</f>
        <v/>
      </c>
      <c r="BL8" s="240">
        <f>IF(OR(NOT(ISNUMBER($T8)),ISBLANK($W8),NOT(ISNUMBER($X8))),0,      IF(OR(YEAR($T8)&gt;BL$7,$X8&lt;=0,(YEAR($T8)+$X8)&lt;BL$7),0,     IF(YEAR($T8)=BL$7,               ($W8/($X8*360))*DAYS360($T8,DATE(BL$7,12,31)),     IF((YEAR($T8)+$X8)&lt;=BL$7,               $W8-SUM($Y8:BK8),               $W8/$X8))))</f>
        <v/>
      </c>
      <c r="BM8" s="240">
        <f>IF(OR(NOT(ISNUMBER($T8)),ISBLANK($W8),NOT(ISNUMBER($X8))),0,      IF(OR(YEAR($T8)&gt;BM$7,$X8&lt;=0,(YEAR($T8)+$X8)&lt;BM$7),0,     IF(YEAR($T8)=BM$7,               ($W8/($X8*360))*DAYS360($T8,DATE(BM$7,12,31)),     IF((YEAR($T8)+$X8)&lt;=BM$7,               $W8-SUM($Y8:BL8),               $W8/$X8))))</f>
        <v/>
      </c>
      <c r="BN8" s="240">
        <f>IF(OR(NOT(ISNUMBER($T8)),ISBLANK($W8),NOT(ISNUMBER($X8))),0,      IF(OR(YEAR($T8)&gt;BN$7,$X8&lt;=0,(YEAR($T8)+$X8)&lt;BN$7),0,     IF(YEAR($T8)=BN$7,               ($W8/($X8*360))*DAYS360($T8,DATE(BN$7,12,31)),     IF((YEAR($T8)+$X8)&lt;=BN$7,               $W8-SUM($Y8:BM8),               $W8/$X8))))</f>
        <v/>
      </c>
      <c r="BO8" s="240">
        <f>IF(OR(NOT(ISNUMBER($T8)),ISBLANK($W8),NOT(ISNUMBER($X8))),0,      IF(OR(YEAR($T8)&gt;BO$7,$X8&lt;=0,(YEAR($T8)+$X8)&lt;BO$7),0,     IF(YEAR($T8)=BO$7,               ($W8/($X8*360))*DAYS360($T8,DATE(BO$7,12,31)),     IF((YEAR($T8)+$X8)&lt;=BO$7,               $W8-SUM($Y8:BN8),               $W8/$X8))))</f>
        <v/>
      </c>
      <c r="BP8" s="240">
        <f>IF(OR(NOT(ISNUMBER($T8)),ISBLANK($W8),NOT(ISNUMBER($X8))),0,      IF(OR(YEAR($T8)&gt;BP$7,$X8&lt;=0,(YEAR($T8)+$X8)&lt;BP$7),0,     IF(YEAR($T8)=BP$7,               ($W8/($X8*360))*DAYS360($T8,DATE(BP$7,12,31)),     IF((YEAR($T8)+$X8)&lt;=BP$7,               $W8-SUM($Y8:BO8),               $W8/$X8))))</f>
        <v/>
      </c>
      <c r="BQ8" s="240">
        <f>IF(OR(NOT(ISNUMBER($T8)),ISBLANK($W8),NOT(ISNUMBER($X8))),0,      IF(OR(YEAR($T8)&gt;BQ$7,$X8&lt;=0,(YEAR($T8)+$X8)&lt;BQ$7),0,     IF(YEAR($T8)=BQ$7,               ($W8/($X8*360))*DAYS360($T8,DATE(BQ$7,12,31)),     IF((YEAR($T8)+$X8)&lt;=BQ$7,               $W8-SUM($Y8:BP8),               $W8/$X8))))</f>
        <v/>
      </c>
      <c r="BR8" s="240">
        <f>IF(OR(NOT(ISNUMBER($T8)),ISBLANK($W8),NOT(ISNUMBER($X8))),0,      IF(OR(YEAR($T8)&gt;BR$7,$X8&lt;=0,(YEAR($T8)+$X8)&lt;BR$7),0,     IF(YEAR($T8)=BR$7,               ($W8/($X8*360))*DAYS360($T8,DATE(BR$7,12,31)),     IF((YEAR($T8)+$X8)&lt;=BR$7,               $W8-SUM($Y8:BQ8),               $W8/$X8))))</f>
        <v/>
      </c>
      <c r="BS8" s="240">
        <f>IF(OR(NOT(ISNUMBER($T8)),ISBLANK($W8),NOT(ISNUMBER($X8))),0,      IF(OR(YEAR($T8)&gt;BS$7,$X8&lt;=0,(YEAR($T8)+$X8)&lt;BS$7),0,     IF(YEAR($T8)=BS$7,               ($W8/($X8*360))*DAYS360($T8,DATE(BS$7,12,31)),     IF((YEAR($T8)+$X8)&lt;=BS$7,               $W8-SUM($Y8:BR8),               $W8/$X8))))</f>
        <v/>
      </c>
      <c r="BT8" s="240">
        <f>IF(OR(NOT(ISNUMBER($T8)),ISBLANK($W8),NOT(ISNUMBER($X8))),0,      IF(OR(YEAR($T8)&gt;BT$7,$X8&lt;=0,(YEAR($T8)+$X8)&lt;BT$7),0,     IF(YEAR($T8)=BT$7,               ($W8/($X8*360))*DAYS360($T8,DATE(BT$7,12,31)),     IF((YEAR($T8)+$X8)&lt;=BT$7,               $W8-SUM($Y8:BS8),               $W8/$X8))))</f>
        <v/>
      </c>
      <c r="BU8" s="240">
        <f>IF(OR(NOT(ISNUMBER($T8)),ISBLANK($W8),NOT(ISNUMBER($X8))),0,      IF(OR(YEAR($T8)&gt;BU$7,$X8&lt;=0,(YEAR($T8)+$X8)&lt;BU$7),0,     IF(YEAR($T8)=BU$7,               ($W8/($X8*360))*DAYS360($T8,DATE(BU$7,12,31)),     IF((YEAR($T8)+$X8)&lt;=BU$7,               $W8-SUM($Y8:BT8),               $W8/$X8))))</f>
        <v/>
      </c>
      <c r="BV8" s="240">
        <f>IF(OR(NOT(ISNUMBER($T8)),ISBLANK($W8),NOT(ISNUMBER($X8))),0,      IF(OR(YEAR($T8)&gt;BV$7,$X8&lt;=0,(YEAR($T8)+$X8)&lt;BV$7),0,     IF(YEAR($T8)=BV$7,               ($W8/($X8*360))*DAYS360($T8,DATE(BV$7,12,31)),     IF((YEAR($T8)+$X8)&lt;=BV$7,               $W8-SUM($Y8:BU8),               $W8/$X8))))</f>
        <v/>
      </c>
      <c r="BW8" s="240">
        <f>IF(OR(NOT(ISNUMBER($T8)),ISBLANK($W8),NOT(ISNUMBER($X8))),0,      IF(OR(YEAR($T8)&gt;BW$7,$X8&lt;=0,(YEAR($T8)+$X8)&lt;BW$7),0,     IF(YEAR($T8)=BW$7,               ($W8/($X8*360))*DAYS360($T8,DATE(BW$7,12,31)),     IF((YEAR($T8)+$X8)&lt;=BW$7,               $W8-SUM($Y8:BV8),               $W8/$X8))))</f>
        <v/>
      </c>
      <c r="BX8" s="240">
        <f>IF(OR(NOT(ISNUMBER($T8)),ISBLANK($W8),NOT(ISNUMBER($X8))),0,      IF(OR(YEAR($T8)&gt;BX$7,$X8&lt;=0,(YEAR($T8)+$X8)&lt;BX$7),0,     IF(YEAR($T8)=BX$7,               ($W8/($X8*360))*DAYS360($T8,DATE(BX$7,12,31)),     IF((YEAR($T8)+$X8)&lt;=BX$7,               $W8-SUM($Y8:BW8),               $W8/$X8))))</f>
        <v/>
      </c>
      <c r="BY8" s="240">
        <f>IF(OR(NOT(ISNUMBER($T8)),ISBLANK($W8),NOT(ISNUMBER($X8))),0,      IF(OR(YEAR($T8)&gt;BY$7,$X8&lt;=0,(YEAR($T8)+$X8)&lt;BY$7),0,     IF(YEAR($T8)=BY$7,               ($W8/($X8*360))*DAYS360($T8,DATE(BY$7,12,31)),     IF((YEAR($T8)+$X8)&lt;=BY$7,               $W8-SUM($Y8:BX8),               $W8/$X8))))</f>
        <v/>
      </c>
      <c r="CL8" s="14">
        <f>CL7+1</f>
        <v/>
      </c>
    </row>
    <row r="9" ht="15" customFormat="1" customHeight="1" s="14">
      <c r="A9" s="12" t="n"/>
      <c r="B9" s="331" t="n"/>
      <c r="C9" s="331" t="n"/>
      <c r="P9" s="332" t="n"/>
      <c r="Q9" s="12" t="n"/>
      <c r="R9" s="12" t="n"/>
      <c r="S9" s="12" t="inlineStr">
        <is>
          <t>Bien_Immo - 1</t>
        </is>
      </c>
      <c r="T9" s="176">
        <f>T8</f>
        <v/>
      </c>
      <c r="U9" s="287" t="inlineStr">
        <is>
          <t>Constructions</t>
        </is>
      </c>
      <c r="V9" s="285" t="inlineStr">
        <is>
          <t>Constructions</t>
        </is>
      </c>
      <c r="W9" s="512">
        <f>IF($F$29="Détaillée",0,F33*$Z$278)</f>
        <v/>
      </c>
      <c r="X9" s="512">
        <f>IF($F$29="Détaillée",0,G33)</f>
        <v/>
      </c>
      <c r="Y9" s="12" t="n"/>
      <c r="Z9" s="240">
        <f>IF(OR(NOT(ISNUMBER($T9)),ISBLANK($W9),NOT(ISNUMBER($X9))),0,      IF(OR(YEAR($T9)&gt;Z$7,$X9&lt;=0,(YEAR($T9)+$X9)&lt;Z$7),0,     IF(YEAR($T9)=Z$7,               ($W9/($X9*360))*DAYS360($T9,DATE(Z$7,12,31)),     IF((YEAR($T9)+$X9)&lt;=Z$7,               $W9-SUM($Y9:Y9),               $W9/$X9))))</f>
        <v/>
      </c>
      <c r="AA9" s="240">
        <f>IF(OR(NOT(ISNUMBER($T9)),ISBLANK($W9),NOT(ISNUMBER($X9))),0,      IF(OR(YEAR($T9)&gt;AA$7,$X9&lt;=0,(YEAR($T9)+$X9)&lt;AA$7),0,     IF(YEAR($T9)=AA$7,               ($W9/($X9*360))*DAYS360($T9,DATE(AA$7,12,31)),     IF((YEAR($T9)+$X9)&lt;=AA$7,               $W9-SUM($Y9:Z9),               $W9/$X9))))</f>
        <v/>
      </c>
      <c r="AB9" s="240">
        <f>IF(OR(NOT(ISNUMBER($T9)),ISBLANK($W9),NOT(ISNUMBER($X9))),0,      IF(OR(YEAR($T9)&gt;AB$7,$X9&lt;=0,(YEAR($T9)+$X9)&lt;AB$7),0,     IF(YEAR($T9)=AB$7,               ($W9/($X9*360))*DAYS360($T9,DATE(AB$7,12,31)),     IF((YEAR($T9)+$X9)&lt;=AB$7,               $W9-SUM($Y9:AA9),               $W9/$X9))))</f>
        <v/>
      </c>
      <c r="AC9" s="240">
        <f>IF(OR(NOT(ISNUMBER($T9)),ISBLANK($W9),NOT(ISNUMBER($X9))),0,      IF(OR(YEAR($T9)&gt;AC$7,$X9&lt;=0,(YEAR($T9)+$X9)&lt;AC$7),0,     IF(YEAR($T9)=AC$7,               ($W9/($X9*360))*DAYS360($T9,DATE(AC$7,12,31)),     IF((YEAR($T9)+$X9)&lt;=AC$7,               $W9-SUM($Y9:AB9),               $W9/$X9))))</f>
        <v/>
      </c>
      <c r="AD9" s="240">
        <f>IF(OR(NOT(ISNUMBER($T9)),ISBLANK($W9),NOT(ISNUMBER($X9))),0,      IF(OR(YEAR($T9)&gt;AD$7,$X9&lt;=0,(YEAR($T9)+$X9)&lt;AD$7),0,     IF(YEAR($T9)=AD$7,               ($W9/($X9*360))*DAYS360($T9,DATE(AD$7,12,31)),     IF((YEAR($T9)+$X9)&lt;=AD$7,               $W9-SUM($Y9:AC9),               $W9/$X9))))</f>
        <v/>
      </c>
      <c r="AE9" s="240">
        <f>IF(OR(NOT(ISNUMBER($T9)),ISBLANK($W9),NOT(ISNUMBER($X9))),0,      IF(OR(YEAR($T9)&gt;AE$7,$X9&lt;=0,(YEAR($T9)+$X9)&lt;AE$7),0,     IF(YEAR($T9)=AE$7,               ($W9/($X9*360))*DAYS360($T9,DATE(AE$7,12,31)),     IF((YEAR($T9)+$X9)&lt;=AE$7,               $W9-SUM($Y9:AD9),               $W9/$X9))))</f>
        <v/>
      </c>
      <c r="AF9" s="240">
        <f>IF(OR(NOT(ISNUMBER($T9)),ISBLANK($W9),NOT(ISNUMBER($X9))),0,      IF(OR(YEAR($T9)&gt;AF$7,$X9&lt;=0,(YEAR($T9)+$X9)&lt;AF$7),0,     IF(YEAR($T9)=AF$7,               ($W9/($X9*360))*DAYS360($T9,DATE(AF$7,12,31)),     IF((YEAR($T9)+$X9)&lt;=AF$7,               $W9-SUM($Y9:AE9),               $W9/$X9))))</f>
        <v/>
      </c>
      <c r="AG9" s="240">
        <f>IF(OR(NOT(ISNUMBER($T9)),ISBLANK($W9),NOT(ISNUMBER($X9))),0,      IF(OR(YEAR($T9)&gt;AG$7,$X9&lt;=0,(YEAR($T9)+$X9)&lt;AG$7),0,     IF(YEAR($T9)=AG$7,               ($W9/($X9*360))*DAYS360($T9,DATE(AG$7,12,31)),     IF((YEAR($T9)+$X9)&lt;=AG$7,               $W9-SUM($Y9:AF9),               $W9/$X9))))</f>
        <v/>
      </c>
      <c r="AH9" s="240">
        <f>IF(OR(NOT(ISNUMBER($T9)),ISBLANK($W9),NOT(ISNUMBER($X9))),0,      IF(OR(YEAR($T9)&gt;AH$7,$X9&lt;=0,(YEAR($T9)+$X9)&lt;AH$7),0,     IF(YEAR($T9)=AH$7,               ($W9/($X9*360))*DAYS360($T9,DATE(AH$7,12,31)),     IF((YEAR($T9)+$X9)&lt;=AH$7,               $W9-SUM($Y9:AG9),               $W9/$X9))))</f>
        <v/>
      </c>
      <c r="AI9" s="240">
        <f>IF(OR(NOT(ISNUMBER($T9)),ISBLANK($W9),NOT(ISNUMBER($X9))),0,      IF(OR(YEAR($T9)&gt;AI$7,$X9&lt;=0,(YEAR($T9)+$X9)&lt;AI$7),0,     IF(YEAR($T9)=AI$7,               ($W9/($X9*360))*DAYS360($T9,DATE(AI$7,12,31)),     IF((YEAR($T9)+$X9)&lt;=AI$7,               $W9-SUM($Y9:AH9),               $W9/$X9))))</f>
        <v/>
      </c>
      <c r="AJ9" s="240">
        <f>IF(OR(NOT(ISNUMBER($T9)),ISBLANK($W9),NOT(ISNUMBER($X9))),0,      IF(OR(YEAR($T9)&gt;AJ$7,$X9&lt;=0,(YEAR($T9)+$X9)&lt;AJ$7),0,     IF(YEAR($T9)=AJ$7,               ($W9/($X9*360))*DAYS360($T9,DATE(AJ$7,12,31)),     IF((YEAR($T9)+$X9)&lt;=AJ$7,               $W9-SUM($Y9:AI9),               $W9/$X9))))</f>
        <v/>
      </c>
      <c r="AK9" s="240">
        <f>IF(OR(NOT(ISNUMBER($T9)),ISBLANK($W9),NOT(ISNUMBER($X9))),0,      IF(OR(YEAR($T9)&gt;AK$7,$X9&lt;=0,(YEAR($T9)+$X9)&lt;AK$7),0,     IF(YEAR($T9)=AK$7,               ($W9/($X9*360))*DAYS360($T9,DATE(AK$7,12,31)),     IF((YEAR($T9)+$X9)&lt;=AK$7,               $W9-SUM($Y9:AJ9),               $W9/$X9))))</f>
        <v/>
      </c>
      <c r="AL9" s="240">
        <f>IF(OR(NOT(ISNUMBER($T9)),ISBLANK($W9),NOT(ISNUMBER($X9))),0,      IF(OR(YEAR($T9)&gt;AL$7,$X9&lt;=0,(YEAR($T9)+$X9)&lt;AL$7),0,     IF(YEAR($T9)=AL$7,               ($W9/($X9*360))*DAYS360($T9,DATE(AL$7,12,31)),     IF((YEAR($T9)+$X9)&lt;=AL$7,               $W9-SUM($Y9:AK9),               $W9/$X9))))</f>
        <v/>
      </c>
      <c r="AM9" s="240">
        <f>IF(OR(NOT(ISNUMBER($T9)),ISBLANK($W9),NOT(ISNUMBER($X9))),0,      IF(OR(YEAR($T9)&gt;AM$7,$X9&lt;=0,(YEAR($T9)+$X9)&lt;AM$7),0,     IF(YEAR($T9)=AM$7,               ($W9/($X9*360))*DAYS360($T9,DATE(AM$7,12,31)),     IF((YEAR($T9)+$X9)&lt;=AM$7,               $W9-SUM($Y9:AL9),               $W9/$X9))))</f>
        <v/>
      </c>
      <c r="AN9" s="240">
        <f>IF(OR(NOT(ISNUMBER($T9)),ISBLANK($W9),NOT(ISNUMBER($X9))),0,      IF(OR(YEAR($T9)&gt;AN$7,$X9&lt;=0,(YEAR($T9)+$X9)&lt;AN$7),0,     IF(YEAR($T9)=AN$7,               ($W9/($X9*360))*DAYS360($T9,DATE(AN$7,12,31)),     IF((YEAR($T9)+$X9)&lt;=AN$7,               $W9-SUM($Y9:AM9),               $W9/$X9))))</f>
        <v/>
      </c>
      <c r="AO9" s="240">
        <f>IF(OR(NOT(ISNUMBER($T9)),ISBLANK($W9),NOT(ISNUMBER($X9))),0,      IF(OR(YEAR($T9)&gt;AO$7,$X9&lt;=0,(YEAR($T9)+$X9)&lt;AO$7),0,     IF(YEAR($T9)=AO$7,               ($W9/($X9*360))*DAYS360($T9,DATE(AO$7,12,31)),     IF((YEAR($T9)+$X9)&lt;=AO$7,               $W9-SUM($Y9:AN9),               $W9/$X9))))</f>
        <v/>
      </c>
      <c r="AP9" s="240">
        <f>IF(OR(NOT(ISNUMBER($T9)),ISBLANK($W9),NOT(ISNUMBER($X9))),0,      IF(OR(YEAR($T9)&gt;AP$7,$X9&lt;=0,(YEAR($T9)+$X9)&lt;AP$7),0,     IF(YEAR($T9)=AP$7,               ($W9/($X9*360))*DAYS360($T9,DATE(AP$7,12,31)),     IF((YEAR($T9)+$X9)&lt;=AP$7,               $W9-SUM($Y9:AO9),               $W9/$X9))))</f>
        <v/>
      </c>
      <c r="AQ9" s="240">
        <f>IF(OR(NOT(ISNUMBER($T9)),ISBLANK($W9),NOT(ISNUMBER($X9))),0,      IF(OR(YEAR($T9)&gt;AQ$7,$X9&lt;=0,(YEAR($T9)+$X9)&lt;AQ$7),0,     IF(YEAR($T9)=AQ$7,               ($W9/($X9*360))*DAYS360($T9,DATE(AQ$7,12,31)),     IF((YEAR($T9)+$X9)&lt;=AQ$7,               $W9-SUM($Y9:AP9),               $W9/$X9))))</f>
        <v/>
      </c>
      <c r="AR9" s="240">
        <f>IF(OR(NOT(ISNUMBER($T9)),ISBLANK($W9),NOT(ISNUMBER($X9))),0,      IF(OR(YEAR($T9)&gt;AR$7,$X9&lt;=0,(YEAR($T9)+$X9)&lt;AR$7),0,     IF(YEAR($T9)=AR$7,               ($W9/($X9*360))*DAYS360($T9,DATE(AR$7,12,31)),     IF((YEAR($T9)+$X9)&lt;=AR$7,               $W9-SUM($Y9:AQ9),               $W9/$X9))))</f>
        <v/>
      </c>
      <c r="AS9" s="240">
        <f>IF(OR(NOT(ISNUMBER($T9)),ISBLANK($W9),NOT(ISNUMBER($X9))),0,      IF(OR(YEAR($T9)&gt;AS$7,$X9&lt;=0,(YEAR($T9)+$X9)&lt;AS$7),0,     IF(YEAR($T9)=AS$7,               ($W9/($X9*360))*DAYS360($T9,DATE(AS$7,12,31)),     IF((YEAR($T9)+$X9)&lt;=AS$7,               $W9-SUM($Y9:AR9),               $W9/$X9))))</f>
        <v/>
      </c>
      <c r="AT9" s="240">
        <f>IF(OR(NOT(ISNUMBER($T9)),ISBLANK($W9),NOT(ISNUMBER($X9))),0,      IF(OR(YEAR($T9)&gt;AT$7,$X9&lt;=0,(YEAR($T9)+$X9)&lt;AT$7),0,     IF(YEAR($T9)=AT$7,               ($W9/($X9*360))*DAYS360($T9,DATE(AT$7,12,31)),     IF((YEAR($T9)+$X9)&lt;=AT$7,               $W9-SUM($Y9:AS9),               $W9/$X9))))</f>
        <v/>
      </c>
      <c r="AU9" s="240">
        <f>IF(OR(NOT(ISNUMBER($T9)),ISBLANK($W9),NOT(ISNUMBER($X9))),0,      IF(OR(YEAR($T9)&gt;AU$7,$X9&lt;=0,(YEAR($T9)+$X9)&lt;AU$7),0,     IF(YEAR($T9)=AU$7,               ($W9/($X9*360))*DAYS360($T9,DATE(AU$7,12,31)),     IF((YEAR($T9)+$X9)&lt;=AU$7,               $W9-SUM($Y9:AT9),               $W9/$X9))))</f>
        <v/>
      </c>
      <c r="AV9" s="240">
        <f>IF(OR(NOT(ISNUMBER($T9)),ISBLANK($W9),NOT(ISNUMBER($X9))),0,      IF(OR(YEAR($T9)&gt;AV$7,$X9&lt;=0,(YEAR($T9)+$X9)&lt;AV$7),0,     IF(YEAR($T9)=AV$7,               ($W9/($X9*360))*DAYS360($T9,DATE(AV$7,12,31)),     IF((YEAR($T9)+$X9)&lt;=AV$7,               $W9-SUM($Y9:AU9),               $W9/$X9))))</f>
        <v/>
      </c>
      <c r="AW9" s="240">
        <f>IF(OR(NOT(ISNUMBER($T9)),ISBLANK($W9),NOT(ISNUMBER($X9))),0,      IF(OR(YEAR($T9)&gt;AW$7,$X9&lt;=0,(YEAR($T9)+$X9)&lt;AW$7),0,     IF(YEAR($T9)=AW$7,               ($W9/($X9*360))*DAYS360($T9,DATE(AW$7,12,31)),     IF((YEAR($T9)+$X9)&lt;=AW$7,               $W9-SUM($Y9:AV9),               $W9/$X9))))</f>
        <v/>
      </c>
      <c r="AX9" s="240">
        <f>IF(OR(NOT(ISNUMBER($T9)),ISBLANK($W9),NOT(ISNUMBER($X9))),0,      IF(OR(YEAR($T9)&gt;AX$7,$X9&lt;=0,(YEAR($T9)+$X9)&lt;AX$7),0,     IF(YEAR($T9)=AX$7,               ($W9/($X9*360))*DAYS360($T9,DATE(AX$7,12,31)),     IF((YEAR($T9)+$X9)&lt;=AX$7,               $W9-SUM($Y9:AW9),               $W9/$X9))))</f>
        <v/>
      </c>
      <c r="AY9" s="240">
        <f>IF(OR(NOT(ISNUMBER($T9)),ISBLANK($W9),NOT(ISNUMBER($X9))),0,      IF(OR(YEAR($T9)&gt;AY$7,$X9&lt;=0,(YEAR($T9)+$X9)&lt;AY$7),0,     IF(YEAR($T9)=AY$7,               ($W9/($X9*360))*DAYS360($T9,DATE(AY$7,12,31)),     IF((YEAR($T9)+$X9)&lt;=AY$7,               $W9-SUM($Y9:AX9),               $W9/$X9))))</f>
        <v/>
      </c>
      <c r="AZ9" s="240">
        <f>IF(OR(NOT(ISNUMBER($T9)),ISBLANK($W9),NOT(ISNUMBER($X9))),0,      IF(OR(YEAR($T9)&gt;AZ$7,$X9&lt;=0,(YEAR($T9)+$X9)&lt;AZ$7),0,     IF(YEAR($T9)=AZ$7,               ($W9/($X9*360))*DAYS360($T9,DATE(AZ$7,12,31)),     IF((YEAR($T9)+$X9)&lt;=AZ$7,               $W9-SUM($Y9:AY9),               $W9/$X9))))</f>
        <v/>
      </c>
      <c r="BA9" s="240">
        <f>IF(OR(NOT(ISNUMBER($T9)),ISBLANK($W9),NOT(ISNUMBER($X9))),0,      IF(OR(YEAR($T9)&gt;BA$7,$X9&lt;=0,(YEAR($T9)+$X9)&lt;BA$7),0,     IF(YEAR($T9)=BA$7,               ($W9/($X9*360))*DAYS360($T9,DATE(BA$7,12,31)),     IF((YEAR($T9)+$X9)&lt;=BA$7,               $W9-SUM($Y9:AZ9),               $W9/$X9))))</f>
        <v/>
      </c>
      <c r="BB9" s="240">
        <f>IF(OR(NOT(ISNUMBER($T9)),ISBLANK($W9),NOT(ISNUMBER($X9))),0,      IF(OR(YEAR($T9)&gt;BB$7,$X9&lt;=0,(YEAR($T9)+$X9)&lt;BB$7),0,     IF(YEAR($T9)=BB$7,               ($W9/($X9*360))*DAYS360($T9,DATE(BB$7,12,31)),     IF((YEAR($T9)+$X9)&lt;=BB$7,               $W9-SUM($Y9:BA9),               $W9/$X9))))</f>
        <v/>
      </c>
      <c r="BC9" s="240">
        <f>IF(OR(NOT(ISNUMBER($T9)),ISBLANK($W9),NOT(ISNUMBER($X9))),0,      IF(OR(YEAR($T9)&gt;BC$7,$X9&lt;=0,(YEAR($T9)+$X9)&lt;BC$7),0,     IF(YEAR($T9)=BC$7,               ($W9/($X9*360))*DAYS360($T9,DATE(BC$7,12,31)),     IF((YEAR($T9)+$X9)&lt;=BC$7,               $W9-SUM($Y9:BB9),               $W9/$X9))))</f>
        <v/>
      </c>
      <c r="BD9" s="240">
        <f>IF(OR(NOT(ISNUMBER($T9)),ISBLANK($W9),NOT(ISNUMBER($X9))),0,      IF(OR(YEAR($T9)&gt;BD$7,$X9&lt;=0,(YEAR($T9)+$X9)&lt;BD$7),0,     IF(YEAR($T9)=BD$7,               ($W9/($X9*360))*DAYS360($T9,DATE(BD$7,12,31)),     IF((YEAR($T9)+$X9)&lt;=BD$7,               $W9-SUM($Y9:BC9),               $W9/$X9))))</f>
        <v/>
      </c>
      <c r="BE9" s="240">
        <f>IF(OR(NOT(ISNUMBER($T9)),ISBLANK($W9),NOT(ISNUMBER($X9))),0,      IF(OR(YEAR($T9)&gt;BE$7,$X9&lt;=0,(YEAR($T9)+$X9)&lt;BE$7),0,     IF(YEAR($T9)=BE$7,               ($W9/($X9*360))*DAYS360($T9,DATE(BE$7,12,31)),     IF((YEAR($T9)+$X9)&lt;=BE$7,               $W9-SUM($Y9:BD9),               $W9/$X9))))</f>
        <v/>
      </c>
      <c r="BF9" s="240">
        <f>IF(OR(NOT(ISNUMBER($T9)),ISBLANK($W9),NOT(ISNUMBER($X9))),0,      IF(OR(YEAR($T9)&gt;BF$7,$X9&lt;=0,(YEAR($T9)+$X9)&lt;BF$7),0,     IF(YEAR($T9)=BF$7,               ($W9/($X9*360))*DAYS360($T9,DATE(BF$7,12,31)),     IF((YEAR($T9)+$X9)&lt;=BF$7,               $W9-SUM($Y9:BE9),               $W9/$X9))))</f>
        <v/>
      </c>
      <c r="BG9" s="240">
        <f>IF(OR(NOT(ISNUMBER($T9)),ISBLANK($W9),NOT(ISNUMBER($X9))),0,      IF(OR(YEAR($T9)&gt;BG$7,$X9&lt;=0,(YEAR($T9)+$X9)&lt;BG$7),0,     IF(YEAR($T9)=BG$7,               ($W9/($X9*360))*DAYS360($T9,DATE(BG$7,12,31)),     IF((YEAR($T9)+$X9)&lt;=BG$7,               $W9-SUM($Y9:BF9),               $W9/$X9))))</f>
        <v/>
      </c>
      <c r="BH9" s="240">
        <f>IF(OR(NOT(ISNUMBER($T9)),ISBLANK($W9),NOT(ISNUMBER($X9))),0,      IF(OR(YEAR($T9)&gt;BH$7,$X9&lt;=0,(YEAR($T9)+$X9)&lt;BH$7),0,     IF(YEAR($T9)=BH$7,               ($W9/($X9*360))*DAYS360($T9,DATE(BH$7,12,31)),     IF((YEAR($T9)+$X9)&lt;=BH$7,               $W9-SUM($Y9:BG9),               $W9/$X9))))</f>
        <v/>
      </c>
      <c r="BI9" s="240">
        <f>IF(OR(NOT(ISNUMBER($T9)),ISBLANK($W9),NOT(ISNUMBER($X9))),0,      IF(OR(YEAR($T9)&gt;BI$7,$X9&lt;=0,(YEAR($T9)+$X9)&lt;BI$7),0,     IF(YEAR($T9)=BI$7,               ($W9/($X9*360))*DAYS360($T9,DATE(BI$7,12,31)),     IF((YEAR($T9)+$X9)&lt;=BI$7,               $W9-SUM($Y9:BH9),               $W9/$X9))))</f>
        <v/>
      </c>
      <c r="BJ9" s="240">
        <f>IF(OR(NOT(ISNUMBER($T9)),ISBLANK($W9),NOT(ISNUMBER($X9))),0,      IF(OR(YEAR($T9)&gt;BJ$7,$X9&lt;=0,(YEAR($T9)+$X9)&lt;BJ$7),0,     IF(YEAR($T9)=BJ$7,               ($W9/($X9*360))*DAYS360($T9,DATE(BJ$7,12,31)),     IF((YEAR($T9)+$X9)&lt;=BJ$7,               $W9-SUM($Y9:BI9),               $W9/$X9))))</f>
        <v/>
      </c>
      <c r="BK9" s="240">
        <f>IF(OR(NOT(ISNUMBER($T9)),ISBLANK($W9),NOT(ISNUMBER($X9))),0,      IF(OR(YEAR($T9)&gt;BK$7,$X9&lt;=0,(YEAR($T9)+$X9)&lt;BK$7),0,     IF(YEAR($T9)=BK$7,               ($W9/($X9*360))*DAYS360($T9,DATE(BK$7,12,31)),     IF((YEAR($T9)+$X9)&lt;=BK$7,               $W9-SUM($Y9:BJ9),               $W9/$X9))))</f>
        <v/>
      </c>
      <c r="BL9" s="240">
        <f>IF(OR(NOT(ISNUMBER($T9)),ISBLANK($W9),NOT(ISNUMBER($X9))),0,      IF(OR(YEAR($T9)&gt;BL$7,$X9&lt;=0,(YEAR($T9)+$X9)&lt;BL$7),0,     IF(YEAR($T9)=BL$7,               ($W9/($X9*360))*DAYS360($T9,DATE(BL$7,12,31)),     IF((YEAR($T9)+$X9)&lt;=BL$7,               $W9-SUM($Y9:BK9),               $W9/$X9))))</f>
        <v/>
      </c>
      <c r="BM9" s="240">
        <f>IF(OR(NOT(ISNUMBER($T9)),ISBLANK($W9),NOT(ISNUMBER($X9))),0,      IF(OR(YEAR($T9)&gt;BM$7,$X9&lt;=0,(YEAR($T9)+$X9)&lt;BM$7),0,     IF(YEAR($T9)=BM$7,               ($W9/($X9*360))*DAYS360($T9,DATE(BM$7,12,31)),     IF((YEAR($T9)+$X9)&lt;=BM$7,               $W9-SUM($Y9:BL9),               $W9/$X9))))</f>
        <v/>
      </c>
      <c r="BN9" s="240">
        <f>IF(OR(NOT(ISNUMBER($T9)),ISBLANK($W9),NOT(ISNUMBER($X9))),0,      IF(OR(YEAR($T9)&gt;BN$7,$X9&lt;=0,(YEAR($T9)+$X9)&lt;BN$7),0,     IF(YEAR($T9)=BN$7,               ($W9/($X9*360))*DAYS360($T9,DATE(BN$7,12,31)),     IF((YEAR($T9)+$X9)&lt;=BN$7,               $W9-SUM($Y9:BM9),               $W9/$X9))))</f>
        <v/>
      </c>
      <c r="BO9" s="240">
        <f>IF(OR(NOT(ISNUMBER($T9)),ISBLANK($W9),NOT(ISNUMBER($X9))),0,      IF(OR(YEAR($T9)&gt;BO$7,$X9&lt;=0,(YEAR($T9)+$X9)&lt;BO$7),0,     IF(YEAR($T9)=BO$7,               ($W9/($X9*360))*DAYS360($T9,DATE(BO$7,12,31)),     IF((YEAR($T9)+$X9)&lt;=BO$7,               $W9-SUM($Y9:BN9),               $W9/$X9))))</f>
        <v/>
      </c>
      <c r="BP9" s="240">
        <f>IF(OR(NOT(ISNUMBER($T9)),ISBLANK($W9),NOT(ISNUMBER($X9))),0,      IF(OR(YEAR($T9)&gt;BP$7,$X9&lt;=0,(YEAR($T9)+$X9)&lt;BP$7),0,     IF(YEAR($T9)=BP$7,               ($W9/($X9*360))*DAYS360($T9,DATE(BP$7,12,31)),     IF((YEAR($T9)+$X9)&lt;=BP$7,               $W9-SUM($Y9:BO9),               $W9/$X9))))</f>
        <v/>
      </c>
      <c r="BQ9" s="240">
        <f>IF(OR(NOT(ISNUMBER($T9)),ISBLANK($W9),NOT(ISNUMBER($X9))),0,      IF(OR(YEAR($T9)&gt;BQ$7,$X9&lt;=0,(YEAR($T9)+$X9)&lt;BQ$7),0,     IF(YEAR($T9)=BQ$7,               ($W9/($X9*360))*DAYS360($T9,DATE(BQ$7,12,31)),     IF((YEAR($T9)+$X9)&lt;=BQ$7,               $W9-SUM($Y9:BP9),               $W9/$X9))))</f>
        <v/>
      </c>
      <c r="BR9" s="240">
        <f>IF(OR(NOT(ISNUMBER($T9)),ISBLANK($W9),NOT(ISNUMBER($X9))),0,      IF(OR(YEAR($T9)&gt;BR$7,$X9&lt;=0,(YEAR($T9)+$X9)&lt;BR$7),0,     IF(YEAR($T9)=BR$7,               ($W9/($X9*360))*DAYS360($T9,DATE(BR$7,12,31)),     IF((YEAR($T9)+$X9)&lt;=BR$7,               $W9-SUM($Y9:BQ9),               $W9/$X9))))</f>
        <v/>
      </c>
      <c r="BS9" s="240">
        <f>IF(OR(NOT(ISNUMBER($T9)),ISBLANK($W9),NOT(ISNUMBER($X9))),0,      IF(OR(YEAR($T9)&gt;BS$7,$X9&lt;=0,(YEAR($T9)+$X9)&lt;BS$7),0,     IF(YEAR($T9)=BS$7,               ($W9/($X9*360))*DAYS360($T9,DATE(BS$7,12,31)),     IF((YEAR($T9)+$X9)&lt;=BS$7,               $W9-SUM($Y9:BR9),               $W9/$X9))))</f>
        <v/>
      </c>
      <c r="BT9" s="240">
        <f>IF(OR(NOT(ISNUMBER($T9)),ISBLANK($W9),NOT(ISNUMBER($X9))),0,      IF(OR(YEAR($T9)&gt;BT$7,$X9&lt;=0,(YEAR($T9)+$X9)&lt;BT$7),0,     IF(YEAR($T9)=BT$7,               ($W9/($X9*360))*DAYS360($T9,DATE(BT$7,12,31)),     IF((YEAR($T9)+$X9)&lt;=BT$7,               $W9-SUM($Y9:BS9),               $W9/$X9))))</f>
        <v/>
      </c>
      <c r="BU9" s="240">
        <f>IF(OR(NOT(ISNUMBER($T9)),ISBLANK($W9),NOT(ISNUMBER($X9))),0,      IF(OR(YEAR($T9)&gt;BU$7,$X9&lt;=0,(YEAR($T9)+$X9)&lt;BU$7),0,     IF(YEAR($T9)=BU$7,               ($W9/($X9*360))*DAYS360($T9,DATE(BU$7,12,31)),     IF((YEAR($T9)+$X9)&lt;=BU$7,               $W9-SUM($Y9:BT9),               $W9/$X9))))</f>
        <v/>
      </c>
      <c r="BV9" s="240">
        <f>IF(OR(NOT(ISNUMBER($T9)),ISBLANK($W9),NOT(ISNUMBER($X9))),0,      IF(OR(YEAR($T9)&gt;BV$7,$X9&lt;=0,(YEAR($T9)+$X9)&lt;BV$7),0,     IF(YEAR($T9)=BV$7,               ($W9/($X9*360))*DAYS360($T9,DATE(BV$7,12,31)),     IF((YEAR($T9)+$X9)&lt;=BV$7,               $W9-SUM($Y9:BU9),               $W9/$X9))))</f>
        <v/>
      </c>
      <c r="BW9" s="240">
        <f>IF(OR(NOT(ISNUMBER($T9)),ISBLANK($W9),NOT(ISNUMBER($X9))),0,      IF(OR(YEAR($T9)&gt;BW$7,$X9&lt;=0,(YEAR($T9)+$X9)&lt;BW$7),0,     IF(YEAR($T9)=BW$7,               ($W9/($X9*360))*DAYS360($T9,DATE(BW$7,12,31)),     IF((YEAR($T9)+$X9)&lt;=BW$7,               $W9-SUM($Y9:BV9),               $W9/$X9))))</f>
        <v/>
      </c>
      <c r="BX9" s="240">
        <f>IF(OR(NOT(ISNUMBER($T9)),ISBLANK($W9),NOT(ISNUMBER($X9))),0,      IF(OR(YEAR($T9)&gt;BX$7,$X9&lt;=0,(YEAR($T9)+$X9)&lt;BX$7),0,     IF(YEAR($T9)=BX$7,               ($W9/($X9*360))*DAYS360($T9,DATE(BX$7,12,31)),     IF((YEAR($T9)+$X9)&lt;=BX$7,               $W9-SUM($Y9:BW9),               $W9/$X9))))</f>
        <v/>
      </c>
      <c r="BY9" s="240">
        <f>IF(OR(NOT(ISNUMBER($T9)),ISBLANK($W9),NOT(ISNUMBER($X9))),0,      IF(OR(YEAR($T9)&gt;BY$7,$X9&lt;=0,(YEAR($T9)+$X9)&lt;BY$7),0,     IF(YEAR($T9)=BY$7,               ($W9/($X9*360))*DAYS360($T9,DATE(BY$7,12,31)),     IF((YEAR($T9)+$X9)&lt;=BY$7,               $W9-SUM($Y9:BX9),               $W9/$X9))))</f>
        <v/>
      </c>
      <c r="CL9" s="14">
        <f>CL8+1</f>
        <v/>
      </c>
    </row>
    <row r="10" ht="15" customFormat="1" customHeight="1" s="14">
      <c r="A10" s="12" t="n"/>
      <c r="B10" s="4" t="n"/>
      <c r="C10" s="13" t="n"/>
      <c r="D10" s="6" t="n"/>
      <c r="E10" s="6" t="n"/>
      <c r="F10" s="368" t="inlineStr">
        <is>
          <t>Bien_Immo - 1</t>
        </is>
      </c>
      <c r="H10" s="13" t="n"/>
      <c r="I10" s="368" t="inlineStr">
        <is>
          <t>Bien_Immo - 2</t>
        </is>
      </c>
      <c r="K10" s="13" t="n"/>
      <c r="L10" s="368" t="inlineStr">
        <is>
          <t>Bien_Immo - 3</t>
        </is>
      </c>
      <c r="N10" s="13" t="n"/>
      <c r="O10" s="368" t="inlineStr">
        <is>
          <t>Bien_Immo - 4</t>
        </is>
      </c>
      <c r="Q10" s="12" t="n"/>
      <c r="R10" s="12" t="n"/>
      <c r="S10" s="12" t="inlineStr">
        <is>
          <t>Bien_Immo - 1</t>
        </is>
      </c>
      <c r="T10" s="176">
        <f>T9</f>
        <v/>
      </c>
      <c r="U10" s="287" t="inlineStr">
        <is>
          <t>Gros Œuvre</t>
        </is>
      </c>
      <c r="V10" s="285" t="inlineStr">
        <is>
          <t>Constructions</t>
        </is>
      </c>
      <c r="W10" s="512">
        <f>IF($F$29="Détaillée",F34*$Z$278,0)</f>
        <v/>
      </c>
      <c r="X10" s="512">
        <f>IF($F$29="Détaillée",G34,0)</f>
        <v/>
      </c>
      <c r="Y10" s="12" t="n"/>
      <c r="Z10" s="240">
        <f>IF(OR(NOT(ISNUMBER($T10)),ISBLANK($W10),NOT(ISNUMBER($X10))),0,      IF(OR(YEAR($T10)&gt;Z$7,$X10&lt;=0,(YEAR($T10)+$X10)&lt;Z$7),0,     IF(YEAR($T10)=Z$7,               ($W10/($X10*360))*DAYS360($T10,DATE(Z$7,12,31)),     IF((YEAR($T10)+$X10)&lt;=Z$7,               $W10-SUM($Y10:Y10),               $W10/$X10))))</f>
        <v/>
      </c>
      <c r="AA10" s="240">
        <f>IF(OR(NOT(ISNUMBER($T10)),ISBLANK($W10),NOT(ISNUMBER($X10))),0,      IF(OR(YEAR($T10)&gt;AA$7,$X10&lt;=0,(YEAR($T10)+$X10)&lt;AA$7),0,     IF(YEAR($T10)=AA$7,               ($W10/($X10*360))*DAYS360($T10,DATE(AA$7,12,31)),     IF((YEAR($T10)+$X10)&lt;=AA$7,               $W10-SUM($Y10:Z10),               $W10/$X10))))</f>
        <v/>
      </c>
      <c r="AB10" s="240">
        <f>IF(OR(NOT(ISNUMBER($T10)),ISBLANK($W10),NOT(ISNUMBER($X10))),0,      IF(OR(YEAR($T10)&gt;AB$7,$X10&lt;=0,(YEAR($T10)+$X10)&lt;AB$7),0,     IF(YEAR($T10)=AB$7,               ($W10/($X10*360))*DAYS360($T10,DATE(AB$7,12,31)),     IF((YEAR($T10)+$X10)&lt;=AB$7,               $W10-SUM($Y10:AA10),               $W10/$X10))))</f>
        <v/>
      </c>
      <c r="AC10" s="240">
        <f>IF(OR(NOT(ISNUMBER($T10)),ISBLANK($W10),NOT(ISNUMBER($X10))),0,      IF(OR(YEAR($T10)&gt;AC$7,$X10&lt;=0,(YEAR($T10)+$X10)&lt;AC$7),0,     IF(YEAR($T10)=AC$7,               ($W10/($X10*360))*DAYS360($T10,DATE(AC$7,12,31)),     IF((YEAR($T10)+$X10)&lt;=AC$7,               $W10-SUM($Y10:AB10),               $W10/$X10))))</f>
        <v/>
      </c>
      <c r="AD10" s="240">
        <f>IF(OR(NOT(ISNUMBER($T10)),ISBLANK($W10),NOT(ISNUMBER($X10))),0,      IF(OR(YEAR($T10)&gt;AD$7,$X10&lt;=0,(YEAR($T10)+$X10)&lt;AD$7),0,     IF(YEAR($T10)=AD$7,               ($W10/($X10*360))*DAYS360($T10,DATE(AD$7,12,31)),     IF((YEAR($T10)+$X10)&lt;=AD$7,               $W10-SUM($Y10:AC10),               $W10/$X10))))</f>
        <v/>
      </c>
      <c r="AE10" s="240">
        <f>IF(OR(NOT(ISNUMBER($T10)),ISBLANK($W10),NOT(ISNUMBER($X10))),0,      IF(OR(YEAR($T10)&gt;AE$7,$X10&lt;=0,(YEAR($T10)+$X10)&lt;AE$7),0,     IF(YEAR($T10)=AE$7,               ($W10/($X10*360))*DAYS360($T10,DATE(AE$7,12,31)),     IF((YEAR($T10)+$X10)&lt;=AE$7,               $W10-SUM($Y10:AD10),               $W10/$X10))))</f>
        <v/>
      </c>
      <c r="AF10" s="240">
        <f>IF(OR(NOT(ISNUMBER($T10)),ISBLANK($W10),NOT(ISNUMBER($X10))),0,      IF(OR(YEAR($T10)&gt;AF$7,$X10&lt;=0,(YEAR($T10)+$X10)&lt;AF$7),0,     IF(YEAR($T10)=AF$7,               ($W10/($X10*360))*DAYS360($T10,DATE(AF$7,12,31)),     IF((YEAR($T10)+$X10)&lt;=AF$7,               $W10-SUM($Y10:AE10),               $W10/$X10))))</f>
        <v/>
      </c>
      <c r="AG10" s="240">
        <f>IF(OR(NOT(ISNUMBER($T10)),ISBLANK($W10),NOT(ISNUMBER($X10))),0,      IF(OR(YEAR($T10)&gt;AG$7,$X10&lt;=0,(YEAR($T10)+$X10)&lt;AG$7),0,     IF(YEAR($T10)=AG$7,               ($W10/($X10*360))*DAYS360($T10,DATE(AG$7,12,31)),     IF((YEAR($T10)+$X10)&lt;=AG$7,               $W10-SUM($Y10:AF10),               $W10/$X10))))</f>
        <v/>
      </c>
      <c r="AH10" s="240">
        <f>IF(OR(NOT(ISNUMBER($T10)),ISBLANK($W10),NOT(ISNUMBER($X10))),0,      IF(OR(YEAR($T10)&gt;AH$7,$X10&lt;=0,(YEAR($T10)+$X10)&lt;AH$7),0,     IF(YEAR($T10)=AH$7,               ($W10/($X10*360))*DAYS360($T10,DATE(AH$7,12,31)),     IF((YEAR($T10)+$X10)&lt;=AH$7,               $W10-SUM($Y10:AG10),               $W10/$X10))))</f>
        <v/>
      </c>
      <c r="AI10" s="240">
        <f>IF(OR(NOT(ISNUMBER($T10)),ISBLANK($W10),NOT(ISNUMBER($X10))),0,      IF(OR(YEAR($T10)&gt;AI$7,$X10&lt;=0,(YEAR($T10)+$X10)&lt;AI$7),0,     IF(YEAR($T10)=AI$7,               ($W10/($X10*360))*DAYS360($T10,DATE(AI$7,12,31)),     IF((YEAR($T10)+$X10)&lt;=AI$7,               $W10-SUM($Y10:AH10),               $W10/$X10))))</f>
        <v/>
      </c>
      <c r="AJ10" s="240">
        <f>IF(OR(NOT(ISNUMBER($T10)),ISBLANK($W10),NOT(ISNUMBER($X10))),0,      IF(OR(YEAR($T10)&gt;AJ$7,$X10&lt;=0,(YEAR($T10)+$X10)&lt;AJ$7),0,     IF(YEAR($T10)=AJ$7,               ($W10/($X10*360))*DAYS360($T10,DATE(AJ$7,12,31)),     IF((YEAR($T10)+$X10)&lt;=AJ$7,               $W10-SUM($Y10:AI10),               $W10/$X10))))</f>
        <v/>
      </c>
      <c r="AK10" s="240">
        <f>IF(OR(NOT(ISNUMBER($T10)),ISBLANK($W10),NOT(ISNUMBER($X10))),0,      IF(OR(YEAR($T10)&gt;AK$7,$X10&lt;=0,(YEAR($T10)+$X10)&lt;AK$7),0,     IF(YEAR($T10)=AK$7,               ($W10/($X10*360))*DAYS360($T10,DATE(AK$7,12,31)),     IF((YEAR($T10)+$X10)&lt;=AK$7,               $W10-SUM($Y10:AJ10),               $W10/$X10))))</f>
        <v/>
      </c>
      <c r="AL10" s="240">
        <f>IF(OR(NOT(ISNUMBER($T10)),ISBLANK($W10),NOT(ISNUMBER($X10))),0,      IF(OR(YEAR($T10)&gt;AL$7,$X10&lt;=0,(YEAR($T10)+$X10)&lt;AL$7),0,     IF(YEAR($T10)=AL$7,               ($W10/($X10*360))*DAYS360($T10,DATE(AL$7,12,31)),     IF((YEAR($T10)+$X10)&lt;=AL$7,               $W10-SUM($Y10:AK10),               $W10/$X10))))</f>
        <v/>
      </c>
      <c r="AM10" s="240">
        <f>IF(OR(NOT(ISNUMBER($T10)),ISBLANK($W10),NOT(ISNUMBER($X10))),0,      IF(OR(YEAR($T10)&gt;AM$7,$X10&lt;=0,(YEAR($T10)+$X10)&lt;AM$7),0,     IF(YEAR($T10)=AM$7,               ($W10/($X10*360))*DAYS360($T10,DATE(AM$7,12,31)),     IF((YEAR($T10)+$X10)&lt;=AM$7,               $W10-SUM($Y10:AL10),               $W10/$X10))))</f>
        <v/>
      </c>
      <c r="AN10" s="240">
        <f>IF(OR(NOT(ISNUMBER($T10)),ISBLANK($W10),NOT(ISNUMBER($X10))),0,      IF(OR(YEAR($T10)&gt;AN$7,$X10&lt;=0,(YEAR($T10)+$X10)&lt;AN$7),0,     IF(YEAR($T10)=AN$7,               ($W10/($X10*360))*DAYS360($T10,DATE(AN$7,12,31)),     IF((YEAR($T10)+$X10)&lt;=AN$7,               $W10-SUM($Y10:AM10),               $W10/$X10))))</f>
        <v/>
      </c>
      <c r="AO10" s="240">
        <f>IF(OR(NOT(ISNUMBER($T10)),ISBLANK($W10),NOT(ISNUMBER($X10))),0,      IF(OR(YEAR($T10)&gt;AO$7,$X10&lt;=0,(YEAR($T10)+$X10)&lt;AO$7),0,     IF(YEAR($T10)=AO$7,               ($W10/($X10*360))*DAYS360($T10,DATE(AO$7,12,31)),     IF((YEAR($T10)+$X10)&lt;=AO$7,               $W10-SUM($Y10:AN10),               $W10/$X10))))</f>
        <v/>
      </c>
      <c r="AP10" s="240">
        <f>IF(OR(NOT(ISNUMBER($T10)),ISBLANK($W10),NOT(ISNUMBER($X10))),0,      IF(OR(YEAR($T10)&gt;AP$7,$X10&lt;=0,(YEAR($T10)+$X10)&lt;AP$7),0,     IF(YEAR($T10)=AP$7,               ($W10/($X10*360))*DAYS360($T10,DATE(AP$7,12,31)),     IF((YEAR($T10)+$X10)&lt;=AP$7,               $W10-SUM($Y10:AO10),               $W10/$X10))))</f>
        <v/>
      </c>
      <c r="AQ10" s="240">
        <f>IF(OR(NOT(ISNUMBER($T10)),ISBLANK($W10),NOT(ISNUMBER($X10))),0,      IF(OR(YEAR($T10)&gt;AQ$7,$X10&lt;=0,(YEAR($T10)+$X10)&lt;AQ$7),0,     IF(YEAR($T10)=AQ$7,               ($W10/($X10*360))*DAYS360($T10,DATE(AQ$7,12,31)),     IF((YEAR($T10)+$X10)&lt;=AQ$7,               $W10-SUM($Y10:AP10),               $W10/$X10))))</f>
        <v/>
      </c>
      <c r="AR10" s="240">
        <f>IF(OR(NOT(ISNUMBER($T10)),ISBLANK($W10),NOT(ISNUMBER($X10))),0,      IF(OR(YEAR($T10)&gt;AR$7,$X10&lt;=0,(YEAR($T10)+$X10)&lt;AR$7),0,     IF(YEAR($T10)=AR$7,               ($W10/($X10*360))*DAYS360($T10,DATE(AR$7,12,31)),     IF((YEAR($T10)+$X10)&lt;=AR$7,               $W10-SUM($Y10:AQ10),               $W10/$X10))))</f>
        <v/>
      </c>
      <c r="AS10" s="240">
        <f>IF(OR(NOT(ISNUMBER($T10)),ISBLANK($W10),NOT(ISNUMBER($X10))),0,      IF(OR(YEAR($T10)&gt;AS$7,$X10&lt;=0,(YEAR($T10)+$X10)&lt;AS$7),0,     IF(YEAR($T10)=AS$7,               ($W10/($X10*360))*DAYS360($T10,DATE(AS$7,12,31)),     IF((YEAR($T10)+$X10)&lt;=AS$7,               $W10-SUM($Y10:AR10),               $W10/$X10))))</f>
        <v/>
      </c>
      <c r="AT10" s="240">
        <f>IF(OR(NOT(ISNUMBER($T10)),ISBLANK($W10),NOT(ISNUMBER($X10))),0,      IF(OR(YEAR($T10)&gt;AT$7,$X10&lt;=0,(YEAR($T10)+$X10)&lt;AT$7),0,     IF(YEAR($T10)=AT$7,               ($W10/($X10*360))*DAYS360($T10,DATE(AT$7,12,31)),     IF((YEAR($T10)+$X10)&lt;=AT$7,               $W10-SUM($Y10:AS10),               $W10/$X10))))</f>
        <v/>
      </c>
      <c r="AU10" s="240">
        <f>IF(OR(NOT(ISNUMBER($T10)),ISBLANK($W10),NOT(ISNUMBER($X10))),0,      IF(OR(YEAR($T10)&gt;AU$7,$X10&lt;=0,(YEAR($T10)+$X10)&lt;AU$7),0,     IF(YEAR($T10)=AU$7,               ($W10/($X10*360))*DAYS360($T10,DATE(AU$7,12,31)),     IF((YEAR($T10)+$X10)&lt;=AU$7,               $W10-SUM($Y10:AT10),               $W10/$X10))))</f>
        <v/>
      </c>
      <c r="AV10" s="240">
        <f>IF(OR(NOT(ISNUMBER($T10)),ISBLANK($W10),NOT(ISNUMBER($X10))),0,      IF(OR(YEAR($T10)&gt;AV$7,$X10&lt;=0,(YEAR($T10)+$X10)&lt;AV$7),0,     IF(YEAR($T10)=AV$7,               ($W10/($X10*360))*DAYS360($T10,DATE(AV$7,12,31)),     IF((YEAR($T10)+$X10)&lt;=AV$7,               $W10-SUM($Y10:AU10),               $W10/$X10))))</f>
        <v/>
      </c>
      <c r="AW10" s="240">
        <f>IF(OR(NOT(ISNUMBER($T10)),ISBLANK($W10),NOT(ISNUMBER($X10))),0,      IF(OR(YEAR($T10)&gt;AW$7,$X10&lt;=0,(YEAR($T10)+$X10)&lt;AW$7),0,     IF(YEAR($T10)=AW$7,               ($W10/($X10*360))*DAYS360($T10,DATE(AW$7,12,31)),     IF((YEAR($T10)+$X10)&lt;=AW$7,               $W10-SUM($Y10:AV10),               $W10/$X10))))</f>
        <v/>
      </c>
      <c r="AX10" s="240">
        <f>IF(OR(NOT(ISNUMBER($T10)),ISBLANK($W10),NOT(ISNUMBER($X10))),0,      IF(OR(YEAR($T10)&gt;AX$7,$X10&lt;=0,(YEAR($T10)+$X10)&lt;AX$7),0,     IF(YEAR($T10)=AX$7,               ($W10/($X10*360))*DAYS360($T10,DATE(AX$7,12,31)),     IF((YEAR($T10)+$X10)&lt;=AX$7,               $W10-SUM($Y10:AW10),               $W10/$X10))))</f>
        <v/>
      </c>
      <c r="AY10" s="240">
        <f>IF(OR(NOT(ISNUMBER($T10)),ISBLANK($W10),NOT(ISNUMBER($X10))),0,      IF(OR(YEAR($T10)&gt;AY$7,$X10&lt;=0,(YEAR($T10)+$X10)&lt;AY$7),0,     IF(YEAR($T10)=AY$7,               ($W10/($X10*360))*DAYS360($T10,DATE(AY$7,12,31)),     IF((YEAR($T10)+$X10)&lt;=AY$7,               $W10-SUM($Y10:AX10),               $W10/$X10))))</f>
        <v/>
      </c>
      <c r="AZ10" s="240">
        <f>IF(OR(NOT(ISNUMBER($T10)),ISBLANK($W10),NOT(ISNUMBER($X10))),0,      IF(OR(YEAR($T10)&gt;AZ$7,$X10&lt;=0,(YEAR($T10)+$X10)&lt;AZ$7),0,     IF(YEAR($T10)=AZ$7,               ($W10/($X10*360))*DAYS360($T10,DATE(AZ$7,12,31)),     IF((YEAR($T10)+$X10)&lt;=AZ$7,               $W10-SUM($Y10:AY10),               $W10/$X10))))</f>
        <v/>
      </c>
      <c r="BA10" s="240">
        <f>IF(OR(NOT(ISNUMBER($T10)),ISBLANK($W10),NOT(ISNUMBER($X10))),0,      IF(OR(YEAR($T10)&gt;BA$7,$X10&lt;=0,(YEAR($T10)+$X10)&lt;BA$7),0,     IF(YEAR($T10)=BA$7,               ($W10/($X10*360))*DAYS360($T10,DATE(BA$7,12,31)),     IF((YEAR($T10)+$X10)&lt;=BA$7,               $W10-SUM($Y10:AZ10),               $W10/$X10))))</f>
        <v/>
      </c>
      <c r="BB10" s="240">
        <f>IF(OR(NOT(ISNUMBER($T10)),ISBLANK($W10),NOT(ISNUMBER($X10))),0,      IF(OR(YEAR($T10)&gt;BB$7,$X10&lt;=0,(YEAR($T10)+$X10)&lt;BB$7),0,     IF(YEAR($T10)=BB$7,               ($W10/($X10*360))*DAYS360($T10,DATE(BB$7,12,31)),     IF((YEAR($T10)+$X10)&lt;=BB$7,               $W10-SUM($Y10:BA10),               $W10/$X10))))</f>
        <v/>
      </c>
      <c r="BC10" s="240">
        <f>IF(OR(NOT(ISNUMBER($T10)),ISBLANK($W10),NOT(ISNUMBER($X10))),0,      IF(OR(YEAR($T10)&gt;BC$7,$X10&lt;=0,(YEAR($T10)+$X10)&lt;BC$7),0,     IF(YEAR($T10)=BC$7,               ($W10/($X10*360))*DAYS360($T10,DATE(BC$7,12,31)),     IF((YEAR($T10)+$X10)&lt;=BC$7,               $W10-SUM($Y10:BB10),               $W10/$X10))))</f>
        <v/>
      </c>
      <c r="BD10" s="240">
        <f>IF(OR(NOT(ISNUMBER($T10)),ISBLANK($W10),NOT(ISNUMBER($X10))),0,      IF(OR(YEAR($T10)&gt;BD$7,$X10&lt;=0,(YEAR($T10)+$X10)&lt;BD$7),0,     IF(YEAR($T10)=BD$7,               ($W10/($X10*360))*DAYS360($T10,DATE(BD$7,12,31)),     IF((YEAR($T10)+$X10)&lt;=BD$7,               $W10-SUM($Y10:BC10),               $W10/$X10))))</f>
        <v/>
      </c>
      <c r="BE10" s="240">
        <f>IF(OR(NOT(ISNUMBER($T10)),ISBLANK($W10),NOT(ISNUMBER($X10))),0,      IF(OR(YEAR($T10)&gt;BE$7,$X10&lt;=0,(YEAR($T10)+$X10)&lt;BE$7),0,     IF(YEAR($T10)=BE$7,               ($W10/($X10*360))*DAYS360($T10,DATE(BE$7,12,31)),     IF((YEAR($T10)+$X10)&lt;=BE$7,               $W10-SUM($Y10:BD10),               $W10/$X10))))</f>
        <v/>
      </c>
      <c r="BF10" s="240">
        <f>IF(OR(NOT(ISNUMBER($T10)),ISBLANK($W10),NOT(ISNUMBER($X10))),0,      IF(OR(YEAR($T10)&gt;BF$7,$X10&lt;=0,(YEAR($T10)+$X10)&lt;BF$7),0,     IF(YEAR($T10)=BF$7,               ($W10/($X10*360))*DAYS360($T10,DATE(BF$7,12,31)),     IF((YEAR($T10)+$X10)&lt;=BF$7,               $W10-SUM($Y10:BE10),               $W10/$X10))))</f>
        <v/>
      </c>
      <c r="BG10" s="240">
        <f>IF(OR(NOT(ISNUMBER($T10)),ISBLANK($W10),NOT(ISNUMBER($X10))),0,      IF(OR(YEAR($T10)&gt;BG$7,$X10&lt;=0,(YEAR($T10)+$X10)&lt;BG$7),0,     IF(YEAR($T10)=BG$7,               ($W10/($X10*360))*DAYS360($T10,DATE(BG$7,12,31)),     IF((YEAR($T10)+$X10)&lt;=BG$7,               $W10-SUM($Y10:BF10),               $W10/$X10))))</f>
        <v/>
      </c>
      <c r="BH10" s="240">
        <f>IF(OR(NOT(ISNUMBER($T10)),ISBLANK($W10),NOT(ISNUMBER($X10))),0,      IF(OR(YEAR($T10)&gt;BH$7,$X10&lt;=0,(YEAR($T10)+$X10)&lt;BH$7),0,     IF(YEAR($T10)=BH$7,               ($W10/($X10*360))*DAYS360($T10,DATE(BH$7,12,31)),     IF((YEAR($T10)+$X10)&lt;=BH$7,               $W10-SUM($Y10:BG10),               $W10/$X10))))</f>
        <v/>
      </c>
      <c r="BI10" s="240">
        <f>IF(OR(NOT(ISNUMBER($T10)),ISBLANK($W10),NOT(ISNUMBER($X10))),0,      IF(OR(YEAR($T10)&gt;BI$7,$X10&lt;=0,(YEAR($T10)+$X10)&lt;BI$7),0,     IF(YEAR($T10)=BI$7,               ($W10/($X10*360))*DAYS360($T10,DATE(BI$7,12,31)),     IF((YEAR($T10)+$X10)&lt;=BI$7,               $W10-SUM($Y10:BH10),               $W10/$X10))))</f>
        <v/>
      </c>
      <c r="BJ10" s="240">
        <f>IF(OR(NOT(ISNUMBER($T10)),ISBLANK($W10),NOT(ISNUMBER($X10))),0,      IF(OR(YEAR($T10)&gt;BJ$7,$X10&lt;=0,(YEAR($T10)+$X10)&lt;BJ$7),0,     IF(YEAR($T10)=BJ$7,               ($W10/($X10*360))*DAYS360($T10,DATE(BJ$7,12,31)),     IF((YEAR($T10)+$X10)&lt;=BJ$7,               $W10-SUM($Y10:BI10),               $W10/$X10))))</f>
        <v/>
      </c>
      <c r="BK10" s="240">
        <f>IF(OR(NOT(ISNUMBER($T10)),ISBLANK($W10),NOT(ISNUMBER($X10))),0,      IF(OR(YEAR($T10)&gt;BK$7,$X10&lt;=0,(YEAR($T10)+$X10)&lt;BK$7),0,     IF(YEAR($T10)=BK$7,               ($W10/($X10*360))*DAYS360($T10,DATE(BK$7,12,31)),     IF((YEAR($T10)+$X10)&lt;=BK$7,               $W10-SUM($Y10:BJ10),               $W10/$X10))))</f>
        <v/>
      </c>
      <c r="BL10" s="240">
        <f>IF(OR(NOT(ISNUMBER($T10)),ISBLANK($W10),NOT(ISNUMBER($X10))),0,      IF(OR(YEAR($T10)&gt;BL$7,$X10&lt;=0,(YEAR($T10)+$X10)&lt;BL$7),0,     IF(YEAR($T10)=BL$7,               ($W10/($X10*360))*DAYS360($T10,DATE(BL$7,12,31)),     IF((YEAR($T10)+$X10)&lt;=BL$7,               $W10-SUM($Y10:BK10),               $W10/$X10))))</f>
        <v/>
      </c>
      <c r="BM10" s="240">
        <f>IF(OR(NOT(ISNUMBER($T10)),ISBLANK($W10),NOT(ISNUMBER($X10))),0,      IF(OR(YEAR($T10)&gt;BM$7,$X10&lt;=0,(YEAR($T10)+$X10)&lt;BM$7),0,     IF(YEAR($T10)=BM$7,               ($W10/($X10*360))*DAYS360($T10,DATE(BM$7,12,31)),     IF((YEAR($T10)+$X10)&lt;=BM$7,               $W10-SUM($Y10:BL10),               $W10/$X10))))</f>
        <v/>
      </c>
      <c r="BN10" s="240">
        <f>IF(OR(NOT(ISNUMBER($T10)),ISBLANK($W10),NOT(ISNUMBER($X10))),0,      IF(OR(YEAR($T10)&gt;BN$7,$X10&lt;=0,(YEAR($T10)+$X10)&lt;BN$7),0,     IF(YEAR($T10)=BN$7,               ($W10/($X10*360))*DAYS360($T10,DATE(BN$7,12,31)),     IF((YEAR($T10)+$X10)&lt;=BN$7,               $W10-SUM($Y10:BM10),               $W10/$X10))))</f>
        <v/>
      </c>
      <c r="BO10" s="240">
        <f>IF(OR(NOT(ISNUMBER($T10)),ISBLANK($W10),NOT(ISNUMBER($X10))),0,      IF(OR(YEAR($T10)&gt;BO$7,$X10&lt;=0,(YEAR($T10)+$X10)&lt;BO$7),0,     IF(YEAR($T10)=BO$7,               ($W10/($X10*360))*DAYS360($T10,DATE(BO$7,12,31)),     IF((YEAR($T10)+$X10)&lt;=BO$7,               $W10-SUM($Y10:BN10),               $W10/$X10))))</f>
        <v/>
      </c>
      <c r="BP10" s="240">
        <f>IF(OR(NOT(ISNUMBER($T10)),ISBLANK($W10),NOT(ISNUMBER($X10))),0,      IF(OR(YEAR($T10)&gt;BP$7,$X10&lt;=0,(YEAR($T10)+$X10)&lt;BP$7),0,     IF(YEAR($T10)=BP$7,               ($W10/($X10*360))*DAYS360($T10,DATE(BP$7,12,31)),     IF((YEAR($T10)+$X10)&lt;=BP$7,               $W10-SUM($Y10:BO10),               $W10/$X10))))</f>
        <v/>
      </c>
      <c r="BQ10" s="240">
        <f>IF(OR(NOT(ISNUMBER($T10)),ISBLANK($W10),NOT(ISNUMBER($X10))),0,      IF(OR(YEAR($T10)&gt;BQ$7,$X10&lt;=0,(YEAR($T10)+$X10)&lt;BQ$7),0,     IF(YEAR($T10)=BQ$7,               ($W10/($X10*360))*DAYS360($T10,DATE(BQ$7,12,31)),     IF((YEAR($T10)+$X10)&lt;=BQ$7,               $W10-SUM($Y10:BP10),               $W10/$X10))))</f>
        <v/>
      </c>
      <c r="BR10" s="240">
        <f>IF(OR(NOT(ISNUMBER($T10)),ISBLANK($W10),NOT(ISNUMBER($X10))),0,      IF(OR(YEAR($T10)&gt;BR$7,$X10&lt;=0,(YEAR($T10)+$X10)&lt;BR$7),0,     IF(YEAR($T10)=BR$7,               ($W10/($X10*360))*DAYS360($T10,DATE(BR$7,12,31)),     IF((YEAR($T10)+$X10)&lt;=BR$7,               $W10-SUM($Y10:BQ10),               $W10/$X10))))</f>
        <v/>
      </c>
      <c r="BS10" s="240">
        <f>IF(OR(NOT(ISNUMBER($T10)),ISBLANK($W10),NOT(ISNUMBER($X10))),0,      IF(OR(YEAR($T10)&gt;BS$7,$X10&lt;=0,(YEAR($T10)+$X10)&lt;BS$7),0,     IF(YEAR($T10)=BS$7,               ($W10/($X10*360))*DAYS360($T10,DATE(BS$7,12,31)),     IF((YEAR($T10)+$X10)&lt;=BS$7,               $W10-SUM($Y10:BR10),               $W10/$X10))))</f>
        <v/>
      </c>
      <c r="BT10" s="240">
        <f>IF(OR(NOT(ISNUMBER($T10)),ISBLANK($W10),NOT(ISNUMBER($X10))),0,      IF(OR(YEAR($T10)&gt;BT$7,$X10&lt;=0,(YEAR($T10)+$X10)&lt;BT$7),0,     IF(YEAR($T10)=BT$7,               ($W10/($X10*360))*DAYS360($T10,DATE(BT$7,12,31)),     IF((YEAR($T10)+$X10)&lt;=BT$7,               $W10-SUM($Y10:BS10),               $W10/$X10))))</f>
        <v/>
      </c>
      <c r="BU10" s="240">
        <f>IF(OR(NOT(ISNUMBER($T10)),ISBLANK($W10),NOT(ISNUMBER($X10))),0,      IF(OR(YEAR($T10)&gt;BU$7,$X10&lt;=0,(YEAR($T10)+$X10)&lt;BU$7),0,     IF(YEAR($T10)=BU$7,               ($W10/($X10*360))*DAYS360($T10,DATE(BU$7,12,31)),     IF((YEAR($T10)+$X10)&lt;=BU$7,               $W10-SUM($Y10:BT10),               $W10/$X10))))</f>
        <v/>
      </c>
      <c r="BV10" s="240">
        <f>IF(OR(NOT(ISNUMBER($T10)),ISBLANK($W10),NOT(ISNUMBER($X10))),0,      IF(OR(YEAR($T10)&gt;BV$7,$X10&lt;=0,(YEAR($T10)+$X10)&lt;BV$7),0,     IF(YEAR($T10)=BV$7,               ($W10/($X10*360))*DAYS360($T10,DATE(BV$7,12,31)),     IF((YEAR($T10)+$X10)&lt;=BV$7,               $W10-SUM($Y10:BU10),               $W10/$X10))))</f>
        <v/>
      </c>
      <c r="BW10" s="240">
        <f>IF(OR(NOT(ISNUMBER($T10)),ISBLANK($W10),NOT(ISNUMBER($X10))),0,      IF(OR(YEAR($T10)&gt;BW$7,$X10&lt;=0,(YEAR($T10)+$X10)&lt;BW$7),0,     IF(YEAR($T10)=BW$7,               ($W10/($X10*360))*DAYS360($T10,DATE(BW$7,12,31)),     IF((YEAR($T10)+$X10)&lt;=BW$7,               $W10-SUM($Y10:BV10),               $W10/$X10))))</f>
        <v/>
      </c>
      <c r="BX10" s="240">
        <f>IF(OR(NOT(ISNUMBER($T10)),ISBLANK($W10),NOT(ISNUMBER($X10))),0,      IF(OR(YEAR($T10)&gt;BX$7,$X10&lt;=0,(YEAR($T10)+$X10)&lt;BX$7),0,     IF(YEAR($T10)=BX$7,               ($W10/($X10*360))*DAYS360($T10,DATE(BX$7,12,31)),     IF((YEAR($T10)+$X10)&lt;=BX$7,               $W10-SUM($Y10:BW10),               $W10/$X10))))</f>
        <v/>
      </c>
      <c r="BY10" s="240">
        <f>IF(OR(NOT(ISNUMBER($T10)),ISBLANK($W10),NOT(ISNUMBER($X10))),0,      IF(OR(YEAR($T10)&gt;BY$7,$X10&lt;=0,(YEAR($T10)+$X10)&lt;BY$7),0,     IF(YEAR($T10)=BY$7,               ($W10/($X10*360))*DAYS360($T10,DATE(BY$7,12,31)),     IF((YEAR($T10)+$X10)&lt;=BY$7,               $W10-SUM($Y10:BX10),               $W10/$X10))))</f>
        <v/>
      </c>
      <c r="CL10" s="14">
        <f>CL9+1</f>
        <v/>
      </c>
    </row>
    <row r="11" ht="15" customFormat="1" customHeight="1" s="14">
      <c r="A11" s="12" t="n"/>
      <c r="B11" s="4" t="n"/>
      <c r="C11" s="13" t="n"/>
      <c r="D11" s="6" t="n"/>
      <c r="E11" s="6" t="n"/>
      <c r="F11" s="13" t="n"/>
      <c r="G11" s="13" t="n"/>
      <c r="H11" s="13" t="n"/>
      <c r="I11" s="13" t="n"/>
      <c r="J11" s="13" t="n"/>
      <c r="K11" s="13" t="n"/>
      <c r="L11" s="13" t="n"/>
      <c r="M11" s="13" t="n"/>
      <c r="N11" s="13" t="n"/>
      <c r="O11" s="13" t="n"/>
      <c r="P11" s="13" t="n"/>
      <c r="Q11" s="12" t="n"/>
      <c r="R11" s="12" t="n"/>
      <c r="S11" s="12" t="inlineStr">
        <is>
          <t>Bien_Immo - 1</t>
        </is>
      </c>
      <c r="T11" s="176">
        <f>T10</f>
        <v/>
      </c>
      <c r="U11" s="287" t="inlineStr">
        <is>
          <t>Installation électrique</t>
        </is>
      </c>
      <c r="V11" s="285" t="inlineStr">
        <is>
          <t>Constructions</t>
        </is>
      </c>
      <c r="W11" s="512">
        <f>IF($F$29="Détaillée",F35*$Z$278,0)</f>
        <v/>
      </c>
      <c r="X11" s="512">
        <f>IF($F$29="Détaillée",G35,0)</f>
        <v/>
      </c>
      <c r="Y11" s="12" t="n"/>
      <c r="Z11" s="240">
        <f>IF(OR(NOT(ISNUMBER($T11)),ISBLANK($W11),NOT(ISNUMBER($X11))),0,      IF(OR(YEAR($T11)&gt;Z$7,$X11&lt;=0,(YEAR($T11)+$X11)&lt;Z$7),0,     IF(YEAR($T11)=Z$7,               ($W11/($X11*360))*DAYS360($T11,DATE(Z$7,12,31)),     IF((YEAR($T11)+$X11)&lt;=Z$7,               $W11-SUM($Y11:Y11),               $W11/$X11))))</f>
        <v/>
      </c>
      <c r="AA11" s="240">
        <f>IF(OR(NOT(ISNUMBER($T11)),ISBLANK($W11),NOT(ISNUMBER($X11))),0,      IF(OR(YEAR($T11)&gt;AA$7,$X11&lt;=0,(YEAR($T11)+$X11)&lt;AA$7),0,     IF(YEAR($T11)=AA$7,               ($W11/($X11*360))*DAYS360($T11,DATE(AA$7,12,31)),     IF((YEAR($T11)+$X11)&lt;=AA$7,               $W11-SUM($Y11:Z11),               $W11/$X11))))</f>
        <v/>
      </c>
      <c r="AB11" s="240">
        <f>IF(OR(NOT(ISNUMBER($T11)),ISBLANK($W11),NOT(ISNUMBER($X11))),0,      IF(OR(YEAR($T11)&gt;AB$7,$X11&lt;=0,(YEAR($T11)+$X11)&lt;AB$7),0,     IF(YEAR($T11)=AB$7,               ($W11/($X11*360))*DAYS360($T11,DATE(AB$7,12,31)),     IF((YEAR($T11)+$X11)&lt;=AB$7,               $W11-SUM($Y11:AA11),               $W11/$X11))))</f>
        <v/>
      </c>
      <c r="AC11" s="240">
        <f>IF(OR(NOT(ISNUMBER($T11)),ISBLANK($W11),NOT(ISNUMBER($X11))),0,      IF(OR(YEAR($T11)&gt;AC$7,$X11&lt;=0,(YEAR($T11)+$X11)&lt;AC$7),0,     IF(YEAR($T11)=AC$7,               ($W11/($X11*360))*DAYS360($T11,DATE(AC$7,12,31)),     IF((YEAR($T11)+$X11)&lt;=AC$7,               $W11-SUM($Y11:AB11),               $W11/$X11))))</f>
        <v/>
      </c>
      <c r="AD11" s="240">
        <f>IF(OR(NOT(ISNUMBER($T11)),ISBLANK($W11),NOT(ISNUMBER($X11))),0,      IF(OR(YEAR($T11)&gt;AD$7,$X11&lt;=0,(YEAR($T11)+$X11)&lt;AD$7),0,     IF(YEAR($T11)=AD$7,               ($W11/($X11*360))*DAYS360($T11,DATE(AD$7,12,31)),     IF((YEAR($T11)+$X11)&lt;=AD$7,               $W11-SUM($Y11:AC11),               $W11/$X11))))</f>
        <v/>
      </c>
      <c r="AE11" s="240">
        <f>IF(OR(NOT(ISNUMBER($T11)),ISBLANK($W11),NOT(ISNUMBER($X11))),0,      IF(OR(YEAR($T11)&gt;AE$7,$X11&lt;=0,(YEAR($T11)+$X11)&lt;AE$7),0,     IF(YEAR($T11)=AE$7,               ($W11/($X11*360))*DAYS360($T11,DATE(AE$7,12,31)),     IF((YEAR($T11)+$X11)&lt;=AE$7,               $W11-SUM($Y11:AD11),               $W11/$X11))))</f>
        <v/>
      </c>
      <c r="AF11" s="240">
        <f>IF(OR(NOT(ISNUMBER($T11)),ISBLANK($W11),NOT(ISNUMBER($X11))),0,      IF(OR(YEAR($T11)&gt;AF$7,$X11&lt;=0,(YEAR($T11)+$X11)&lt;AF$7),0,     IF(YEAR($T11)=AF$7,               ($W11/($X11*360))*DAYS360($T11,DATE(AF$7,12,31)),     IF((YEAR($T11)+$X11)&lt;=AF$7,               $W11-SUM($Y11:AE11),               $W11/$X11))))</f>
        <v/>
      </c>
      <c r="AG11" s="240">
        <f>IF(OR(NOT(ISNUMBER($T11)),ISBLANK($W11),NOT(ISNUMBER($X11))),0,      IF(OR(YEAR($T11)&gt;AG$7,$X11&lt;=0,(YEAR($T11)+$X11)&lt;AG$7),0,     IF(YEAR($T11)=AG$7,               ($W11/($X11*360))*DAYS360($T11,DATE(AG$7,12,31)),     IF((YEAR($T11)+$X11)&lt;=AG$7,               $W11-SUM($Y11:AF11),               $W11/$X11))))</f>
        <v/>
      </c>
      <c r="AH11" s="240">
        <f>IF(OR(NOT(ISNUMBER($T11)),ISBLANK($W11),NOT(ISNUMBER($X11))),0,      IF(OR(YEAR($T11)&gt;AH$7,$X11&lt;=0,(YEAR($T11)+$X11)&lt;AH$7),0,     IF(YEAR($T11)=AH$7,               ($W11/($X11*360))*DAYS360($T11,DATE(AH$7,12,31)),     IF((YEAR($T11)+$X11)&lt;=AH$7,               $W11-SUM($Y11:AG11),               $W11/$X11))))</f>
        <v/>
      </c>
      <c r="AI11" s="240">
        <f>IF(OR(NOT(ISNUMBER($T11)),ISBLANK($W11),NOT(ISNUMBER($X11))),0,      IF(OR(YEAR($T11)&gt;AI$7,$X11&lt;=0,(YEAR($T11)+$X11)&lt;AI$7),0,     IF(YEAR($T11)=AI$7,               ($W11/($X11*360))*DAYS360($T11,DATE(AI$7,12,31)),     IF((YEAR($T11)+$X11)&lt;=AI$7,               $W11-SUM($Y11:AH11),               $W11/$X11))))</f>
        <v/>
      </c>
      <c r="AJ11" s="240">
        <f>IF(OR(NOT(ISNUMBER($T11)),ISBLANK($W11),NOT(ISNUMBER($X11))),0,      IF(OR(YEAR($T11)&gt;AJ$7,$X11&lt;=0,(YEAR($T11)+$X11)&lt;AJ$7),0,     IF(YEAR($T11)=AJ$7,               ($W11/($X11*360))*DAYS360($T11,DATE(AJ$7,12,31)),     IF((YEAR($T11)+$X11)&lt;=AJ$7,               $W11-SUM($Y11:AI11),               $W11/$X11))))</f>
        <v/>
      </c>
      <c r="AK11" s="240">
        <f>IF(OR(NOT(ISNUMBER($T11)),ISBLANK($W11),NOT(ISNUMBER($X11))),0,      IF(OR(YEAR($T11)&gt;AK$7,$X11&lt;=0,(YEAR($T11)+$X11)&lt;AK$7),0,     IF(YEAR($T11)=AK$7,               ($W11/($X11*360))*DAYS360($T11,DATE(AK$7,12,31)),     IF((YEAR($T11)+$X11)&lt;=AK$7,               $W11-SUM($Y11:AJ11),               $W11/$X11))))</f>
        <v/>
      </c>
      <c r="AL11" s="240">
        <f>IF(OR(NOT(ISNUMBER($T11)),ISBLANK($W11),NOT(ISNUMBER($X11))),0,      IF(OR(YEAR($T11)&gt;AL$7,$X11&lt;=0,(YEAR($T11)+$X11)&lt;AL$7),0,     IF(YEAR($T11)=AL$7,               ($W11/($X11*360))*DAYS360($T11,DATE(AL$7,12,31)),     IF((YEAR($T11)+$X11)&lt;=AL$7,               $W11-SUM($Y11:AK11),               $W11/$X11))))</f>
        <v/>
      </c>
      <c r="AM11" s="240">
        <f>IF(OR(NOT(ISNUMBER($T11)),ISBLANK($W11),NOT(ISNUMBER($X11))),0,      IF(OR(YEAR($T11)&gt;AM$7,$X11&lt;=0,(YEAR($T11)+$X11)&lt;AM$7),0,     IF(YEAR($T11)=AM$7,               ($W11/($X11*360))*DAYS360($T11,DATE(AM$7,12,31)),     IF((YEAR($T11)+$X11)&lt;=AM$7,               $W11-SUM($Y11:AL11),               $W11/$X11))))</f>
        <v/>
      </c>
      <c r="AN11" s="240">
        <f>IF(OR(NOT(ISNUMBER($T11)),ISBLANK($W11),NOT(ISNUMBER($X11))),0,      IF(OR(YEAR($T11)&gt;AN$7,$X11&lt;=0,(YEAR($T11)+$X11)&lt;AN$7),0,     IF(YEAR($T11)=AN$7,               ($W11/($X11*360))*DAYS360($T11,DATE(AN$7,12,31)),     IF((YEAR($T11)+$X11)&lt;=AN$7,               $W11-SUM($Y11:AM11),               $W11/$X11))))</f>
        <v/>
      </c>
      <c r="AO11" s="240">
        <f>IF(OR(NOT(ISNUMBER($T11)),ISBLANK($W11),NOT(ISNUMBER($X11))),0,      IF(OR(YEAR($T11)&gt;AO$7,$X11&lt;=0,(YEAR($T11)+$X11)&lt;AO$7),0,     IF(YEAR($T11)=AO$7,               ($W11/($X11*360))*DAYS360($T11,DATE(AO$7,12,31)),     IF((YEAR($T11)+$X11)&lt;=AO$7,               $W11-SUM($Y11:AN11),               $W11/$X11))))</f>
        <v/>
      </c>
      <c r="AP11" s="240">
        <f>IF(OR(NOT(ISNUMBER($T11)),ISBLANK($W11),NOT(ISNUMBER($X11))),0,      IF(OR(YEAR($T11)&gt;AP$7,$X11&lt;=0,(YEAR($T11)+$X11)&lt;AP$7),0,     IF(YEAR($T11)=AP$7,               ($W11/($X11*360))*DAYS360($T11,DATE(AP$7,12,31)),     IF((YEAR($T11)+$X11)&lt;=AP$7,               $W11-SUM($Y11:AO11),               $W11/$X11))))</f>
        <v/>
      </c>
      <c r="AQ11" s="240">
        <f>IF(OR(NOT(ISNUMBER($T11)),ISBLANK($W11),NOT(ISNUMBER($X11))),0,      IF(OR(YEAR($T11)&gt;AQ$7,$X11&lt;=0,(YEAR($T11)+$X11)&lt;AQ$7),0,     IF(YEAR($T11)=AQ$7,               ($W11/($X11*360))*DAYS360($T11,DATE(AQ$7,12,31)),     IF((YEAR($T11)+$X11)&lt;=AQ$7,               $W11-SUM($Y11:AP11),               $W11/$X11))))</f>
        <v/>
      </c>
      <c r="AR11" s="240">
        <f>IF(OR(NOT(ISNUMBER($T11)),ISBLANK($W11),NOT(ISNUMBER($X11))),0,      IF(OR(YEAR($T11)&gt;AR$7,$X11&lt;=0,(YEAR($T11)+$X11)&lt;AR$7),0,     IF(YEAR($T11)=AR$7,               ($W11/($X11*360))*DAYS360($T11,DATE(AR$7,12,31)),     IF((YEAR($T11)+$X11)&lt;=AR$7,               $W11-SUM($Y11:AQ11),               $W11/$X11))))</f>
        <v/>
      </c>
      <c r="AS11" s="240">
        <f>IF(OR(NOT(ISNUMBER($T11)),ISBLANK($W11),NOT(ISNUMBER($X11))),0,      IF(OR(YEAR($T11)&gt;AS$7,$X11&lt;=0,(YEAR($T11)+$X11)&lt;AS$7),0,     IF(YEAR($T11)=AS$7,               ($W11/($X11*360))*DAYS360($T11,DATE(AS$7,12,31)),     IF((YEAR($T11)+$X11)&lt;=AS$7,               $W11-SUM($Y11:AR11),               $W11/$X11))))</f>
        <v/>
      </c>
      <c r="AT11" s="240">
        <f>IF(OR(NOT(ISNUMBER($T11)),ISBLANK($W11),NOT(ISNUMBER($X11))),0,      IF(OR(YEAR($T11)&gt;AT$7,$X11&lt;=0,(YEAR($T11)+$X11)&lt;AT$7),0,     IF(YEAR($T11)=AT$7,               ($W11/($X11*360))*DAYS360($T11,DATE(AT$7,12,31)),     IF((YEAR($T11)+$X11)&lt;=AT$7,               $W11-SUM($Y11:AS11),               $W11/$X11))))</f>
        <v/>
      </c>
      <c r="AU11" s="240">
        <f>IF(OR(NOT(ISNUMBER($T11)),ISBLANK($W11),NOT(ISNUMBER($X11))),0,      IF(OR(YEAR($T11)&gt;AU$7,$X11&lt;=0,(YEAR($T11)+$X11)&lt;AU$7),0,     IF(YEAR($T11)=AU$7,               ($W11/($X11*360))*DAYS360($T11,DATE(AU$7,12,31)),     IF((YEAR($T11)+$X11)&lt;=AU$7,               $W11-SUM($Y11:AT11),               $W11/$X11))))</f>
        <v/>
      </c>
      <c r="AV11" s="240">
        <f>IF(OR(NOT(ISNUMBER($T11)),ISBLANK($W11),NOT(ISNUMBER($X11))),0,      IF(OR(YEAR($T11)&gt;AV$7,$X11&lt;=0,(YEAR($T11)+$X11)&lt;AV$7),0,     IF(YEAR($T11)=AV$7,               ($W11/($X11*360))*DAYS360($T11,DATE(AV$7,12,31)),     IF((YEAR($T11)+$X11)&lt;=AV$7,               $W11-SUM($Y11:AU11),               $W11/$X11))))</f>
        <v/>
      </c>
      <c r="AW11" s="240">
        <f>IF(OR(NOT(ISNUMBER($T11)),ISBLANK($W11),NOT(ISNUMBER($X11))),0,      IF(OR(YEAR($T11)&gt;AW$7,$X11&lt;=0,(YEAR($T11)+$X11)&lt;AW$7),0,     IF(YEAR($T11)=AW$7,               ($W11/($X11*360))*DAYS360($T11,DATE(AW$7,12,31)),     IF((YEAR($T11)+$X11)&lt;=AW$7,               $W11-SUM($Y11:AV11),               $W11/$X11))))</f>
        <v/>
      </c>
      <c r="AX11" s="240">
        <f>IF(OR(NOT(ISNUMBER($T11)),ISBLANK($W11),NOT(ISNUMBER($X11))),0,      IF(OR(YEAR($T11)&gt;AX$7,$X11&lt;=0,(YEAR($T11)+$X11)&lt;AX$7),0,     IF(YEAR($T11)=AX$7,               ($W11/($X11*360))*DAYS360($T11,DATE(AX$7,12,31)),     IF((YEAR($T11)+$X11)&lt;=AX$7,               $W11-SUM($Y11:AW11),               $W11/$X11))))</f>
        <v/>
      </c>
      <c r="AY11" s="240">
        <f>IF(OR(NOT(ISNUMBER($T11)),ISBLANK($W11),NOT(ISNUMBER($X11))),0,      IF(OR(YEAR($T11)&gt;AY$7,$X11&lt;=0,(YEAR($T11)+$X11)&lt;AY$7),0,     IF(YEAR($T11)=AY$7,               ($W11/($X11*360))*DAYS360($T11,DATE(AY$7,12,31)),     IF((YEAR($T11)+$X11)&lt;=AY$7,               $W11-SUM($Y11:AX11),               $W11/$X11))))</f>
        <v/>
      </c>
      <c r="AZ11" s="240">
        <f>IF(OR(NOT(ISNUMBER($T11)),ISBLANK($W11),NOT(ISNUMBER($X11))),0,      IF(OR(YEAR($T11)&gt;AZ$7,$X11&lt;=0,(YEAR($T11)+$X11)&lt;AZ$7),0,     IF(YEAR($T11)=AZ$7,               ($W11/($X11*360))*DAYS360($T11,DATE(AZ$7,12,31)),     IF((YEAR($T11)+$X11)&lt;=AZ$7,               $W11-SUM($Y11:AY11),               $W11/$X11))))</f>
        <v/>
      </c>
      <c r="BA11" s="240">
        <f>IF(OR(NOT(ISNUMBER($T11)),ISBLANK($W11),NOT(ISNUMBER($X11))),0,      IF(OR(YEAR($T11)&gt;BA$7,$X11&lt;=0,(YEAR($T11)+$X11)&lt;BA$7),0,     IF(YEAR($T11)=BA$7,               ($W11/($X11*360))*DAYS360($T11,DATE(BA$7,12,31)),     IF((YEAR($T11)+$X11)&lt;=BA$7,               $W11-SUM($Y11:AZ11),               $W11/$X11))))</f>
        <v/>
      </c>
      <c r="BB11" s="240">
        <f>IF(OR(NOT(ISNUMBER($T11)),ISBLANK($W11),NOT(ISNUMBER($X11))),0,      IF(OR(YEAR($T11)&gt;BB$7,$X11&lt;=0,(YEAR($T11)+$X11)&lt;BB$7),0,     IF(YEAR($T11)=BB$7,               ($W11/($X11*360))*DAYS360($T11,DATE(BB$7,12,31)),     IF((YEAR($T11)+$X11)&lt;=BB$7,               $W11-SUM($Y11:BA11),               $W11/$X11))))</f>
        <v/>
      </c>
      <c r="BC11" s="240">
        <f>IF(OR(NOT(ISNUMBER($T11)),ISBLANK($W11),NOT(ISNUMBER($X11))),0,      IF(OR(YEAR($T11)&gt;BC$7,$X11&lt;=0,(YEAR($T11)+$X11)&lt;BC$7),0,     IF(YEAR($T11)=BC$7,               ($W11/($X11*360))*DAYS360($T11,DATE(BC$7,12,31)),     IF((YEAR($T11)+$X11)&lt;=BC$7,               $W11-SUM($Y11:BB11),               $W11/$X11))))</f>
        <v/>
      </c>
      <c r="BD11" s="240">
        <f>IF(OR(NOT(ISNUMBER($T11)),ISBLANK($W11),NOT(ISNUMBER($X11))),0,      IF(OR(YEAR($T11)&gt;BD$7,$X11&lt;=0,(YEAR($T11)+$X11)&lt;BD$7),0,     IF(YEAR($T11)=BD$7,               ($W11/($X11*360))*DAYS360($T11,DATE(BD$7,12,31)),     IF((YEAR($T11)+$X11)&lt;=BD$7,               $W11-SUM($Y11:BC11),               $W11/$X11))))</f>
        <v/>
      </c>
      <c r="BE11" s="240">
        <f>IF(OR(NOT(ISNUMBER($T11)),ISBLANK($W11),NOT(ISNUMBER($X11))),0,      IF(OR(YEAR($T11)&gt;BE$7,$X11&lt;=0,(YEAR($T11)+$X11)&lt;BE$7),0,     IF(YEAR($T11)=BE$7,               ($W11/($X11*360))*DAYS360($T11,DATE(BE$7,12,31)),     IF((YEAR($T11)+$X11)&lt;=BE$7,               $W11-SUM($Y11:BD11),               $W11/$X11))))</f>
        <v/>
      </c>
      <c r="BF11" s="240">
        <f>IF(OR(NOT(ISNUMBER($T11)),ISBLANK($W11),NOT(ISNUMBER($X11))),0,      IF(OR(YEAR($T11)&gt;BF$7,$X11&lt;=0,(YEAR($T11)+$X11)&lt;BF$7),0,     IF(YEAR($T11)=BF$7,               ($W11/($X11*360))*DAYS360($T11,DATE(BF$7,12,31)),     IF((YEAR($T11)+$X11)&lt;=BF$7,               $W11-SUM($Y11:BE11),               $W11/$X11))))</f>
        <v/>
      </c>
      <c r="BG11" s="240">
        <f>IF(OR(NOT(ISNUMBER($T11)),ISBLANK($W11),NOT(ISNUMBER($X11))),0,      IF(OR(YEAR($T11)&gt;BG$7,$X11&lt;=0,(YEAR($T11)+$X11)&lt;BG$7),0,     IF(YEAR($T11)=BG$7,               ($W11/($X11*360))*DAYS360($T11,DATE(BG$7,12,31)),     IF((YEAR($T11)+$X11)&lt;=BG$7,               $W11-SUM($Y11:BF11),               $W11/$X11))))</f>
        <v/>
      </c>
      <c r="BH11" s="240">
        <f>IF(OR(NOT(ISNUMBER($T11)),ISBLANK($W11),NOT(ISNUMBER($X11))),0,      IF(OR(YEAR($T11)&gt;BH$7,$X11&lt;=0,(YEAR($T11)+$X11)&lt;BH$7),0,     IF(YEAR($T11)=BH$7,               ($W11/($X11*360))*DAYS360($T11,DATE(BH$7,12,31)),     IF((YEAR($T11)+$X11)&lt;=BH$7,               $W11-SUM($Y11:BG11),               $W11/$X11))))</f>
        <v/>
      </c>
      <c r="BI11" s="240">
        <f>IF(OR(NOT(ISNUMBER($T11)),ISBLANK($W11),NOT(ISNUMBER($X11))),0,      IF(OR(YEAR($T11)&gt;BI$7,$X11&lt;=0,(YEAR($T11)+$X11)&lt;BI$7),0,     IF(YEAR($T11)=BI$7,               ($W11/($X11*360))*DAYS360($T11,DATE(BI$7,12,31)),     IF((YEAR($T11)+$X11)&lt;=BI$7,               $W11-SUM($Y11:BH11),               $W11/$X11))))</f>
        <v/>
      </c>
      <c r="BJ11" s="240">
        <f>IF(OR(NOT(ISNUMBER($T11)),ISBLANK($W11),NOT(ISNUMBER($X11))),0,      IF(OR(YEAR($T11)&gt;BJ$7,$X11&lt;=0,(YEAR($T11)+$X11)&lt;BJ$7),0,     IF(YEAR($T11)=BJ$7,               ($W11/($X11*360))*DAYS360($T11,DATE(BJ$7,12,31)),     IF((YEAR($T11)+$X11)&lt;=BJ$7,               $W11-SUM($Y11:BI11),               $W11/$X11))))</f>
        <v/>
      </c>
      <c r="BK11" s="240">
        <f>IF(OR(NOT(ISNUMBER($T11)),ISBLANK($W11),NOT(ISNUMBER($X11))),0,      IF(OR(YEAR($T11)&gt;BK$7,$X11&lt;=0,(YEAR($T11)+$X11)&lt;BK$7),0,     IF(YEAR($T11)=BK$7,               ($W11/($X11*360))*DAYS360($T11,DATE(BK$7,12,31)),     IF((YEAR($T11)+$X11)&lt;=BK$7,               $W11-SUM($Y11:BJ11),               $W11/$X11))))</f>
        <v/>
      </c>
      <c r="BL11" s="240">
        <f>IF(OR(NOT(ISNUMBER($T11)),ISBLANK($W11),NOT(ISNUMBER($X11))),0,      IF(OR(YEAR($T11)&gt;BL$7,$X11&lt;=0,(YEAR($T11)+$X11)&lt;BL$7),0,     IF(YEAR($T11)=BL$7,               ($W11/($X11*360))*DAYS360($T11,DATE(BL$7,12,31)),     IF((YEAR($T11)+$X11)&lt;=BL$7,               $W11-SUM($Y11:BK11),               $W11/$X11))))</f>
        <v/>
      </c>
      <c r="BM11" s="240">
        <f>IF(OR(NOT(ISNUMBER($T11)),ISBLANK($W11),NOT(ISNUMBER($X11))),0,      IF(OR(YEAR($T11)&gt;BM$7,$X11&lt;=0,(YEAR($T11)+$X11)&lt;BM$7),0,     IF(YEAR($T11)=BM$7,               ($W11/($X11*360))*DAYS360($T11,DATE(BM$7,12,31)),     IF((YEAR($T11)+$X11)&lt;=BM$7,               $W11-SUM($Y11:BL11),               $W11/$X11))))</f>
        <v/>
      </c>
      <c r="BN11" s="240">
        <f>IF(OR(NOT(ISNUMBER($T11)),ISBLANK($W11),NOT(ISNUMBER($X11))),0,      IF(OR(YEAR($T11)&gt;BN$7,$X11&lt;=0,(YEAR($T11)+$X11)&lt;BN$7),0,     IF(YEAR($T11)=BN$7,               ($W11/($X11*360))*DAYS360($T11,DATE(BN$7,12,31)),     IF((YEAR($T11)+$X11)&lt;=BN$7,               $W11-SUM($Y11:BM11),               $W11/$X11))))</f>
        <v/>
      </c>
      <c r="BO11" s="240">
        <f>IF(OR(NOT(ISNUMBER($T11)),ISBLANK($W11),NOT(ISNUMBER($X11))),0,      IF(OR(YEAR($T11)&gt;BO$7,$X11&lt;=0,(YEAR($T11)+$X11)&lt;BO$7),0,     IF(YEAR($T11)=BO$7,               ($W11/($X11*360))*DAYS360($T11,DATE(BO$7,12,31)),     IF((YEAR($T11)+$X11)&lt;=BO$7,               $W11-SUM($Y11:BN11),               $W11/$X11))))</f>
        <v/>
      </c>
      <c r="BP11" s="240">
        <f>IF(OR(NOT(ISNUMBER($T11)),ISBLANK($W11),NOT(ISNUMBER($X11))),0,      IF(OR(YEAR($T11)&gt;BP$7,$X11&lt;=0,(YEAR($T11)+$X11)&lt;BP$7),0,     IF(YEAR($T11)=BP$7,               ($W11/($X11*360))*DAYS360($T11,DATE(BP$7,12,31)),     IF((YEAR($T11)+$X11)&lt;=BP$7,               $W11-SUM($Y11:BO11),               $W11/$X11))))</f>
        <v/>
      </c>
      <c r="BQ11" s="240">
        <f>IF(OR(NOT(ISNUMBER($T11)),ISBLANK($W11),NOT(ISNUMBER($X11))),0,      IF(OR(YEAR($T11)&gt;BQ$7,$X11&lt;=0,(YEAR($T11)+$X11)&lt;BQ$7),0,     IF(YEAR($T11)=BQ$7,               ($W11/($X11*360))*DAYS360($T11,DATE(BQ$7,12,31)),     IF((YEAR($T11)+$X11)&lt;=BQ$7,               $W11-SUM($Y11:BP11),               $W11/$X11))))</f>
        <v/>
      </c>
      <c r="BR11" s="240">
        <f>IF(OR(NOT(ISNUMBER($T11)),ISBLANK($W11),NOT(ISNUMBER($X11))),0,      IF(OR(YEAR($T11)&gt;BR$7,$X11&lt;=0,(YEAR($T11)+$X11)&lt;BR$7),0,     IF(YEAR($T11)=BR$7,               ($W11/($X11*360))*DAYS360($T11,DATE(BR$7,12,31)),     IF((YEAR($T11)+$X11)&lt;=BR$7,               $W11-SUM($Y11:BQ11),               $W11/$X11))))</f>
        <v/>
      </c>
      <c r="BS11" s="240">
        <f>IF(OR(NOT(ISNUMBER($T11)),ISBLANK($W11),NOT(ISNUMBER($X11))),0,      IF(OR(YEAR($T11)&gt;BS$7,$X11&lt;=0,(YEAR($T11)+$X11)&lt;BS$7),0,     IF(YEAR($T11)=BS$7,               ($W11/($X11*360))*DAYS360($T11,DATE(BS$7,12,31)),     IF((YEAR($T11)+$X11)&lt;=BS$7,               $W11-SUM($Y11:BR11),               $W11/$X11))))</f>
        <v/>
      </c>
      <c r="BT11" s="240">
        <f>IF(OR(NOT(ISNUMBER($T11)),ISBLANK($W11),NOT(ISNUMBER($X11))),0,      IF(OR(YEAR($T11)&gt;BT$7,$X11&lt;=0,(YEAR($T11)+$X11)&lt;BT$7),0,     IF(YEAR($T11)=BT$7,               ($W11/($X11*360))*DAYS360($T11,DATE(BT$7,12,31)),     IF((YEAR($T11)+$X11)&lt;=BT$7,               $W11-SUM($Y11:BS11),               $W11/$X11))))</f>
        <v/>
      </c>
      <c r="BU11" s="240">
        <f>IF(OR(NOT(ISNUMBER($T11)),ISBLANK($W11),NOT(ISNUMBER($X11))),0,      IF(OR(YEAR($T11)&gt;BU$7,$X11&lt;=0,(YEAR($T11)+$X11)&lt;BU$7),0,     IF(YEAR($T11)=BU$7,               ($W11/($X11*360))*DAYS360($T11,DATE(BU$7,12,31)),     IF((YEAR($T11)+$X11)&lt;=BU$7,               $W11-SUM($Y11:BT11),               $W11/$X11))))</f>
        <v/>
      </c>
      <c r="BV11" s="240">
        <f>IF(OR(NOT(ISNUMBER($T11)),ISBLANK($W11),NOT(ISNUMBER($X11))),0,      IF(OR(YEAR($T11)&gt;BV$7,$X11&lt;=0,(YEAR($T11)+$X11)&lt;BV$7),0,     IF(YEAR($T11)=BV$7,               ($W11/($X11*360))*DAYS360($T11,DATE(BV$7,12,31)),     IF((YEAR($T11)+$X11)&lt;=BV$7,               $W11-SUM($Y11:BU11),               $W11/$X11))))</f>
        <v/>
      </c>
      <c r="BW11" s="240">
        <f>IF(OR(NOT(ISNUMBER($T11)),ISBLANK($W11),NOT(ISNUMBER($X11))),0,      IF(OR(YEAR($T11)&gt;BW$7,$X11&lt;=0,(YEAR($T11)+$X11)&lt;BW$7),0,     IF(YEAR($T11)=BW$7,               ($W11/($X11*360))*DAYS360($T11,DATE(BW$7,12,31)),     IF((YEAR($T11)+$X11)&lt;=BW$7,               $W11-SUM($Y11:BV11),               $W11/$X11))))</f>
        <v/>
      </c>
      <c r="BX11" s="240">
        <f>IF(OR(NOT(ISNUMBER($T11)),ISBLANK($W11),NOT(ISNUMBER($X11))),0,      IF(OR(YEAR($T11)&gt;BX$7,$X11&lt;=0,(YEAR($T11)+$X11)&lt;BX$7),0,     IF(YEAR($T11)=BX$7,               ($W11/($X11*360))*DAYS360($T11,DATE(BX$7,12,31)),     IF((YEAR($T11)+$X11)&lt;=BX$7,               $W11-SUM($Y11:BW11),               $W11/$X11))))</f>
        <v/>
      </c>
      <c r="BY11" s="240">
        <f>IF(OR(NOT(ISNUMBER($T11)),ISBLANK($W11),NOT(ISNUMBER($X11))),0,      IF(OR(YEAR($T11)&gt;BY$7,$X11&lt;=0,(YEAR($T11)+$X11)&lt;BY$7),0,     IF(YEAR($T11)=BY$7,               ($W11/($X11*360))*DAYS360($T11,DATE(BY$7,12,31)),     IF((YEAR($T11)+$X11)&lt;=BY$7,               $W11-SUM($Y11:BX11),               $W11/$X11))))</f>
        <v/>
      </c>
      <c r="CL11" s="14">
        <f>CL10+1</f>
        <v/>
      </c>
      <c r="CM11" s="12" t="n"/>
    </row>
    <row r="12" ht="15" customFormat="1" customHeight="1" s="14">
      <c r="A12" s="12" t="n"/>
      <c r="B12" s="364" t="inlineStr">
        <is>
          <t xml:space="preserve">Désignation du bien </t>
        </is>
      </c>
      <c r="E12" s="6" t="n"/>
      <c r="F12" s="358" t="inlineStr">
        <is>
          <t>Bordeaux</t>
        </is>
      </c>
      <c r="G12" s="513" t="n"/>
      <c r="H12" s="391" t="n"/>
      <c r="I12" s="358" t="n"/>
      <c r="J12" s="513" t="n"/>
      <c r="K12" s="12" t="n"/>
      <c r="L12" s="358" t="n"/>
      <c r="M12" s="513" t="n"/>
      <c r="N12" s="12" t="n"/>
      <c r="O12" s="358" t="n"/>
      <c r="P12" s="513" t="n"/>
      <c r="Q12" s="12" t="n"/>
      <c r="R12" s="12" t="n"/>
      <c r="S12" s="12" t="inlineStr">
        <is>
          <t>Bien_Immo - 1</t>
        </is>
      </c>
      <c r="T12" s="176">
        <f>T11</f>
        <v/>
      </c>
      <c r="U12" s="287" t="inlineStr">
        <is>
          <t>Etanchéité</t>
        </is>
      </c>
      <c r="V12" s="285" t="inlineStr">
        <is>
          <t>Constructions</t>
        </is>
      </c>
      <c r="W12" s="512">
        <f>IF($F$29="Détaillée",F36*$Z$278,0)</f>
        <v/>
      </c>
      <c r="X12" s="512">
        <f>IF($F$29="Détaillée",G36,0)</f>
        <v/>
      </c>
      <c r="Y12" s="12" t="n"/>
      <c r="Z12" s="240">
        <f>IF(OR(NOT(ISNUMBER($T12)),ISBLANK($W12),NOT(ISNUMBER($X12))),0,      IF(OR(YEAR($T12)&gt;Z$7,$X12&lt;=0,(YEAR($T12)+$X12)&lt;Z$7),0,     IF(YEAR($T12)=Z$7,               ($W12/($X12*360))*DAYS360($T12,DATE(Z$7,12,31)),     IF((YEAR($T12)+$X12)&lt;=Z$7,               $W12-SUM($Y12:Y12),               $W12/$X12))))</f>
        <v/>
      </c>
      <c r="AA12" s="240">
        <f>IF(OR(NOT(ISNUMBER($T12)),ISBLANK($W12),NOT(ISNUMBER($X12))),0,      IF(OR(YEAR($T12)&gt;AA$7,$X12&lt;=0,(YEAR($T12)+$X12)&lt;AA$7),0,     IF(YEAR($T12)=AA$7,               ($W12/($X12*360))*DAYS360($T12,DATE(AA$7,12,31)),     IF((YEAR($T12)+$X12)&lt;=AA$7,               $W12-SUM($Y12:Z12),               $W12/$X12))))</f>
        <v/>
      </c>
      <c r="AB12" s="240">
        <f>IF(OR(NOT(ISNUMBER($T12)),ISBLANK($W12),NOT(ISNUMBER($X12))),0,      IF(OR(YEAR($T12)&gt;AB$7,$X12&lt;=0,(YEAR($T12)+$X12)&lt;AB$7),0,     IF(YEAR($T12)=AB$7,               ($W12/($X12*360))*DAYS360($T12,DATE(AB$7,12,31)),     IF((YEAR($T12)+$X12)&lt;=AB$7,               $W12-SUM($Y12:AA12),               $W12/$X12))))</f>
        <v/>
      </c>
      <c r="AC12" s="240">
        <f>IF(OR(NOT(ISNUMBER($T12)),ISBLANK($W12),NOT(ISNUMBER($X12))),0,      IF(OR(YEAR($T12)&gt;AC$7,$X12&lt;=0,(YEAR($T12)+$X12)&lt;AC$7),0,     IF(YEAR($T12)=AC$7,               ($W12/($X12*360))*DAYS360($T12,DATE(AC$7,12,31)),     IF((YEAR($T12)+$X12)&lt;=AC$7,               $W12-SUM($Y12:AB12),               $W12/$X12))))</f>
        <v/>
      </c>
      <c r="AD12" s="240">
        <f>IF(OR(NOT(ISNUMBER($T12)),ISBLANK($W12),NOT(ISNUMBER($X12))),0,      IF(OR(YEAR($T12)&gt;AD$7,$X12&lt;=0,(YEAR($T12)+$X12)&lt;AD$7),0,     IF(YEAR($T12)=AD$7,               ($W12/($X12*360))*DAYS360($T12,DATE(AD$7,12,31)),     IF((YEAR($T12)+$X12)&lt;=AD$7,               $W12-SUM($Y12:AC12),               $W12/$X12))))</f>
        <v/>
      </c>
      <c r="AE12" s="240">
        <f>IF(OR(NOT(ISNUMBER($T12)),ISBLANK($W12),NOT(ISNUMBER($X12))),0,      IF(OR(YEAR($T12)&gt;AE$7,$X12&lt;=0,(YEAR($T12)+$X12)&lt;AE$7),0,     IF(YEAR($T12)=AE$7,               ($W12/($X12*360))*DAYS360($T12,DATE(AE$7,12,31)),     IF((YEAR($T12)+$X12)&lt;=AE$7,               $W12-SUM($Y12:AD12),               $W12/$X12))))</f>
        <v/>
      </c>
      <c r="AF12" s="240">
        <f>IF(OR(NOT(ISNUMBER($T12)),ISBLANK($W12),NOT(ISNUMBER($X12))),0,      IF(OR(YEAR($T12)&gt;AF$7,$X12&lt;=0,(YEAR($T12)+$X12)&lt;AF$7),0,     IF(YEAR($T12)=AF$7,               ($W12/($X12*360))*DAYS360($T12,DATE(AF$7,12,31)),     IF((YEAR($T12)+$X12)&lt;=AF$7,               $W12-SUM($Y12:AE12),               $W12/$X12))))</f>
        <v/>
      </c>
      <c r="AG12" s="240">
        <f>IF(OR(NOT(ISNUMBER($T12)),ISBLANK($W12),NOT(ISNUMBER($X12))),0,      IF(OR(YEAR($T12)&gt;AG$7,$X12&lt;=0,(YEAR($T12)+$X12)&lt;AG$7),0,     IF(YEAR($T12)=AG$7,               ($W12/($X12*360))*DAYS360($T12,DATE(AG$7,12,31)),     IF((YEAR($T12)+$X12)&lt;=AG$7,               $W12-SUM($Y12:AF12),               $W12/$X12))))</f>
        <v/>
      </c>
      <c r="AH12" s="240">
        <f>IF(OR(NOT(ISNUMBER($T12)),ISBLANK($W12),NOT(ISNUMBER($X12))),0,      IF(OR(YEAR($T12)&gt;AH$7,$X12&lt;=0,(YEAR($T12)+$X12)&lt;AH$7),0,     IF(YEAR($T12)=AH$7,               ($W12/($X12*360))*DAYS360($T12,DATE(AH$7,12,31)),     IF((YEAR($T12)+$X12)&lt;=AH$7,               $W12-SUM($Y12:AG12),               $W12/$X12))))</f>
        <v/>
      </c>
      <c r="AI12" s="240">
        <f>IF(OR(NOT(ISNUMBER($T12)),ISBLANK($W12),NOT(ISNUMBER($X12))),0,      IF(OR(YEAR($T12)&gt;AI$7,$X12&lt;=0,(YEAR($T12)+$X12)&lt;AI$7),0,     IF(YEAR($T12)=AI$7,               ($W12/($X12*360))*DAYS360($T12,DATE(AI$7,12,31)),     IF((YEAR($T12)+$X12)&lt;=AI$7,               $W12-SUM($Y12:AH12),               $W12/$X12))))</f>
        <v/>
      </c>
      <c r="AJ12" s="240">
        <f>IF(OR(NOT(ISNUMBER($T12)),ISBLANK($W12),NOT(ISNUMBER($X12))),0,      IF(OR(YEAR($T12)&gt;AJ$7,$X12&lt;=0,(YEAR($T12)+$X12)&lt;AJ$7),0,     IF(YEAR($T12)=AJ$7,               ($W12/($X12*360))*DAYS360($T12,DATE(AJ$7,12,31)),     IF((YEAR($T12)+$X12)&lt;=AJ$7,               $W12-SUM($Y12:AI12),               $W12/$X12))))</f>
        <v/>
      </c>
      <c r="AK12" s="240">
        <f>IF(OR(NOT(ISNUMBER($T12)),ISBLANK($W12),NOT(ISNUMBER($X12))),0,      IF(OR(YEAR($T12)&gt;AK$7,$X12&lt;=0,(YEAR($T12)+$X12)&lt;AK$7),0,     IF(YEAR($T12)=AK$7,               ($W12/($X12*360))*DAYS360($T12,DATE(AK$7,12,31)),     IF((YEAR($T12)+$X12)&lt;=AK$7,               $W12-SUM($Y12:AJ12),               $W12/$X12))))</f>
        <v/>
      </c>
      <c r="AL12" s="240">
        <f>IF(OR(NOT(ISNUMBER($T12)),ISBLANK($W12),NOT(ISNUMBER($X12))),0,      IF(OR(YEAR($T12)&gt;AL$7,$X12&lt;=0,(YEAR($T12)+$X12)&lt;AL$7),0,     IF(YEAR($T12)=AL$7,               ($W12/($X12*360))*DAYS360($T12,DATE(AL$7,12,31)),     IF((YEAR($T12)+$X12)&lt;=AL$7,               $W12-SUM($Y12:AK12),               $W12/$X12))))</f>
        <v/>
      </c>
      <c r="AM12" s="240">
        <f>IF(OR(NOT(ISNUMBER($T12)),ISBLANK($W12),NOT(ISNUMBER($X12))),0,      IF(OR(YEAR($T12)&gt;AM$7,$X12&lt;=0,(YEAR($T12)+$X12)&lt;AM$7),0,     IF(YEAR($T12)=AM$7,               ($W12/($X12*360))*DAYS360($T12,DATE(AM$7,12,31)),     IF((YEAR($T12)+$X12)&lt;=AM$7,               $W12-SUM($Y12:AL12),               $W12/$X12))))</f>
        <v/>
      </c>
      <c r="AN12" s="240">
        <f>IF(OR(NOT(ISNUMBER($T12)),ISBLANK($W12),NOT(ISNUMBER($X12))),0,      IF(OR(YEAR($T12)&gt;AN$7,$X12&lt;=0,(YEAR($T12)+$X12)&lt;AN$7),0,     IF(YEAR($T12)=AN$7,               ($W12/($X12*360))*DAYS360($T12,DATE(AN$7,12,31)),     IF((YEAR($T12)+$X12)&lt;=AN$7,               $W12-SUM($Y12:AM12),               $W12/$X12))))</f>
        <v/>
      </c>
      <c r="AO12" s="240">
        <f>IF(OR(NOT(ISNUMBER($T12)),ISBLANK($W12),NOT(ISNUMBER($X12))),0,      IF(OR(YEAR($T12)&gt;AO$7,$X12&lt;=0,(YEAR($T12)+$X12)&lt;AO$7),0,     IF(YEAR($T12)=AO$7,               ($W12/($X12*360))*DAYS360($T12,DATE(AO$7,12,31)),     IF((YEAR($T12)+$X12)&lt;=AO$7,               $W12-SUM($Y12:AN12),               $W12/$X12))))</f>
        <v/>
      </c>
      <c r="AP12" s="240">
        <f>IF(OR(NOT(ISNUMBER($T12)),ISBLANK($W12),NOT(ISNUMBER($X12))),0,      IF(OR(YEAR($T12)&gt;AP$7,$X12&lt;=0,(YEAR($T12)+$X12)&lt;AP$7),0,     IF(YEAR($T12)=AP$7,               ($W12/($X12*360))*DAYS360($T12,DATE(AP$7,12,31)),     IF((YEAR($T12)+$X12)&lt;=AP$7,               $W12-SUM($Y12:AO12),               $W12/$X12))))</f>
        <v/>
      </c>
      <c r="AQ12" s="240">
        <f>IF(OR(NOT(ISNUMBER($T12)),ISBLANK($W12),NOT(ISNUMBER($X12))),0,      IF(OR(YEAR($T12)&gt;AQ$7,$X12&lt;=0,(YEAR($T12)+$X12)&lt;AQ$7),0,     IF(YEAR($T12)=AQ$7,               ($W12/($X12*360))*DAYS360($T12,DATE(AQ$7,12,31)),     IF((YEAR($T12)+$X12)&lt;=AQ$7,               $W12-SUM($Y12:AP12),               $W12/$X12))))</f>
        <v/>
      </c>
      <c r="AR12" s="240">
        <f>IF(OR(NOT(ISNUMBER($T12)),ISBLANK($W12),NOT(ISNUMBER($X12))),0,      IF(OR(YEAR($T12)&gt;AR$7,$X12&lt;=0,(YEAR($T12)+$X12)&lt;AR$7),0,     IF(YEAR($T12)=AR$7,               ($W12/($X12*360))*DAYS360($T12,DATE(AR$7,12,31)),     IF((YEAR($T12)+$X12)&lt;=AR$7,               $W12-SUM($Y12:AQ12),               $W12/$X12))))</f>
        <v/>
      </c>
      <c r="AS12" s="240">
        <f>IF(OR(NOT(ISNUMBER($T12)),ISBLANK($W12),NOT(ISNUMBER($X12))),0,      IF(OR(YEAR($T12)&gt;AS$7,$X12&lt;=0,(YEAR($T12)+$X12)&lt;AS$7),0,     IF(YEAR($T12)=AS$7,               ($W12/($X12*360))*DAYS360($T12,DATE(AS$7,12,31)),     IF((YEAR($T12)+$X12)&lt;=AS$7,               $W12-SUM($Y12:AR12),               $W12/$X12))))</f>
        <v/>
      </c>
      <c r="AT12" s="240">
        <f>IF(OR(NOT(ISNUMBER($T12)),ISBLANK($W12),NOT(ISNUMBER($X12))),0,      IF(OR(YEAR($T12)&gt;AT$7,$X12&lt;=0,(YEAR($T12)+$X12)&lt;AT$7),0,     IF(YEAR($T12)=AT$7,               ($W12/($X12*360))*DAYS360($T12,DATE(AT$7,12,31)),     IF((YEAR($T12)+$X12)&lt;=AT$7,               $W12-SUM($Y12:AS12),               $W12/$X12))))</f>
        <v/>
      </c>
      <c r="AU12" s="240">
        <f>IF(OR(NOT(ISNUMBER($T12)),ISBLANK($W12),NOT(ISNUMBER($X12))),0,      IF(OR(YEAR($T12)&gt;AU$7,$X12&lt;=0,(YEAR($T12)+$X12)&lt;AU$7),0,     IF(YEAR($T12)=AU$7,               ($W12/($X12*360))*DAYS360($T12,DATE(AU$7,12,31)),     IF((YEAR($T12)+$X12)&lt;=AU$7,               $W12-SUM($Y12:AT12),               $W12/$X12))))</f>
        <v/>
      </c>
      <c r="AV12" s="240">
        <f>IF(OR(NOT(ISNUMBER($T12)),ISBLANK($W12),NOT(ISNUMBER($X12))),0,      IF(OR(YEAR($T12)&gt;AV$7,$X12&lt;=0,(YEAR($T12)+$X12)&lt;AV$7),0,     IF(YEAR($T12)=AV$7,               ($W12/($X12*360))*DAYS360($T12,DATE(AV$7,12,31)),     IF((YEAR($T12)+$X12)&lt;=AV$7,               $W12-SUM($Y12:AU12),               $W12/$X12))))</f>
        <v/>
      </c>
      <c r="AW12" s="240">
        <f>IF(OR(NOT(ISNUMBER($T12)),ISBLANK($W12),NOT(ISNUMBER($X12))),0,      IF(OR(YEAR($T12)&gt;AW$7,$X12&lt;=0,(YEAR($T12)+$X12)&lt;AW$7),0,     IF(YEAR($T12)=AW$7,               ($W12/($X12*360))*DAYS360($T12,DATE(AW$7,12,31)),     IF((YEAR($T12)+$X12)&lt;=AW$7,               $W12-SUM($Y12:AV12),               $W12/$X12))))</f>
        <v/>
      </c>
      <c r="AX12" s="240">
        <f>IF(OR(NOT(ISNUMBER($T12)),ISBLANK($W12),NOT(ISNUMBER($X12))),0,      IF(OR(YEAR($T12)&gt;AX$7,$X12&lt;=0,(YEAR($T12)+$X12)&lt;AX$7),0,     IF(YEAR($T12)=AX$7,               ($W12/($X12*360))*DAYS360($T12,DATE(AX$7,12,31)),     IF((YEAR($T12)+$X12)&lt;=AX$7,               $W12-SUM($Y12:AW12),               $W12/$X12))))</f>
        <v/>
      </c>
      <c r="AY12" s="240">
        <f>IF(OR(NOT(ISNUMBER($T12)),ISBLANK($W12),NOT(ISNUMBER($X12))),0,      IF(OR(YEAR($T12)&gt;AY$7,$X12&lt;=0,(YEAR($T12)+$X12)&lt;AY$7),0,     IF(YEAR($T12)=AY$7,               ($W12/($X12*360))*DAYS360($T12,DATE(AY$7,12,31)),     IF((YEAR($T12)+$X12)&lt;=AY$7,               $W12-SUM($Y12:AX12),               $W12/$X12))))</f>
        <v/>
      </c>
      <c r="AZ12" s="240">
        <f>IF(OR(NOT(ISNUMBER($T12)),ISBLANK($W12),NOT(ISNUMBER($X12))),0,      IF(OR(YEAR($T12)&gt;AZ$7,$X12&lt;=0,(YEAR($T12)+$X12)&lt;AZ$7),0,     IF(YEAR($T12)=AZ$7,               ($W12/($X12*360))*DAYS360($T12,DATE(AZ$7,12,31)),     IF((YEAR($T12)+$X12)&lt;=AZ$7,               $W12-SUM($Y12:AY12),               $W12/$X12))))</f>
        <v/>
      </c>
      <c r="BA12" s="240">
        <f>IF(OR(NOT(ISNUMBER($T12)),ISBLANK($W12),NOT(ISNUMBER($X12))),0,      IF(OR(YEAR($T12)&gt;BA$7,$X12&lt;=0,(YEAR($T12)+$X12)&lt;BA$7),0,     IF(YEAR($T12)=BA$7,               ($W12/($X12*360))*DAYS360($T12,DATE(BA$7,12,31)),     IF((YEAR($T12)+$X12)&lt;=BA$7,               $W12-SUM($Y12:AZ12),               $W12/$X12))))</f>
        <v/>
      </c>
      <c r="BB12" s="240">
        <f>IF(OR(NOT(ISNUMBER($T12)),ISBLANK($W12),NOT(ISNUMBER($X12))),0,      IF(OR(YEAR($T12)&gt;BB$7,$X12&lt;=0,(YEAR($T12)+$X12)&lt;BB$7),0,     IF(YEAR($T12)=BB$7,               ($W12/($X12*360))*DAYS360($T12,DATE(BB$7,12,31)),     IF((YEAR($T12)+$X12)&lt;=BB$7,               $W12-SUM($Y12:BA12),               $W12/$X12))))</f>
        <v/>
      </c>
      <c r="BC12" s="240">
        <f>IF(OR(NOT(ISNUMBER($T12)),ISBLANK($W12),NOT(ISNUMBER($X12))),0,      IF(OR(YEAR($T12)&gt;BC$7,$X12&lt;=0,(YEAR($T12)+$X12)&lt;BC$7),0,     IF(YEAR($T12)=BC$7,               ($W12/($X12*360))*DAYS360($T12,DATE(BC$7,12,31)),     IF((YEAR($T12)+$X12)&lt;=BC$7,               $W12-SUM($Y12:BB12),               $W12/$X12))))</f>
        <v/>
      </c>
      <c r="BD12" s="240">
        <f>IF(OR(NOT(ISNUMBER($T12)),ISBLANK($W12),NOT(ISNUMBER($X12))),0,      IF(OR(YEAR($T12)&gt;BD$7,$X12&lt;=0,(YEAR($T12)+$X12)&lt;BD$7),0,     IF(YEAR($T12)=BD$7,               ($W12/($X12*360))*DAYS360($T12,DATE(BD$7,12,31)),     IF((YEAR($T12)+$X12)&lt;=BD$7,               $W12-SUM($Y12:BC12),               $W12/$X12))))</f>
        <v/>
      </c>
      <c r="BE12" s="240">
        <f>IF(OR(NOT(ISNUMBER($T12)),ISBLANK($W12),NOT(ISNUMBER($X12))),0,      IF(OR(YEAR($T12)&gt;BE$7,$X12&lt;=0,(YEAR($T12)+$X12)&lt;BE$7),0,     IF(YEAR($T12)=BE$7,               ($W12/($X12*360))*DAYS360($T12,DATE(BE$7,12,31)),     IF((YEAR($T12)+$X12)&lt;=BE$7,               $W12-SUM($Y12:BD12),               $W12/$X12))))</f>
        <v/>
      </c>
      <c r="BF12" s="240">
        <f>IF(OR(NOT(ISNUMBER($T12)),ISBLANK($W12),NOT(ISNUMBER($X12))),0,      IF(OR(YEAR($T12)&gt;BF$7,$X12&lt;=0,(YEAR($T12)+$X12)&lt;BF$7),0,     IF(YEAR($T12)=BF$7,               ($W12/($X12*360))*DAYS360($T12,DATE(BF$7,12,31)),     IF((YEAR($T12)+$X12)&lt;=BF$7,               $W12-SUM($Y12:BE12),               $W12/$X12))))</f>
        <v/>
      </c>
      <c r="BG12" s="240">
        <f>IF(OR(NOT(ISNUMBER($T12)),ISBLANK($W12),NOT(ISNUMBER($X12))),0,      IF(OR(YEAR($T12)&gt;BG$7,$X12&lt;=0,(YEAR($T12)+$X12)&lt;BG$7),0,     IF(YEAR($T12)=BG$7,               ($W12/($X12*360))*DAYS360($T12,DATE(BG$7,12,31)),     IF((YEAR($T12)+$X12)&lt;=BG$7,               $W12-SUM($Y12:BF12),               $W12/$X12))))</f>
        <v/>
      </c>
      <c r="BH12" s="240">
        <f>IF(OR(NOT(ISNUMBER($T12)),ISBLANK($W12),NOT(ISNUMBER($X12))),0,      IF(OR(YEAR($T12)&gt;BH$7,$X12&lt;=0,(YEAR($T12)+$X12)&lt;BH$7),0,     IF(YEAR($T12)=BH$7,               ($W12/($X12*360))*DAYS360($T12,DATE(BH$7,12,31)),     IF((YEAR($T12)+$X12)&lt;=BH$7,               $W12-SUM($Y12:BG12),               $W12/$X12))))</f>
        <v/>
      </c>
      <c r="BI12" s="240">
        <f>IF(OR(NOT(ISNUMBER($T12)),ISBLANK($W12),NOT(ISNUMBER($X12))),0,      IF(OR(YEAR($T12)&gt;BI$7,$X12&lt;=0,(YEAR($T12)+$X12)&lt;BI$7),0,     IF(YEAR($T12)=BI$7,               ($W12/($X12*360))*DAYS360($T12,DATE(BI$7,12,31)),     IF((YEAR($T12)+$X12)&lt;=BI$7,               $W12-SUM($Y12:BH12),               $W12/$X12))))</f>
        <v/>
      </c>
      <c r="BJ12" s="240">
        <f>IF(OR(NOT(ISNUMBER($T12)),ISBLANK($W12),NOT(ISNUMBER($X12))),0,      IF(OR(YEAR($T12)&gt;BJ$7,$X12&lt;=0,(YEAR($T12)+$X12)&lt;BJ$7),0,     IF(YEAR($T12)=BJ$7,               ($W12/($X12*360))*DAYS360($T12,DATE(BJ$7,12,31)),     IF((YEAR($T12)+$X12)&lt;=BJ$7,               $W12-SUM($Y12:BI12),               $W12/$X12))))</f>
        <v/>
      </c>
      <c r="BK12" s="240">
        <f>IF(OR(NOT(ISNUMBER($T12)),ISBLANK($W12),NOT(ISNUMBER($X12))),0,      IF(OR(YEAR($T12)&gt;BK$7,$X12&lt;=0,(YEAR($T12)+$X12)&lt;BK$7),0,     IF(YEAR($T12)=BK$7,               ($W12/($X12*360))*DAYS360($T12,DATE(BK$7,12,31)),     IF((YEAR($T12)+$X12)&lt;=BK$7,               $W12-SUM($Y12:BJ12),               $W12/$X12))))</f>
        <v/>
      </c>
      <c r="BL12" s="240">
        <f>IF(OR(NOT(ISNUMBER($T12)),ISBLANK($W12),NOT(ISNUMBER($X12))),0,      IF(OR(YEAR($T12)&gt;BL$7,$X12&lt;=0,(YEAR($T12)+$X12)&lt;BL$7),0,     IF(YEAR($T12)=BL$7,               ($W12/($X12*360))*DAYS360($T12,DATE(BL$7,12,31)),     IF((YEAR($T12)+$X12)&lt;=BL$7,               $W12-SUM($Y12:BK12),               $W12/$X12))))</f>
        <v/>
      </c>
      <c r="BM12" s="240">
        <f>IF(OR(NOT(ISNUMBER($T12)),ISBLANK($W12),NOT(ISNUMBER($X12))),0,      IF(OR(YEAR($T12)&gt;BM$7,$X12&lt;=0,(YEAR($T12)+$X12)&lt;BM$7),0,     IF(YEAR($T12)=BM$7,               ($W12/($X12*360))*DAYS360($T12,DATE(BM$7,12,31)),     IF((YEAR($T12)+$X12)&lt;=BM$7,               $W12-SUM($Y12:BL12),               $W12/$X12))))</f>
        <v/>
      </c>
      <c r="BN12" s="240">
        <f>IF(OR(NOT(ISNUMBER($T12)),ISBLANK($W12),NOT(ISNUMBER($X12))),0,      IF(OR(YEAR($T12)&gt;BN$7,$X12&lt;=0,(YEAR($T12)+$X12)&lt;BN$7),0,     IF(YEAR($T12)=BN$7,               ($W12/($X12*360))*DAYS360($T12,DATE(BN$7,12,31)),     IF((YEAR($T12)+$X12)&lt;=BN$7,               $W12-SUM($Y12:BM12),               $W12/$X12))))</f>
        <v/>
      </c>
      <c r="BO12" s="240">
        <f>IF(OR(NOT(ISNUMBER($T12)),ISBLANK($W12),NOT(ISNUMBER($X12))),0,      IF(OR(YEAR($T12)&gt;BO$7,$X12&lt;=0,(YEAR($T12)+$X12)&lt;BO$7),0,     IF(YEAR($T12)=BO$7,               ($W12/($X12*360))*DAYS360($T12,DATE(BO$7,12,31)),     IF((YEAR($T12)+$X12)&lt;=BO$7,               $W12-SUM($Y12:BN12),               $W12/$X12))))</f>
        <v/>
      </c>
      <c r="BP12" s="240">
        <f>IF(OR(NOT(ISNUMBER($T12)),ISBLANK($W12),NOT(ISNUMBER($X12))),0,      IF(OR(YEAR($T12)&gt;BP$7,$X12&lt;=0,(YEAR($T12)+$X12)&lt;BP$7),0,     IF(YEAR($T12)=BP$7,               ($W12/($X12*360))*DAYS360($T12,DATE(BP$7,12,31)),     IF((YEAR($T12)+$X12)&lt;=BP$7,               $W12-SUM($Y12:BO12),               $W12/$X12))))</f>
        <v/>
      </c>
      <c r="BQ12" s="240">
        <f>IF(OR(NOT(ISNUMBER($T12)),ISBLANK($W12),NOT(ISNUMBER($X12))),0,      IF(OR(YEAR($T12)&gt;BQ$7,$X12&lt;=0,(YEAR($T12)+$X12)&lt;BQ$7),0,     IF(YEAR($T12)=BQ$7,               ($W12/($X12*360))*DAYS360($T12,DATE(BQ$7,12,31)),     IF((YEAR($T12)+$X12)&lt;=BQ$7,               $W12-SUM($Y12:BP12),               $W12/$X12))))</f>
        <v/>
      </c>
      <c r="BR12" s="240">
        <f>IF(OR(NOT(ISNUMBER($T12)),ISBLANK($W12),NOT(ISNUMBER($X12))),0,      IF(OR(YEAR($T12)&gt;BR$7,$X12&lt;=0,(YEAR($T12)+$X12)&lt;BR$7),0,     IF(YEAR($T12)=BR$7,               ($W12/($X12*360))*DAYS360($T12,DATE(BR$7,12,31)),     IF((YEAR($T12)+$X12)&lt;=BR$7,               $W12-SUM($Y12:BQ12),               $W12/$X12))))</f>
        <v/>
      </c>
      <c r="BS12" s="240">
        <f>IF(OR(NOT(ISNUMBER($T12)),ISBLANK($W12),NOT(ISNUMBER($X12))),0,      IF(OR(YEAR($T12)&gt;BS$7,$X12&lt;=0,(YEAR($T12)+$X12)&lt;BS$7),0,     IF(YEAR($T12)=BS$7,               ($W12/($X12*360))*DAYS360($T12,DATE(BS$7,12,31)),     IF((YEAR($T12)+$X12)&lt;=BS$7,               $W12-SUM($Y12:BR12),               $W12/$X12))))</f>
        <v/>
      </c>
      <c r="BT12" s="240">
        <f>IF(OR(NOT(ISNUMBER($T12)),ISBLANK($W12),NOT(ISNUMBER($X12))),0,      IF(OR(YEAR($T12)&gt;BT$7,$X12&lt;=0,(YEAR($T12)+$X12)&lt;BT$7),0,     IF(YEAR($T12)=BT$7,               ($W12/($X12*360))*DAYS360($T12,DATE(BT$7,12,31)),     IF((YEAR($T12)+$X12)&lt;=BT$7,               $W12-SUM($Y12:BS12),               $W12/$X12))))</f>
        <v/>
      </c>
      <c r="BU12" s="240">
        <f>IF(OR(NOT(ISNUMBER($T12)),ISBLANK($W12),NOT(ISNUMBER($X12))),0,      IF(OR(YEAR($T12)&gt;BU$7,$X12&lt;=0,(YEAR($T12)+$X12)&lt;BU$7),0,     IF(YEAR($T12)=BU$7,               ($W12/($X12*360))*DAYS360($T12,DATE(BU$7,12,31)),     IF((YEAR($T12)+$X12)&lt;=BU$7,               $W12-SUM($Y12:BT12),               $W12/$X12))))</f>
        <v/>
      </c>
      <c r="BV12" s="240">
        <f>IF(OR(NOT(ISNUMBER($T12)),ISBLANK($W12),NOT(ISNUMBER($X12))),0,      IF(OR(YEAR($T12)&gt;BV$7,$X12&lt;=0,(YEAR($T12)+$X12)&lt;BV$7),0,     IF(YEAR($T12)=BV$7,               ($W12/($X12*360))*DAYS360($T12,DATE(BV$7,12,31)),     IF((YEAR($T12)+$X12)&lt;=BV$7,               $W12-SUM($Y12:BU12),               $W12/$X12))))</f>
        <v/>
      </c>
      <c r="BW12" s="240">
        <f>IF(OR(NOT(ISNUMBER($T12)),ISBLANK($W12),NOT(ISNUMBER($X12))),0,      IF(OR(YEAR($T12)&gt;BW$7,$X12&lt;=0,(YEAR($T12)+$X12)&lt;BW$7),0,     IF(YEAR($T12)=BW$7,               ($W12/($X12*360))*DAYS360($T12,DATE(BW$7,12,31)),     IF((YEAR($T12)+$X12)&lt;=BW$7,               $W12-SUM($Y12:BV12),               $W12/$X12))))</f>
        <v/>
      </c>
      <c r="BX12" s="240">
        <f>IF(OR(NOT(ISNUMBER($T12)),ISBLANK($W12),NOT(ISNUMBER($X12))),0,      IF(OR(YEAR($T12)&gt;BX$7,$X12&lt;=0,(YEAR($T12)+$X12)&lt;BX$7),0,     IF(YEAR($T12)=BX$7,               ($W12/($X12*360))*DAYS360($T12,DATE(BX$7,12,31)),     IF((YEAR($T12)+$X12)&lt;=BX$7,               $W12-SUM($Y12:BW12),               $W12/$X12))))</f>
        <v/>
      </c>
      <c r="BY12" s="240">
        <f>IF(OR(NOT(ISNUMBER($T12)),ISBLANK($W12),NOT(ISNUMBER($X12))),0,      IF(OR(YEAR($T12)&gt;BY$7,$X12&lt;=0,(YEAR($T12)+$X12)&lt;BY$7),0,     IF(YEAR($T12)=BY$7,               ($W12/($X12*360))*DAYS360($T12,DATE(BY$7,12,31)),     IF((YEAR($T12)+$X12)&lt;=BY$7,               $W12-SUM($Y12:BX12),               $W12/$X12))))</f>
        <v/>
      </c>
      <c r="CL12" s="14">
        <f>CL11+1</f>
        <v/>
      </c>
      <c r="CM12" s="12" t="n"/>
    </row>
    <row r="13" ht="15" customFormat="1" customHeight="1" s="14">
      <c r="A13" s="12" t="n"/>
      <c r="B13" s="13" t="n"/>
      <c r="C13" s="13" t="n"/>
      <c r="D13" s="13" t="n"/>
      <c r="E13" s="13" t="n"/>
      <c r="F13" s="13" t="n"/>
      <c r="G13" s="13" t="n"/>
      <c r="H13" s="13" t="n"/>
      <c r="I13" s="13" t="n"/>
      <c r="J13" s="13" t="n"/>
      <c r="K13" s="12" t="n"/>
      <c r="L13" s="13" t="n"/>
      <c r="M13" s="13" t="n"/>
      <c r="N13" s="12" t="n"/>
      <c r="O13" s="13" t="n"/>
      <c r="P13" s="13" t="n"/>
      <c r="Q13" s="12" t="n"/>
      <c r="R13" s="12" t="n"/>
      <c r="S13" s="12" t="inlineStr">
        <is>
          <t>Bien_Immo - 1</t>
        </is>
      </c>
      <c r="T13" s="176">
        <f>T11</f>
        <v/>
      </c>
      <c r="U13" s="287" t="inlineStr">
        <is>
          <t xml:space="preserve"> Toiture</t>
        </is>
      </c>
      <c r="V13" s="285" t="inlineStr">
        <is>
          <t>Constructions</t>
        </is>
      </c>
      <c r="W13" s="512">
        <f>IF($F$29="Détaillée",F37*$Z$278,0)</f>
        <v/>
      </c>
      <c r="X13" s="512">
        <f>IF($F$29="Détaillée",G37,0)</f>
        <v/>
      </c>
      <c r="Y13" s="178" t="n"/>
      <c r="Z13" s="240">
        <f>IF(OR(NOT(ISNUMBER($T13)),ISBLANK($W13),NOT(ISNUMBER($X13))),0,      IF(OR(YEAR($T13)&gt;Z$7,$X13&lt;=0,(YEAR($T13)+$X13)&lt;Z$7),0,     IF(YEAR($T13)=Z$7,               ($W13/($X13*360))*DAYS360($T13,DATE(Z$7,12,31)),     IF((YEAR($T13)+$X13)&lt;=Z$7,               $W13-SUM($Y13:Y13),               $W13/$X13))))</f>
        <v/>
      </c>
      <c r="AA13" s="240">
        <f>IF(OR(NOT(ISNUMBER($T13)),ISBLANK($W13),NOT(ISNUMBER($X13))),0,      IF(OR(YEAR($T13)&gt;AA$7,$X13&lt;=0,(YEAR($T13)+$X13)&lt;AA$7),0,     IF(YEAR($T13)=AA$7,               ($W13/($X13*360))*DAYS360($T13,DATE(AA$7,12,31)),     IF((YEAR($T13)+$X13)&lt;=AA$7,               $W13-SUM($Y13:Z13),               $W13/$X13))))</f>
        <v/>
      </c>
      <c r="AB13" s="240">
        <f>IF(OR(NOT(ISNUMBER($T13)),ISBLANK($W13),NOT(ISNUMBER($X13))),0,      IF(OR(YEAR($T13)&gt;AB$7,$X13&lt;=0,(YEAR($T13)+$X13)&lt;AB$7),0,     IF(YEAR($T13)=AB$7,               ($W13/($X13*360))*DAYS360($T13,DATE(AB$7,12,31)),     IF((YEAR($T13)+$X13)&lt;=AB$7,               $W13-SUM($Y13:AA13),               $W13/$X13))))</f>
        <v/>
      </c>
      <c r="AC13" s="240">
        <f>IF(OR(NOT(ISNUMBER($T13)),ISBLANK($W13),NOT(ISNUMBER($X13))),0,      IF(OR(YEAR($T13)&gt;AC$7,$X13&lt;=0,(YEAR($T13)+$X13)&lt;AC$7),0,     IF(YEAR($T13)=AC$7,               ($W13/($X13*360))*DAYS360($T13,DATE(AC$7,12,31)),     IF((YEAR($T13)+$X13)&lt;=AC$7,               $W13-SUM($Y13:AB13),               $W13/$X13))))</f>
        <v/>
      </c>
      <c r="AD13" s="240">
        <f>IF(OR(NOT(ISNUMBER($T13)),ISBLANK($W13),NOT(ISNUMBER($X13))),0,      IF(OR(YEAR($T13)&gt;AD$7,$X13&lt;=0,(YEAR($T13)+$X13)&lt;AD$7),0,     IF(YEAR($T13)=AD$7,               ($W13/($X13*360))*DAYS360($T13,DATE(AD$7,12,31)),     IF((YEAR($T13)+$X13)&lt;=AD$7,               $W13-SUM($Y13:AC13),               $W13/$X13))))</f>
        <v/>
      </c>
      <c r="AE13" s="240">
        <f>IF(OR(NOT(ISNUMBER($T13)),ISBLANK($W13),NOT(ISNUMBER($X13))),0,      IF(OR(YEAR($T13)&gt;AE$7,$X13&lt;=0,(YEAR($T13)+$X13)&lt;AE$7),0,     IF(YEAR($T13)=AE$7,               ($W13/($X13*360))*DAYS360($T13,DATE(AE$7,12,31)),     IF((YEAR($T13)+$X13)&lt;=AE$7,               $W13-SUM($Y13:AD13),               $W13/$X13))))</f>
        <v/>
      </c>
      <c r="AF13" s="240">
        <f>IF(OR(NOT(ISNUMBER($T13)),ISBLANK($W13),NOT(ISNUMBER($X13))),0,      IF(OR(YEAR($T13)&gt;AF$7,$X13&lt;=0,(YEAR($T13)+$X13)&lt;AF$7),0,     IF(YEAR($T13)=AF$7,               ($W13/($X13*360))*DAYS360($T13,DATE(AF$7,12,31)),     IF((YEAR($T13)+$X13)&lt;=AF$7,               $W13-SUM($Y13:AE13),               $W13/$X13))))</f>
        <v/>
      </c>
      <c r="AG13" s="240">
        <f>IF(OR(NOT(ISNUMBER($T13)),ISBLANK($W13),NOT(ISNUMBER($X13))),0,      IF(OR(YEAR($T13)&gt;AG$7,$X13&lt;=0,(YEAR($T13)+$X13)&lt;AG$7),0,     IF(YEAR($T13)=AG$7,               ($W13/($X13*360))*DAYS360($T13,DATE(AG$7,12,31)),     IF((YEAR($T13)+$X13)&lt;=AG$7,               $W13-SUM($Y13:AF13),               $W13/$X13))))</f>
        <v/>
      </c>
      <c r="AH13" s="240">
        <f>IF(OR(NOT(ISNUMBER($T13)),ISBLANK($W13),NOT(ISNUMBER($X13))),0,      IF(OR(YEAR($T13)&gt;AH$7,$X13&lt;=0,(YEAR($T13)+$X13)&lt;AH$7),0,     IF(YEAR($T13)=AH$7,               ($W13/($X13*360))*DAYS360($T13,DATE(AH$7,12,31)),     IF((YEAR($T13)+$X13)&lt;=AH$7,               $W13-SUM($Y13:AG13),               $W13/$X13))))</f>
        <v/>
      </c>
      <c r="AI13" s="240">
        <f>IF(OR(NOT(ISNUMBER($T13)),ISBLANK($W13),NOT(ISNUMBER($X13))),0,      IF(OR(YEAR($T13)&gt;AI$7,$X13&lt;=0,(YEAR($T13)+$X13)&lt;AI$7),0,     IF(YEAR($T13)=AI$7,               ($W13/($X13*360))*DAYS360($T13,DATE(AI$7,12,31)),     IF((YEAR($T13)+$X13)&lt;=AI$7,               $W13-SUM($Y13:AH13),               $W13/$X13))))</f>
        <v/>
      </c>
      <c r="AJ13" s="240">
        <f>IF(OR(NOT(ISNUMBER($T13)),ISBLANK($W13),NOT(ISNUMBER($X13))),0,      IF(OR(YEAR($T13)&gt;AJ$7,$X13&lt;=0,(YEAR($T13)+$X13)&lt;AJ$7),0,     IF(YEAR($T13)=AJ$7,               ($W13/($X13*360))*DAYS360($T13,DATE(AJ$7,12,31)),     IF((YEAR($T13)+$X13)&lt;=AJ$7,               $W13-SUM($Y13:AI13),               $W13/$X13))))</f>
        <v/>
      </c>
      <c r="AK13" s="240">
        <f>IF(OR(NOT(ISNUMBER($T13)),ISBLANK($W13),NOT(ISNUMBER($X13))),0,      IF(OR(YEAR($T13)&gt;AK$7,$X13&lt;=0,(YEAR($T13)+$X13)&lt;AK$7),0,     IF(YEAR($T13)=AK$7,               ($W13/($X13*360))*DAYS360($T13,DATE(AK$7,12,31)),     IF((YEAR($T13)+$X13)&lt;=AK$7,               $W13-SUM($Y13:AJ13),               $W13/$X13))))</f>
        <v/>
      </c>
      <c r="AL13" s="240">
        <f>IF(OR(NOT(ISNUMBER($T13)),ISBLANK($W13),NOT(ISNUMBER($X13))),0,      IF(OR(YEAR($T13)&gt;AL$7,$X13&lt;=0,(YEAR($T13)+$X13)&lt;AL$7),0,     IF(YEAR($T13)=AL$7,               ($W13/($X13*360))*DAYS360($T13,DATE(AL$7,12,31)),     IF((YEAR($T13)+$X13)&lt;=AL$7,               $W13-SUM($Y13:AK13),               $W13/$X13))))</f>
        <v/>
      </c>
      <c r="AM13" s="240">
        <f>IF(OR(NOT(ISNUMBER($T13)),ISBLANK($W13),NOT(ISNUMBER($X13))),0,      IF(OR(YEAR($T13)&gt;AM$7,$X13&lt;=0,(YEAR($T13)+$X13)&lt;AM$7),0,     IF(YEAR($T13)=AM$7,               ($W13/($X13*360))*DAYS360($T13,DATE(AM$7,12,31)),     IF((YEAR($T13)+$X13)&lt;=AM$7,               $W13-SUM($Y13:AL13),               $W13/$X13))))</f>
        <v/>
      </c>
      <c r="AN13" s="240">
        <f>IF(OR(NOT(ISNUMBER($T13)),ISBLANK($W13),NOT(ISNUMBER($X13))),0,      IF(OR(YEAR($T13)&gt;AN$7,$X13&lt;=0,(YEAR($T13)+$X13)&lt;AN$7),0,     IF(YEAR($T13)=AN$7,               ($W13/($X13*360))*DAYS360($T13,DATE(AN$7,12,31)),     IF((YEAR($T13)+$X13)&lt;=AN$7,               $W13-SUM($Y13:AM13),               $W13/$X13))))</f>
        <v/>
      </c>
      <c r="AO13" s="240">
        <f>IF(OR(NOT(ISNUMBER($T13)),ISBLANK($W13),NOT(ISNUMBER($X13))),0,      IF(OR(YEAR($T13)&gt;AO$7,$X13&lt;=0,(YEAR($T13)+$X13)&lt;AO$7),0,     IF(YEAR($T13)=AO$7,               ($W13/($X13*360))*DAYS360($T13,DATE(AO$7,12,31)),     IF((YEAR($T13)+$X13)&lt;=AO$7,               $W13-SUM($Y13:AN13),               $W13/$X13))))</f>
        <v/>
      </c>
      <c r="AP13" s="240">
        <f>IF(OR(NOT(ISNUMBER($T13)),ISBLANK($W13),NOT(ISNUMBER($X13))),0,      IF(OR(YEAR($T13)&gt;AP$7,$X13&lt;=0,(YEAR($T13)+$X13)&lt;AP$7),0,     IF(YEAR($T13)=AP$7,               ($W13/($X13*360))*DAYS360($T13,DATE(AP$7,12,31)),     IF((YEAR($T13)+$X13)&lt;=AP$7,               $W13-SUM($Y13:AO13),               $W13/$X13))))</f>
        <v/>
      </c>
      <c r="AQ13" s="240">
        <f>IF(OR(NOT(ISNUMBER($T13)),ISBLANK($W13),NOT(ISNUMBER($X13))),0,      IF(OR(YEAR($T13)&gt;AQ$7,$X13&lt;=0,(YEAR($T13)+$X13)&lt;AQ$7),0,     IF(YEAR($T13)=AQ$7,               ($W13/($X13*360))*DAYS360($T13,DATE(AQ$7,12,31)),     IF((YEAR($T13)+$X13)&lt;=AQ$7,               $W13-SUM($Y13:AP13),               $W13/$X13))))</f>
        <v/>
      </c>
      <c r="AR13" s="240">
        <f>IF(OR(NOT(ISNUMBER($T13)),ISBLANK($W13),NOT(ISNUMBER($X13))),0,      IF(OR(YEAR($T13)&gt;AR$7,$X13&lt;=0,(YEAR($T13)+$X13)&lt;AR$7),0,     IF(YEAR($T13)=AR$7,               ($W13/($X13*360))*DAYS360($T13,DATE(AR$7,12,31)),     IF((YEAR($T13)+$X13)&lt;=AR$7,               $W13-SUM($Y13:AQ13),               $W13/$X13))))</f>
        <v/>
      </c>
      <c r="AS13" s="240">
        <f>IF(OR(NOT(ISNUMBER($T13)),ISBLANK($W13),NOT(ISNUMBER($X13))),0,      IF(OR(YEAR($T13)&gt;AS$7,$X13&lt;=0,(YEAR($T13)+$X13)&lt;AS$7),0,     IF(YEAR($T13)=AS$7,               ($W13/($X13*360))*DAYS360($T13,DATE(AS$7,12,31)),     IF((YEAR($T13)+$X13)&lt;=AS$7,               $W13-SUM($Y13:AR13),               $W13/$X13))))</f>
        <v/>
      </c>
      <c r="AT13" s="240">
        <f>IF(OR(NOT(ISNUMBER($T13)),ISBLANK($W13),NOT(ISNUMBER($X13))),0,      IF(OR(YEAR($T13)&gt;AT$7,$X13&lt;=0,(YEAR($T13)+$X13)&lt;AT$7),0,     IF(YEAR($T13)=AT$7,               ($W13/($X13*360))*DAYS360($T13,DATE(AT$7,12,31)),     IF((YEAR($T13)+$X13)&lt;=AT$7,               $W13-SUM($Y13:AS13),               $W13/$X13))))</f>
        <v/>
      </c>
      <c r="AU13" s="240">
        <f>IF(OR(NOT(ISNUMBER($T13)),ISBLANK($W13),NOT(ISNUMBER($X13))),0,      IF(OR(YEAR($T13)&gt;AU$7,$X13&lt;=0,(YEAR($T13)+$X13)&lt;AU$7),0,     IF(YEAR($T13)=AU$7,               ($W13/($X13*360))*DAYS360($T13,DATE(AU$7,12,31)),     IF((YEAR($T13)+$X13)&lt;=AU$7,               $W13-SUM($Y13:AT13),               $W13/$X13))))</f>
        <v/>
      </c>
      <c r="AV13" s="240">
        <f>IF(OR(NOT(ISNUMBER($T13)),ISBLANK($W13),NOT(ISNUMBER($X13))),0,      IF(OR(YEAR($T13)&gt;AV$7,$X13&lt;=0,(YEAR($T13)+$X13)&lt;AV$7),0,     IF(YEAR($T13)=AV$7,               ($W13/($X13*360))*DAYS360($T13,DATE(AV$7,12,31)),     IF((YEAR($T13)+$X13)&lt;=AV$7,               $W13-SUM($Y13:AU13),               $W13/$X13))))</f>
        <v/>
      </c>
      <c r="AW13" s="240">
        <f>IF(OR(NOT(ISNUMBER($T13)),ISBLANK($W13),NOT(ISNUMBER($X13))),0,      IF(OR(YEAR($T13)&gt;AW$7,$X13&lt;=0,(YEAR($T13)+$X13)&lt;AW$7),0,     IF(YEAR($T13)=AW$7,               ($W13/($X13*360))*DAYS360($T13,DATE(AW$7,12,31)),     IF((YEAR($T13)+$X13)&lt;=AW$7,               $W13-SUM($Y13:AV13),               $W13/$X13))))</f>
        <v/>
      </c>
      <c r="AX13" s="240">
        <f>IF(OR(NOT(ISNUMBER($T13)),ISBLANK($W13),NOT(ISNUMBER($X13))),0,      IF(OR(YEAR($T13)&gt;AX$7,$X13&lt;=0,(YEAR($T13)+$X13)&lt;AX$7),0,     IF(YEAR($T13)=AX$7,               ($W13/($X13*360))*DAYS360($T13,DATE(AX$7,12,31)),     IF((YEAR($T13)+$X13)&lt;=AX$7,               $W13-SUM($Y13:AW13),               $W13/$X13))))</f>
        <v/>
      </c>
      <c r="AY13" s="240">
        <f>IF(OR(NOT(ISNUMBER($T13)),ISBLANK($W13),NOT(ISNUMBER($X13))),0,      IF(OR(YEAR($T13)&gt;AY$7,$X13&lt;=0,(YEAR($T13)+$X13)&lt;AY$7),0,     IF(YEAR($T13)=AY$7,               ($W13/($X13*360))*DAYS360($T13,DATE(AY$7,12,31)),     IF((YEAR($T13)+$X13)&lt;=AY$7,               $W13-SUM($Y13:AX13),               $W13/$X13))))</f>
        <v/>
      </c>
      <c r="AZ13" s="240">
        <f>IF(OR(NOT(ISNUMBER($T13)),ISBLANK($W13),NOT(ISNUMBER($X13))),0,      IF(OR(YEAR($T13)&gt;AZ$7,$X13&lt;=0,(YEAR($T13)+$X13)&lt;AZ$7),0,     IF(YEAR($T13)=AZ$7,               ($W13/($X13*360))*DAYS360($T13,DATE(AZ$7,12,31)),     IF((YEAR($T13)+$X13)&lt;=AZ$7,               $W13-SUM($Y13:AY13),               $W13/$X13))))</f>
        <v/>
      </c>
      <c r="BA13" s="240">
        <f>IF(OR(NOT(ISNUMBER($T13)),ISBLANK($W13),NOT(ISNUMBER($X13))),0,      IF(OR(YEAR($T13)&gt;BA$7,$X13&lt;=0,(YEAR($T13)+$X13)&lt;BA$7),0,     IF(YEAR($T13)=BA$7,               ($W13/($X13*360))*DAYS360($T13,DATE(BA$7,12,31)),     IF((YEAR($T13)+$X13)&lt;=BA$7,               $W13-SUM($Y13:AZ13),               $W13/$X13))))</f>
        <v/>
      </c>
      <c r="BB13" s="240">
        <f>IF(OR(NOT(ISNUMBER($T13)),ISBLANK($W13),NOT(ISNUMBER($X13))),0,      IF(OR(YEAR($T13)&gt;BB$7,$X13&lt;=0,(YEAR($T13)+$X13)&lt;BB$7),0,     IF(YEAR($T13)=BB$7,               ($W13/($X13*360))*DAYS360($T13,DATE(BB$7,12,31)),     IF((YEAR($T13)+$X13)&lt;=BB$7,               $W13-SUM($Y13:BA13),               $W13/$X13))))</f>
        <v/>
      </c>
      <c r="BC13" s="240">
        <f>IF(OR(NOT(ISNUMBER($T13)),ISBLANK($W13),NOT(ISNUMBER($X13))),0,      IF(OR(YEAR($T13)&gt;BC$7,$X13&lt;=0,(YEAR($T13)+$X13)&lt;BC$7),0,     IF(YEAR($T13)=BC$7,               ($W13/($X13*360))*DAYS360($T13,DATE(BC$7,12,31)),     IF((YEAR($T13)+$X13)&lt;=BC$7,               $W13-SUM($Y13:BB13),               $W13/$X13))))</f>
        <v/>
      </c>
      <c r="BD13" s="240">
        <f>IF(OR(NOT(ISNUMBER($T13)),ISBLANK($W13),NOT(ISNUMBER($X13))),0,      IF(OR(YEAR($T13)&gt;BD$7,$X13&lt;=0,(YEAR($T13)+$X13)&lt;BD$7),0,     IF(YEAR($T13)=BD$7,               ($W13/($X13*360))*DAYS360($T13,DATE(BD$7,12,31)),     IF((YEAR($T13)+$X13)&lt;=BD$7,               $W13-SUM($Y13:BC13),               $W13/$X13))))</f>
        <v/>
      </c>
      <c r="BE13" s="240">
        <f>IF(OR(NOT(ISNUMBER($T13)),ISBLANK($W13),NOT(ISNUMBER($X13))),0,      IF(OR(YEAR($T13)&gt;BE$7,$X13&lt;=0,(YEAR($T13)+$X13)&lt;BE$7),0,     IF(YEAR($T13)=BE$7,               ($W13/($X13*360))*DAYS360($T13,DATE(BE$7,12,31)),     IF((YEAR($T13)+$X13)&lt;=BE$7,               $W13-SUM($Y13:BD13),               $W13/$X13))))</f>
        <v/>
      </c>
      <c r="BF13" s="240">
        <f>IF(OR(NOT(ISNUMBER($T13)),ISBLANK($W13),NOT(ISNUMBER($X13))),0,      IF(OR(YEAR($T13)&gt;BF$7,$X13&lt;=0,(YEAR($T13)+$X13)&lt;BF$7),0,     IF(YEAR($T13)=BF$7,               ($W13/($X13*360))*DAYS360($T13,DATE(BF$7,12,31)),     IF((YEAR($T13)+$X13)&lt;=BF$7,               $W13-SUM($Y13:BE13),               $W13/$X13))))</f>
        <v/>
      </c>
      <c r="BG13" s="240">
        <f>IF(OR(NOT(ISNUMBER($T13)),ISBLANK($W13),NOT(ISNUMBER($X13))),0,      IF(OR(YEAR($T13)&gt;BG$7,$X13&lt;=0,(YEAR($T13)+$X13)&lt;BG$7),0,     IF(YEAR($T13)=BG$7,               ($W13/($X13*360))*DAYS360($T13,DATE(BG$7,12,31)),     IF((YEAR($T13)+$X13)&lt;=BG$7,               $W13-SUM($Y13:BF13),               $W13/$X13))))</f>
        <v/>
      </c>
      <c r="BH13" s="240">
        <f>IF(OR(NOT(ISNUMBER($T13)),ISBLANK($W13),NOT(ISNUMBER($X13))),0,      IF(OR(YEAR($T13)&gt;BH$7,$X13&lt;=0,(YEAR($T13)+$X13)&lt;BH$7),0,     IF(YEAR($T13)=BH$7,               ($W13/($X13*360))*DAYS360($T13,DATE(BH$7,12,31)),     IF((YEAR($T13)+$X13)&lt;=BH$7,               $W13-SUM($Y13:BG13),               $W13/$X13))))</f>
        <v/>
      </c>
      <c r="BI13" s="240">
        <f>IF(OR(NOT(ISNUMBER($T13)),ISBLANK($W13),NOT(ISNUMBER($X13))),0,      IF(OR(YEAR($T13)&gt;BI$7,$X13&lt;=0,(YEAR($T13)+$X13)&lt;BI$7),0,     IF(YEAR($T13)=BI$7,               ($W13/($X13*360))*DAYS360($T13,DATE(BI$7,12,31)),     IF((YEAR($T13)+$X13)&lt;=BI$7,               $W13-SUM($Y13:BH13),               $W13/$X13))))</f>
        <v/>
      </c>
      <c r="BJ13" s="240">
        <f>IF(OR(NOT(ISNUMBER($T13)),ISBLANK($W13),NOT(ISNUMBER($X13))),0,      IF(OR(YEAR($T13)&gt;BJ$7,$X13&lt;=0,(YEAR($T13)+$X13)&lt;BJ$7),0,     IF(YEAR($T13)=BJ$7,               ($W13/($X13*360))*DAYS360($T13,DATE(BJ$7,12,31)),     IF((YEAR($T13)+$X13)&lt;=BJ$7,               $W13-SUM($Y13:BI13),               $W13/$X13))))</f>
        <v/>
      </c>
      <c r="BK13" s="240">
        <f>IF(OR(NOT(ISNUMBER($T13)),ISBLANK($W13),NOT(ISNUMBER($X13))),0,      IF(OR(YEAR($T13)&gt;BK$7,$X13&lt;=0,(YEAR($T13)+$X13)&lt;BK$7),0,     IF(YEAR($T13)=BK$7,               ($W13/($X13*360))*DAYS360($T13,DATE(BK$7,12,31)),     IF((YEAR($T13)+$X13)&lt;=BK$7,               $W13-SUM($Y13:BJ13),               $W13/$X13))))</f>
        <v/>
      </c>
      <c r="BL13" s="240">
        <f>IF(OR(NOT(ISNUMBER($T13)),ISBLANK($W13),NOT(ISNUMBER($X13))),0,      IF(OR(YEAR($T13)&gt;BL$7,$X13&lt;=0,(YEAR($T13)+$X13)&lt;BL$7),0,     IF(YEAR($T13)=BL$7,               ($W13/($X13*360))*DAYS360($T13,DATE(BL$7,12,31)),     IF((YEAR($T13)+$X13)&lt;=BL$7,               $W13-SUM($Y13:BK13),               $W13/$X13))))</f>
        <v/>
      </c>
      <c r="BM13" s="240">
        <f>IF(OR(NOT(ISNUMBER($T13)),ISBLANK($W13),NOT(ISNUMBER($X13))),0,      IF(OR(YEAR($T13)&gt;BM$7,$X13&lt;=0,(YEAR($T13)+$X13)&lt;BM$7),0,     IF(YEAR($T13)=BM$7,               ($W13/($X13*360))*DAYS360($T13,DATE(BM$7,12,31)),     IF((YEAR($T13)+$X13)&lt;=BM$7,               $W13-SUM($Y13:BL13),               $W13/$X13))))</f>
        <v/>
      </c>
      <c r="BN13" s="240">
        <f>IF(OR(NOT(ISNUMBER($T13)),ISBLANK($W13),NOT(ISNUMBER($X13))),0,      IF(OR(YEAR($T13)&gt;BN$7,$X13&lt;=0,(YEAR($T13)+$X13)&lt;BN$7),0,     IF(YEAR($T13)=BN$7,               ($W13/($X13*360))*DAYS360($T13,DATE(BN$7,12,31)),     IF((YEAR($T13)+$X13)&lt;=BN$7,               $W13-SUM($Y13:BM13),               $W13/$X13))))</f>
        <v/>
      </c>
      <c r="BO13" s="240">
        <f>IF(OR(NOT(ISNUMBER($T13)),ISBLANK($W13),NOT(ISNUMBER($X13))),0,      IF(OR(YEAR($T13)&gt;BO$7,$X13&lt;=0,(YEAR($T13)+$X13)&lt;BO$7),0,     IF(YEAR($T13)=BO$7,               ($W13/($X13*360))*DAYS360($T13,DATE(BO$7,12,31)),     IF((YEAR($T13)+$X13)&lt;=BO$7,               $W13-SUM($Y13:BN13),               $W13/$X13))))</f>
        <v/>
      </c>
      <c r="BP13" s="240">
        <f>IF(OR(NOT(ISNUMBER($T13)),ISBLANK($W13),NOT(ISNUMBER($X13))),0,      IF(OR(YEAR($T13)&gt;BP$7,$X13&lt;=0,(YEAR($T13)+$X13)&lt;BP$7),0,     IF(YEAR($T13)=BP$7,               ($W13/($X13*360))*DAYS360($T13,DATE(BP$7,12,31)),     IF((YEAR($T13)+$X13)&lt;=BP$7,               $W13-SUM($Y13:BO13),               $W13/$X13))))</f>
        <v/>
      </c>
      <c r="BQ13" s="240">
        <f>IF(OR(NOT(ISNUMBER($T13)),ISBLANK($W13),NOT(ISNUMBER($X13))),0,      IF(OR(YEAR($T13)&gt;BQ$7,$X13&lt;=0,(YEAR($T13)+$X13)&lt;BQ$7),0,     IF(YEAR($T13)=BQ$7,               ($W13/($X13*360))*DAYS360($T13,DATE(BQ$7,12,31)),     IF((YEAR($T13)+$X13)&lt;=BQ$7,               $W13-SUM($Y13:BP13),               $W13/$X13))))</f>
        <v/>
      </c>
      <c r="BR13" s="240">
        <f>IF(OR(NOT(ISNUMBER($T13)),ISBLANK($W13),NOT(ISNUMBER($X13))),0,      IF(OR(YEAR($T13)&gt;BR$7,$X13&lt;=0,(YEAR($T13)+$X13)&lt;BR$7),0,     IF(YEAR($T13)=BR$7,               ($W13/($X13*360))*DAYS360($T13,DATE(BR$7,12,31)),     IF((YEAR($T13)+$X13)&lt;=BR$7,               $W13-SUM($Y13:BQ13),               $W13/$X13))))</f>
        <v/>
      </c>
      <c r="BS13" s="240">
        <f>IF(OR(NOT(ISNUMBER($T13)),ISBLANK($W13),NOT(ISNUMBER($X13))),0,      IF(OR(YEAR($T13)&gt;BS$7,$X13&lt;=0,(YEAR($T13)+$X13)&lt;BS$7),0,     IF(YEAR($T13)=BS$7,               ($W13/($X13*360))*DAYS360($T13,DATE(BS$7,12,31)),     IF((YEAR($T13)+$X13)&lt;=BS$7,               $W13-SUM($Y13:BR13),               $W13/$X13))))</f>
        <v/>
      </c>
      <c r="BT13" s="240">
        <f>IF(OR(NOT(ISNUMBER($T13)),ISBLANK($W13),NOT(ISNUMBER($X13))),0,      IF(OR(YEAR($T13)&gt;BT$7,$X13&lt;=0,(YEAR($T13)+$X13)&lt;BT$7),0,     IF(YEAR($T13)=BT$7,               ($W13/($X13*360))*DAYS360($T13,DATE(BT$7,12,31)),     IF((YEAR($T13)+$X13)&lt;=BT$7,               $W13-SUM($Y13:BS13),               $W13/$X13))))</f>
        <v/>
      </c>
      <c r="BU13" s="240">
        <f>IF(OR(NOT(ISNUMBER($T13)),ISBLANK($W13),NOT(ISNUMBER($X13))),0,      IF(OR(YEAR($T13)&gt;BU$7,$X13&lt;=0,(YEAR($T13)+$X13)&lt;BU$7),0,     IF(YEAR($T13)=BU$7,               ($W13/($X13*360))*DAYS360($T13,DATE(BU$7,12,31)),     IF((YEAR($T13)+$X13)&lt;=BU$7,               $W13-SUM($Y13:BT13),               $W13/$X13))))</f>
        <v/>
      </c>
      <c r="BV13" s="240">
        <f>IF(OR(NOT(ISNUMBER($T13)),ISBLANK($W13),NOT(ISNUMBER($X13))),0,      IF(OR(YEAR($T13)&gt;BV$7,$X13&lt;=0,(YEAR($T13)+$X13)&lt;BV$7),0,     IF(YEAR($T13)=BV$7,               ($W13/($X13*360))*DAYS360($T13,DATE(BV$7,12,31)),     IF((YEAR($T13)+$X13)&lt;=BV$7,               $W13-SUM($Y13:BU13),               $W13/$X13))))</f>
        <v/>
      </c>
      <c r="BW13" s="240">
        <f>IF(OR(NOT(ISNUMBER($T13)),ISBLANK($W13),NOT(ISNUMBER($X13))),0,      IF(OR(YEAR($T13)&gt;BW$7,$X13&lt;=0,(YEAR($T13)+$X13)&lt;BW$7),0,     IF(YEAR($T13)=BW$7,               ($W13/($X13*360))*DAYS360($T13,DATE(BW$7,12,31)),     IF((YEAR($T13)+$X13)&lt;=BW$7,               $W13-SUM($Y13:BV13),               $W13/$X13))))</f>
        <v/>
      </c>
      <c r="BX13" s="240">
        <f>IF(OR(NOT(ISNUMBER($T13)),ISBLANK($W13),NOT(ISNUMBER($X13))),0,      IF(OR(YEAR($T13)&gt;BX$7,$X13&lt;=0,(YEAR($T13)+$X13)&lt;BX$7),0,     IF(YEAR($T13)=BX$7,               ($W13/($X13*360))*DAYS360($T13,DATE(BX$7,12,31)),     IF((YEAR($T13)+$X13)&lt;=BX$7,               $W13-SUM($Y13:BW13),               $W13/$X13))))</f>
        <v/>
      </c>
      <c r="BY13" s="240">
        <f>IF(OR(NOT(ISNUMBER($T13)),ISBLANK($W13),NOT(ISNUMBER($X13))),0,      IF(OR(YEAR($T13)&gt;BY$7,$X13&lt;=0,(YEAR($T13)+$X13)&lt;BY$7),0,     IF(YEAR($T13)=BY$7,               ($W13/($X13*360))*DAYS360($T13,DATE(BY$7,12,31)),     IF((YEAR($T13)+$X13)&lt;=BY$7,               $W13-SUM($Y13:BX13),               $W13/$X13))))</f>
        <v/>
      </c>
      <c r="CL13" s="14">
        <f>CL12+1</f>
        <v/>
      </c>
      <c r="CM13" s="12" t="n"/>
    </row>
    <row r="14" ht="15" customFormat="1" customHeight="1" s="14">
      <c r="A14" s="12" t="n"/>
      <c r="E14" s="7" t="n"/>
      <c r="F14" s="360" t="inlineStr">
        <is>
          <t>Informations sur achat du bien immobilier</t>
        </is>
      </c>
      <c r="Q14" s="12" t="n"/>
      <c r="R14" s="12" t="n"/>
      <c r="S14" s="12" t="inlineStr">
        <is>
          <t>Bien_Immo - 1</t>
        </is>
      </c>
      <c r="T14" s="176">
        <f>T12</f>
        <v/>
      </c>
      <c r="U14" s="287" t="inlineStr">
        <is>
          <t>Agencements Intérieurs</t>
        </is>
      </c>
      <c r="V14" s="285" t="inlineStr">
        <is>
          <t>Constructions</t>
        </is>
      </c>
      <c r="W14" s="512">
        <f>IF($F$29="Détaillée",F38*$Z$278,0)</f>
        <v/>
      </c>
      <c r="X14" s="512">
        <f>IF($F$29="Détaillée",G38,0)</f>
        <v/>
      </c>
      <c r="Y14" s="178" t="n"/>
      <c r="Z14" s="240">
        <f>IF(OR(NOT(ISNUMBER($T14)),ISBLANK($W14),NOT(ISNUMBER($X14))),0,      IF(OR(YEAR($T14)&gt;Z$7,$X14&lt;=0,(YEAR($T14)+$X14)&lt;Z$7),0,     IF(YEAR($T14)=Z$7,               ($W14/($X14*360))*DAYS360($T14,DATE(Z$7,12,31)),     IF((YEAR($T14)+$X14)&lt;=Z$7,               $W14-SUM($Y14:Y14),               $W14/$X14))))</f>
        <v/>
      </c>
      <c r="AA14" s="240">
        <f>IF(OR(NOT(ISNUMBER($T14)),ISBLANK($W14),NOT(ISNUMBER($X14))),0,      IF(OR(YEAR($T14)&gt;AA$7,$X14&lt;=0,(YEAR($T14)+$X14)&lt;AA$7),0,     IF(YEAR($T14)=AA$7,               ($W14/($X14*360))*DAYS360($T14,DATE(AA$7,12,31)),     IF((YEAR($T14)+$X14)&lt;=AA$7,               $W14-SUM($Y14:Z14),               $W14/$X14))))</f>
        <v/>
      </c>
      <c r="AB14" s="240">
        <f>IF(OR(NOT(ISNUMBER($T14)),ISBLANK($W14),NOT(ISNUMBER($X14))),0,      IF(OR(YEAR($T14)&gt;AB$7,$X14&lt;=0,(YEAR($T14)+$X14)&lt;AB$7),0,     IF(YEAR($T14)=AB$7,               ($W14/($X14*360))*DAYS360($T14,DATE(AB$7,12,31)),     IF((YEAR($T14)+$X14)&lt;=AB$7,               $W14-SUM($Y14:AA14),               $W14/$X14))))</f>
        <v/>
      </c>
      <c r="AC14" s="240">
        <f>IF(OR(NOT(ISNUMBER($T14)),ISBLANK($W14),NOT(ISNUMBER($X14))),0,      IF(OR(YEAR($T14)&gt;AC$7,$X14&lt;=0,(YEAR($T14)+$X14)&lt;AC$7),0,     IF(YEAR($T14)=AC$7,               ($W14/($X14*360))*DAYS360($T14,DATE(AC$7,12,31)),     IF((YEAR($T14)+$X14)&lt;=AC$7,               $W14-SUM($Y14:AB14),               $W14/$X14))))</f>
        <v/>
      </c>
      <c r="AD14" s="240">
        <f>IF(OR(NOT(ISNUMBER($T14)),ISBLANK($W14),NOT(ISNUMBER($X14))),0,      IF(OR(YEAR($T14)&gt;AD$7,$X14&lt;=0,(YEAR($T14)+$X14)&lt;AD$7),0,     IF(YEAR($T14)=AD$7,               ($W14/($X14*360))*DAYS360($T14,DATE(AD$7,12,31)),     IF((YEAR($T14)+$X14)&lt;=AD$7,               $W14-SUM($Y14:AC14),               $W14/$X14))))</f>
        <v/>
      </c>
      <c r="AE14" s="240">
        <f>IF(OR(NOT(ISNUMBER($T14)),ISBLANK($W14),NOT(ISNUMBER($X14))),0,      IF(OR(YEAR($T14)&gt;AE$7,$X14&lt;=0,(YEAR($T14)+$X14)&lt;AE$7),0,     IF(YEAR($T14)=AE$7,               ($W14/($X14*360))*DAYS360($T14,DATE(AE$7,12,31)),     IF((YEAR($T14)+$X14)&lt;=AE$7,               $W14-SUM($Y14:AD14),               $W14/$X14))))</f>
        <v/>
      </c>
      <c r="AF14" s="240">
        <f>IF(OR(NOT(ISNUMBER($T14)),ISBLANK($W14),NOT(ISNUMBER($X14))),0,      IF(OR(YEAR($T14)&gt;AF$7,$X14&lt;=0,(YEAR($T14)+$X14)&lt;AF$7),0,     IF(YEAR($T14)=AF$7,               ($W14/($X14*360))*DAYS360($T14,DATE(AF$7,12,31)),     IF((YEAR($T14)+$X14)&lt;=AF$7,               $W14-SUM($Y14:AE14),               $W14/$X14))))</f>
        <v/>
      </c>
      <c r="AG14" s="240">
        <f>IF(OR(NOT(ISNUMBER($T14)),ISBLANK($W14),NOT(ISNUMBER($X14))),0,      IF(OR(YEAR($T14)&gt;AG$7,$X14&lt;=0,(YEAR($T14)+$X14)&lt;AG$7),0,     IF(YEAR($T14)=AG$7,               ($W14/($X14*360))*DAYS360($T14,DATE(AG$7,12,31)),     IF((YEAR($T14)+$X14)&lt;=AG$7,               $W14-SUM($Y14:AF14),               $W14/$X14))))</f>
        <v/>
      </c>
      <c r="AH14" s="240">
        <f>IF(OR(NOT(ISNUMBER($T14)),ISBLANK($W14),NOT(ISNUMBER($X14))),0,      IF(OR(YEAR($T14)&gt;AH$7,$X14&lt;=0,(YEAR($T14)+$X14)&lt;AH$7),0,     IF(YEAR($T14)=AH$7,               ($W14/($X14*360))*DAYS360($T14,DATE(AH$7,12,31)),     IF((YEAR($T14)+$X14)&lt;=AH$7,               $W14-SUM($Y14:AG14),               $W14/$X14))))</f>
        <v/>
      </c>
      <c r="AI14" s="240">
        <f>IF(OR(NOT(ISNUMBER($T14)),ISBLANK($W14),NOT(ISNUMBER($X14))),0,      IF(OR(YEAR($T14)&gt;AI$7,$X14&lt;=0,(YEAR($T14)+$X14)&lt;AI$7),0,     IF(YEAR($T14)=AI$7,               ($W14/($X14*360))*DAYS360($T14,DATE(AI$7,12,31)),     IF((YEAR($T14)+$X14)&lt;=AI$7,               $W14-SUM($Y14:AH14),               $W14/$X14))))</f>
        <v/>
      </c>
      <c r="AJ14" s="240">
        <f>IF(OR(NOT(ISNUMBER($T14)),ISBLANK($W14),NOT(ISNUMBER($X14))),0,      IF(OR(YEAR($T14)&gt;AJ$7,$X14&lt;=0,(YEAR($T14)+$X14)&lt;AJ$7),0,     IF(YEAR($T14)=AJ$7,               ($W14/($X14*360))*DAYS360($T14,DATE(AJ$7,12,31)),     IF((YEAR($T14)+$X14)&lt;=AJ$7,               $W14-SUM($Y14:AI14),               $W14/$X14))))</f>
        <v/>
      </c>
      <c r="AK14" s="240">
        <f>IF(OR(NOT(ISNUMBER($T14)),ISBLANK($W14),NOT(ISNUMBER($X14))),0,      IF(OR(YEAR($T14)&gt;AK$7,$X14&lt;=0,(YEAR($T14)+$X14)&lt;AK$7),0,     IF(YEAR($T14)=AK$7,               ($W14/($X14*360))*DAYS360($T14,DATE(AK$7,12,31)),     IF((YEAR($T14)+$X14)&lt;=AK$7,               $W14-SUM($Y14:AJ14),               $W14/$X14))))</f>
        <v/>
      </c>
      <c r="AL14" s="240">
        <f>IF(OR(NOT(ISNUMBER($T14)),ISBLANK($W14),NOT(ISNUMBER($X14))),0,      IF(OR(YEAR($T14)&gt;AL$7,$X14&lt;=0,(YEAR($T14)+$X14)&lt;AL$7),0,     IF(YEAR($T14)=AL$7,               ($W14/($X14*360))*DAYS360($T14,DATE(AL$7,12,31)),     IF((YEAR($T14)+$X14)&lt;=AL$7,               $W14-SUM($Y14:AK14),               $W14/$X14))))</f>
        <v/>
      </c>
      <c r="AM14" s="240">
        <f>IF(OR(NOT(ISNUMBER($T14)),ISBLANK($W14),NOT(ISNUMBER($X14))),0,      IF(OR(YEAR($T14)&gt;AM$7,$X14&lt;=0,(YEAR($T14)+$X14)&lt;AM$7),0,     IF(YEAR($T14)=AM$7,               ($W14/($X14*360))*DAYS360($T14,DATE(AM$7,12,31)),     IF((YEAR($T14)+$X14)&lt;=AM$7,               $W14-SUM($Y14:AL14),               $W14/$X14))))</f>
        <v/>
      </c>
      <c r="AN14" s="240">
        <f>IF(OR(NOT(ISNUMBER($T14)),ISBLANK($W14),NOT(ISNUMBER($X14))),0,      IF(OR(YEAR($T14)&gt;AN$7,$X14&lt;=0,(YEAR($T14)+$X14)&lt;AN$7),0,     IF(YEAR($T14)=AN$7,               ($W14/($X14*360))*DAYS360($T14,DATE(AN$7,12,31)),     IF((YEAR($T14)+$X14)&lt;=AN$7,               $W14-SUM($Y14:AM14),               $W14/$X14))))</f>
        <v/>
      </c>
      <c r="AO14" s="240">
        <f>IF(OR(NOT(ISNUMBER($T14)),ISBLANK($W14),NOT(ISNUMBER($X14))),0,      IF(OR(YEAR($T14)&gt;AO$7,$X14&lt;=0,(YEAR($T14)+$X14)&lt;AO$7),0,     IF(YEAR($T14)=AO$7,               ($W14/($X14*360))*DAYS360($T14,DATE(AO$7,12,31)),     IF((YEAR($T14)+$X14)&lt;=AO$7,               $W14-SUM($Y14:AN14),               $W14/$X14))))</f>
        <v/>
      </c>
      <c r="AP14" s="240">
        <f>IF(OR(NOT(ISNUMBER($T14)),ISBLANK($W14),NOT(ISNUMBER($X14))),0,      IF(OR(YEAR($T14)&gt;AP$7,$X14&lt;=0,(YEAR($T14)+$X14)&lt;AP$7),0,     IF(YEAR($T14)=AP$7,               ($W14/($X14*360))*DAYS360($T14,DATE(AP$7,12,31)),     IF((YEAR($T14)+$X14)&lt;=AP$7,               $W14-SUM($Y14:AO14),               $W14/$X14))))</f>
        <v/>
      </c>
      <c r="AQ14" s="240">
        <f>IF(OR(NOT(ISNUMBER($T14)),ISBLANK($W14),NOT(ISNUMBER($X14))),0,      IF(OR(YEAR($T14)&gt;AQ$7,$X14&lt;=0,(YEAR($T14)+$X14)&lt;AQ$7),0,     IF(YEAR($T14)=AQ$7,               ($W14/($X14*360))*DAYS360($T14,DATE(AQ$7,12,31)),     IF((YEAR($T14)+$X14)&lt;=AQ$7,               $W14-SUM($Y14:AP14),               $W14/$X14))))</f>
        <v/>
      </c>
      <c r="AR14" s="240">
        <f>IF(OR(NOT(ISNUMBER($T14)),ISBLANK($W14),NOT(ISNUMBER($X14))),0,      IF(OR(YEAR($T14)&gt;AR$7,$X14&lt;=0,(YEAR($T14)+$X14)&lt;AR$7),0,     IF(YEAR($T14)=AR$7,               ($W14/($X14*360))*DAYS360($T14,DATE(AR$7,12,31)),     IF((YEAR($T14)+$X14)&lt;=AR$7,               $W14-SUM($Y14:AQ14),               $W14/$X14))))</f>
        <v/>
      </c>
      <c r="AS14" s="240">
        <f>IF(OR(NOT(ISNUMBER($T14)),ISBLANK($W14),NOT(ISNUMBER($X14))),0,      IF(OR(YEAR($T14)&gt;AS$7,$X14&lt;=0,(YEAR($T14)+$X14)&lt;AS$7),0,     IF(YEAR($T14)=AS$7,               ($W14/($X14*360))*DAYS360($T14,DATE(AS$7,12,31)),     IF((YEAR($T14)+$X14)&lt;=AS$7,               $W14-SUM($Y14:AR14),               $W14/$X14))))</f>
        <v/>
      </c>
      <c r="AT14" s="240">
        <f>IF(OR(NOT(ISNUMBER($T14)),ISBLANK($W14),NOT(ISNUMBER($X14))),0,      IF(OR(YEAR($T14)&gt;AT$7,$X14&lt;=0,(YEAR($T14)+$X14)&lt;AT$7),0,     IF(YEAR($T14)=AT$7,               ($W14/($X14*360))*DAYS360($T14,DATE(AT$7,12,31)),     IF((YEAR($T14)+$X14)&lt;=AT$7,               $W14-SUM($Y14:AS14),               $W14/$X14))))</f>
        <v/>
      </c>
      <c r="AU14" s="240">
        <f>IF(OR(NOT(ISNUMBER($T14)),ISBLANK($W14),NOT(ISNUMBER($X14))),0,      IF(OR(YEAR($T14)&gt;AU$7,$X14&lt;=0,(YEAR($T14)+$X14)&lt;AU$7),0,     IF(YEAR($T14)=AU$7,               ($W14/($X14*360))*DAYS360($T14,DATE(AU$7,12,31)),     IF((YEAR($T14)+$X14)&lt;=AU$7,               $W14-SUM($Y14:AT14),               $W14/$X14))))</f>
        <v/>
      </c>
      <c r="AV14" s="240">
        <f>IF(OR(NOT(ISNUMBER($T14)),ISBLANK($W14),NOT(ISNUMBER($X14))),0,      IF(OR(YEAR($T14)&gt;AV$7,$X14&lt;=0,(YEAR($T14)+$X14)&lt;AV$7),0,     IF(YEAR($T14)=AV$7,               ($W14/($X14*360))*DAYS360($T14,DATE(AV$7,12,31)),     IF((YEAR($T14)+$X14)&lt;=AV$7,               $W14-SUM($Y14:AU14),               $W14/$X14))))</f>
        <v/>
      </c>
      <c r="AW14" s="240">
        <f>IF(OR(NOT(ISNUMBER($T14)),ISBLANK($W14),NOT(ISNUMBER($X14))),0,      IF(OR(YEAR($T14)&gt;AW$7,$X14&lt;=0,(YEAR($T14)+$X14)&lt;AW$7),0,     IF(YEAR($T14)=AW$7,               ($W14/($X14*360))*DAYS360($T14,DATE(AW$7,12,31)),     IF((YEAR($T14)+$X14)&lt;=AW$7,               $W14-SUM($Y14:AV14),               $W14/$X14))))</f>
        <v/>
      </c>
      <c r="AX14" s="240">
        <f>IF(OR(NOT(ISNUMBER($T14)),ISBLANK($W14),NOT(ISNUMBER($X14))),0,      IF(OR(YEAR($T14)&gt;AX$7,$X14&lt;=0,(YEAR($T14)+$X14)&lt;AX$7),0,     IF(YEAR($T14)=AX$7,               ($W14/($X14*360))*DAYS360($T14,DATE(AX$7,12,31)),     IF((YEAR($T14)+$X14)&lt;=AX$7,               $W14-SUM($Y14:AW14),               $W14/$X14))))</f>
        <v/>
      </c>
      <c r="AY14" s="240">
        <f>IF(OR(NOT(ISNUMBER($T14)),ISBLANK($W14),NOT(ISNUMBER($X14))),0,      IF(OR(YEAR($T14)&gt;AY$7,$X14&lt;=0,(YEAR($T14)+$X14)&lt;AY$7),0,     IF(YEAR($T14)=AY$7,               ($W14/($X14*360))*DAYS360($T14,DATE(AY$7,12,31)),     IF((YEAR($T14)+$X14)&lt;=AY$7,               $W14-SUM($Y14:AX14),               $W14/$X14))))</f>
        <v/>
      </c>
      <c r="AZ14" s="240">
        <f>IF(OR(NOT(ISNUMBER($T14)),ISBLANK($W14),NOT(ISNUMBER($X14))),0,      IF(OR(YEAR($T14)&gt;AZ$7,$X14&lt;=0,(YEAR($T14)+$X14)&lt;AZ$7),0,     IF(YEAR($T14)=AZ$7,               ($W14/($X14*360))*DAYS360($T14,DATE(AZ$7,12,31)),     IF((YEAR($T14)+$X14)&lt;=AZ$7,               $W14-SUM($Y14:AY14),               $W14/$X14))))</f>
        <v/>
      </c>
      <c r="BA14" s="240">
        <f>IF(OR(NOT(ISNUMBER($T14)),ISBLANK($W14),NOT(ISNUMBER($X14))),0,      IF(OR(YEAR($T14)&gt;BA$7,$X14&lt;=0,(YEAR($T14)+$X14)&lt;BA$7),0,     IF(YEAR($T14)=BA$7,               ($W14/($X14*360))*DAYS360($T14,DATE(BA$7,12,31)),     IF((YEAR($T14)+$X14)&lt;=BA$7,               $W14-SUM($Y14:AZ14),               $W14/$X14))))</f>
        <v/>
      </c>
      <c r="BB14" s="240">
        <f>IF(OR(NOT(ISNUMBER($T14)),ISBLANK($W14),NOT(ISNUMBER($X14))),0,      IF(OR(YEAR($T14)&gt;BB$7,$X14&lt;=0,(YEAR($T14)+$X14)&lt;BB$7),0,     IF(YEAR($T14)=BB$7,               ($W14/($X14*360))*DAYS360($T14,DATE(BB$7,12,31)),     IF((YEAR($T14)+$X14)&lt;=BB$7,               $W14-SUM($Y14:BA14),               $W14/$X14))))</f>
        <v/>
      </c>
      <c r="BC14" s="240">
        <f>IF(OR(NOT(ISNUMBER($T14)),ISBLANK($W14),NOT(ISNUMBER($X14))),0,      IF(OR(YEAR($T14)&gt;BC$7,$X14&lt;=0,(YEAR($T14)+$X14)&lt;BC$7),0,     IF(YEAR($T14)=BC$7,               ($W14/($X14*360))*DAYS360($T14,DATE(BC$7,12,31)),     IF((YEAR($T14)+$X14)&lt;=BC$7,               $W14-SUM($Y14:BB14),               $W14/$X14))))</f>
        <v/>
      </c>
      <c r="BD14" s="240">
        <f>IF(OR(NOT(ISNUMBER($T14)),ISBLANK($W14),NOT(ISNUMBER($X14))),0,      IF(OR(YEAR($T14)&gt;BD$7,$X14&lt;=0,(YEAR($T14)+$X14)&lt;BD$7),0,     IF(YEAR($T14)=BD$7,               ($W14/($X14*360))*DAYS360($T14,DATE(BD$7,12,31)),     IF((YEAR($T14)+$X14)&lt;=BD$7,               $W14-SUM($Y14:BC14),               $W14/$X14))))</f>
        <v/>
      </c>
      <c r="BE14" s="240">
        <f>IF(OR(NOT(ISNUMBER($T14)),ISBLANK($W14),NOT(ISNUMBER($X14))),0,      IF(OR(YEAR($T14)&gt;BE$7,$X14&lt;=0,(YEAR($T14)+$X14)&lt;BE$7),0,     IF(YEAR($T14)=BE$7,               ($W14/($X14*360))*DAYS360($T14,DATE(BE$7,12,31)),     IF((YEAR($T14)+$X14)&lt;=BE$7,               $W14-SUM($Y14:BD14),               $W14/$X14))))</f>
        <v/>
      </c>
      <c r="BF14" s="240">
        <f>IF(OR(NOT(ISNUMBER($T14)),ISBLANK($W14),NOT(ISNUMBER($X14))),0,      IF(OR(YEAR($T14)&gt;BF$7,$X14&lt;=0,(YEAR($T14)+$X14)&lt;BF$7),0,     IF(YEAR($T14)=BF$7,               ($W14/($X14*360))*DAYS360($T14,DATE(BF$7,12,31)),     IF((YEAR($T14)+$X14)&lt;=BF$7,               $W14-SUM($Y14:BE14),               $W14/$X14))))</f>
        <v/>
      </c>
      <c r="BG14" s="240">
        <f>IF(OR(NOT(ISNUMBER($T14)),ISBLANK($W14),NOT(ISNUMBER($X14))),0,      IF(OR(YEAR($T14)&gt;BG$7,$X14&lt;=0,(YEAR($T14)+$X14)&lt;BG$7),0,     IF(YEAR($T14)=BG$7,               ($W14/($X14*360))*DAYS360($T14,DATE(BG$7,12,31)),     IF((YEAR($T14)+$X14)&lt;=BG$7,               $W14-SUM($Y14:BF14),               $W14/$X14))))</f>
        <v/>
      </c>
      <c r="BH14" s="240">
        <f>IF(OR(NOT(ISNUMBER($T14)),ISBLANK($W14),NOT(ISNUMBER($X14))),0,      IF(OR(YEAR($T14)&gt;BH$7,$X14&lt;=0,(YEAR($T14)+$X14)&lt;BH$7),0,     IF(YEAR($T14)=BH$7,               ($W14/($X14*360))*DAYS360($T14,DATE(BH$7,12,31)),     IF((YEAR($T14)+$X14)&lt;=BH$7,               $W14-SUM($Y14:BG14),               $W14/$X14))))</f>
        <v/>
      </c>
      <c r="BI14" s="240">
        <f>IF(OR(NOT(ISNUMBER($T14)),ISBLANK($W14),NOT(ISNUMBER($X14))),0,      IF(OR(YEAR($T14)&gt;BI$7,$X14&lt;=0,(YEAR($T14)+$X14)&lt;BI$7),0,     IF(YEAR($T14)=BI$7,               ($W14/($X14*360))*DAYS360($T14,DATE(BI$7,12,31)),     IF((YEAR($T14)+$X14)&lt;=BI$7,               $W14-SUM($Y14:BH14),               $W14/$X14))))</f>
        <v/>
      </c>
      <c r="BJ14" s="240">
        <f>IF(OR(NOT(ISNUMBER($T14)),ISBLANK($W14),NOT(ISNUMBER($X14))),0,      IF(OR(YEAR($T14)&gt;BJ$7,$X14&lt;=0,(YEAR($T14)+$X14)&lt;BJ$7),0,     IF(YEAR($T14)=BJ$7,               ($W14/($X14*360))*DAYS360($T14,DATE(BJ$7,12,31)),     IF((YEAR($T14)+$X14)&lt;=BJ$7,               $W14-SUM($Y14:BI14),               $W14/$X14))))</f>
        <v/>
      </c>
      <c r="BK14" s="240">
        <f>IF(OR(NOT(ISNUMBER($T14)),ISBLANK($W14),NOT(ISNUMBER($X14))),0,      IF(OR(YEAR($T14)&gt;BK$7,$X14&lt;=0,(YEAR($T14)+$X14)&lt;BK$7),0,     IF(YEAR($T14)=BK$7,               ($W14/($X14*360))*DAYS360($T14,DATE(BK$7,12,31)),     IF((YEAR($T14)+$X14)&lt;=BK$7,               $W14-SUM($Y14:BJ14),               $W14/$X14))))</f>
        <v/>
      </c>
      <c r="BL14" s="240">
        <f>IF(OR(NOT(ISNUMBER($T14)),ISBLANK($W14),NOT(ISNUMBER($X14))),0,      IF(OR(YEAR($T14)&gt;BL$7,$X14&lt;=0,(YEAR($T14)+$X14)&lt;BL$7),0,     IF(YEAR($T14)=BL$7,               ($W14/($X14*360))*DAYS360($T14,DATE(BL$7,12,31)),     IF((YEAR($T14)+$X14)&lt;=BL$7,               $W14-SUM($Y14:BK14),               $W14/$X14))))</f>
        <v/>
      </c>
      <c r="BM14" s="240">
        <f>IF(OR(NOT(ISNUMBER($T14)),ISBLANK($W14),NOT(ISNUMBER($X14))),0,      IF(OR(YEAR($T14)&gt;BM$7,$X14&lt;=0,(YEAR($T14)+$X14)&lt;BM$7),0,     IF(YEAR($T14)=BM$7,               ($W14/($X14*360))*DAYS360($T14,DATE(BM$7,12,31)),     IF((YEAR($T14)+$X14)&lt;=BM$7,               $W14-SUM($Y14:BL14),               $W14/$X14))))</f>
        <v/>
      </c>
      <c r="BN14" s="240">
        <f>IF(OR(NOT(ISNUMBER($T14)),ISBLANK($W14),NOT(ISNUMBER($X14))),0,      IF(OR(YEAR($T14)&gt;BN$7,$X14&lt;=0,(YEAR($T14)+$X14)&lt;BN$7),0,     IF(YEAR($T14)=BN$7,               ($W14/($X14*360))*DAYS360($T14,DATE(BN$7,12,31)),     IF((YEAR($T14)+$X14)&lt;=BN$7,               $W14-SUM($Y14:BM14),               $W14/$X14))))</f>
        <v/>
      </c>
      <c r="BO14" s="240">
        <f>IF(OR(NOT(ISNUMBER($T14)),ISBLANK($W14),NOT(ISNUMBER($X14))),0,      IF(OR(YEAR($T14)&gt;BO$7,$X14&lt;=0,(YEAR($T14)+$X14)&lt;BO$7),0,     IF(YEAR($T14)=BO$7,               ($W14/($X14*360))*DAYS360($T14,DATE(BO$7,12,31)),     IF((YEAR($T14)+$X14)&lt;=BO$7,               $W14-SUM($Y14:BN14),               $W14/$X14))))</f>
        <v/>
      </c>
      <c r="BP14" s="240">
        <f>IF(OR(NOT(ISNUMBER($T14)),ISBLANK($W14),NOT(ISNUMBER($X14))),0,      IF(OR(YEAR($T14)&gt;BP$7,$X14&lt;=0,(YEAR($T14)+$X14)&lt;BP$7),0,     IF(YEAR($T14)=BP$7,               ($W14/($X14*360))*DAYS360($T14,DATE(BP$7,12,31)),     IF((YEAR($T14)+$X14)&lt;=BP$7,               $W14-SUM($Y14:BO14),               $W14/$X14))))</f>
        <v/>
      </c>
      <c r="BQ14" s="240">
        <f>IF(OR(NOT(ISNUMBER($T14)),ISBLANK($W14),NOT(ISNUMBER($X14))),0,      IF(OR(YEAR($T14)&gt;BQ$7,$X14&lt;=0,(YEAR($T14)+$X14)&lt;BQ$7),0,     IF(YEAR($T14)=BQ$7,               ($W14/($X14*360))*DAYS360($T14,DATE(BQ$7,12,31)),     IF((YEAR($T14)+$X14)&lt;=BQ$7,               $W14-SUM($Y14:BP14),               $W14/$X14))))</f>
        <v/>
      </c>
      <c r="BR14" s="240">
        <f>IF(OR(NOT(ISNUMBER($T14)),ISBLANK($W14),NOT(ISNUMBER($X14))),0,      IF(OR(YEAR($T14)&gt;BR$7,$X14&lt;=0,(YEAR($T14)+$X14)&lt;BR$7),0,     IF(YEAR($T14)=BR$7,               ($W14/($X14*360))*DAYS360($T14,DATE(BR$7,12,31)),     IF((YEAR($T14)+$X14)&lt;=BR$7,               $W14-SUM($Y14:BQ14),               $W14/$X14))))</f>
        <v/>
      </c>
      <c r="BS14" s="240">
        <f>IF(OR(NOT(ISNUMBER($T14)),ISBLANK($W14),NOT(ISNUMBER($X14))),0,      IF(OR(YEAR($T14)&gt;BS$7,$X14&lt;=0,(YEAR($T14)+$X14)&lt;BS$7),0,     IF(YEAR($T14)=BS$7,               ($W14/($X14*360))*DAYS360($T14,DATE(BS$7,12,31)),     IF((YEAR($T14)+$X14)&lt;=BS$7,               $W14-SUM($Y14:BR14),               $W14/$X14))))</f>
        <v/>
      </c>
      <c r="BT14" s="240">
        <f>IF(OR(NOT(ISNUMBER($T14)),ISBLANK($W14),NOT(ISNUMBER($X14))),0,      IF(OR(YEAR($T14)&gt;BT$7,$X14&lt;=0,(YEAR($T14)+$X14)&lt;BT$7),0,     IF(YEAR($T14)=BT$7,               ($W14/($X14*360))*DAYS360($T14,DATE(BT$7,12,31)),     IF((YEAR($T14)+$X14)&lt;=BT$7,               $W14-SUM($Y14:BS14),               $W14/$X14))))</f>
        <v/>
      </c>
      <c r="BU14" s="240">
        <f>IF(OR(NOT(ISNUMBER($T14)),ISBLANK($W14),NOT(ISNUMBER($X14))),0,      IF(OR(YEAR($T14)&gt;BU$7,$X14&lt;=0,(YEAR($T14)+$X14)&lt;BU$7),0,     IF(YEAR($T14)=BU$7,               ($W14/($X14*360))*DAYS360($T14,DATE(BU$7,12,31)),     IF((YEAR($T14)+$X14)&lt;=BU$7,               $W14-SUM($Y14:BT14),               $W14/$X14))))</f>
        <v/>
      </c>
      <c r="BV14" s="240">
        <f>IF(OR(NOT(ISNUMBER($T14)),ISBLANK($W14),NOT(ISNUMBER($X14))),0,      IF(OR(YEAR($T14)&gt;BV$7,$X14&lt;=0,(YEAR($T14)+$X14)&lt;BV$7),0,     IF(YEAR($T14)=BV$7,               ($W14/($X14*360))*DAYS360($T14,DATE(BV$7,12,31)),     IF((YEAR($T14)+$X14)&lt;=BV$7,               $W14-SUM($Y14:BU14),               $W14/$X14))))</f>
        <v/>
      </c>
      <c r="BW14" s="240">
        <f>IF(OR(NOT(ISNUMBER($T14)),ISBLANK($W14),NOT(ISNUMBER($X14))),0,      IF(OR(YEAR($T14)&gt;BW$7,$X14&lt;=0,(YEAR($T14)+$X14)&lt;BW$7),0,     IF(YEAR($T14)=BW$7,               ($W14/($X14*360))*DAYS360($T14,DATE(BW$7,12,31)),     IF((YEAR($T14)+$X14)&lt;=BW$7,               $W14-SUM($Y14:BV14),               $W14/$X14))))</f>
        <v/>
      </c>
      <c r="BX14" s="240">
        <f>IF(OR(NOT(ISNUMBER($T14)),ISBLANK($W14),NOT(ISNUMBER($X14))),0,      IF(OR(YEAR($T14)&gt;BX$7,$X14&lt;=0,(YEAR($T14)+$X14)&lt;BX$7),0,     IF(YEAR($T14)=BX$7,               ($W14/($X14*360))*DAYS360($T14,DATE(BX$7,12,31)),     IF((YEAR($T14)+$X14)&lt;=BX$7,               $W14-SUM($Y14:BW14),               $W14/$X14))))</f>
        <v/>
      </c>
      <c r="BY14" s="240">
        <f>IF(OR(NOT(ISNUMBER($T14)),ISBLANK($W14),NOT(ISNUMBER($X14))),0,      IF(OR(YEAR($T14)&gt;BY$7,$X14&lt;=0,(YEAR($T14)+$X14)&lt;BY$7),0,     IF(YEAR($T14)=BY$7,               ($W14/($X14*360))*DAYS360($T14,DATE(BY$7,12,31)),     IF((YEAR($T14)+$X14)&lt;=BY$7,               $W14-SUM($Y14:BX14),               $W14/$X14))))</f>
        <v/>
      </c>
      <c r="CL14" s="14">
        <f>CL13+1</f>
        <v/>
      </c>
      <c r="CM14" s="12" t="n"/>
    </row>
    <row r="15" ht="15" customFormat="1" customHeight="1" s="14">
      <c r="A15" s="12" t="n"/>
      <c r="Q15" s="12" t="n"/>
      <c r="R15" s="12" t="n"/>
      <c r="S15" s="12" t="inlineStr">
        <is>
          <t>Bien_Immo - 2</t>
        </is>
      </c>
      <c r="T15" s="176">
        <f>AA280</f>
        <v/>
      </c>
      <c r="U15" s="287" t="inlineStr">
        <is>
          <t>Terrains</t>
        </is>
      </c>
      <c r="V15" s="285" t="inlineStr">
        <is>
          <t>Terrains</t>
        </is>
      </c>
      <c r="W15" s="512">
        <f>$I$32*$AA$278</f>
        <v/>
      </c>
      <c r="X15" s="391" t="n"/>
      <c r="Y15" s="178" t="n"/>
      <c r="Z15" s="240">
        <f>IF(OR(NOT(ISNUMBER($T15)),ISBLANK($W15),NOT(ISNUMBER($X15))),0,      IF(OR(YEAR($T15)&gt;Z$7,$X15&lt;=0,(YEAR($T15)+$X15)&lt;Z$7),0,     IF(YEAR($T15)=Z$7,               ($W15/($X15*360))*DAYS360($T15,DATE(Z$7,12,31)),     IF((YEAR($T15)+$X15)&lt;=Z$7,               $W15-SUM($Y15:Y15),               $W15/$X15))))</f>
        <v/>
      </c>
      <c r="AA15" s="240">
        <f>IF(OR(NOT(ISNUMBER($T15)),ISBLANK($W15),NOT(ISNUMBER($X15))),0,      IF(OR(YEAR($T15)&gt;AA$7,$X15&lt;=0,(YEAR($T15)+$X15)&lt;AA$7),0,     IF(YEAR($T15)=AA$7,               ($W15/($X15*360))*DAYS360($T15,DATE(AA$7,12,31)),     IF((YEAR($T15)+$X15)&lt;=AA$7,               $W15-SUM($Y15:Z15),               $W15/$X15))))</f>
        <v/>
      </c>
      <c r="AB15" s="240">
        <f>IF(OR(NOT(ISNUMBER($T15)),ISBLANK($W15),NOT(ISNUMBER($X15))),0,      IF(OR(YEAR($T15)&gt;AB$7,$X15&lt;=0,(YEAR($T15)+$X15)&lt;AB$7),0,     IF(YEAR($T15)=AB$7,               ($W15/($X15*360))*DAYS360($T15,DATE(AB$7,12,31)),     IF((YEAR($T15)+$X15)&lt;=AB$7,               $W15-SUM($Y15:AA15),               $W15/$X15))))</f>
        <v/>
      </c>
      <c r="AC15" s="240">
        <f>IF(OR(NOT(ISNUMBER($T15)),ISBLANK($W15),NOT(ISNUMBER($X15))),0,      IF(OR(YEAR($T15)&gt;AC$7,$X15&lt;=0,(YEAR($T15)+$X15)&lt;AC$7),0,     IF(YEAR($T15)=AC$7,               ($W15/($X15*360))*DAYS360($T15,DATE(AC$7,12,31)),     IF((YEAR($T15)+$X15)&lt;=AC$7,               $W15-SUM($Y15:AB15),               $W15/$X15))))</f>
        <v/>
      </c>
      <c r="AD15" s="240">
        <f>IF(OR(NOT(ISNUMBER($T15)),ISBLANK($W15),NOT(ISNUMBER($X15))),0,      IF(OR(YEAR($T15)&gt;AD$7,$X15&lt;=0,(YEAR($T15)+$X15)&lt;AD$7),0,     IF(YEAR($T15)=AD$7,               ($W15/($X15*360))*DAYS360($T15,DATE(AD$7,12,31)),     IF((YEAR($T15)+$X15)&lt;=AD$7,               $W15-SUM($Y15:AC15),               $W15/$X15))))</f>
        <v/>
      </c>
      <c r="AE15" s="240">
        <f>IF(OR(NOT(ISNUMBER($T15)),ISBLANK($W15),NOT(ISNUMBER($X15))),0,      IF(OR(YEAR($T15)&gt;AE$7,$X15&lt;=0,(YEAR($T15)+$X15)&lt;AE$7),0,     IF(YEAR($T15)=AE$7,               ($W15/($X15*360))*DAYS360($T15,DATE(AE$7,12,31)),     IF((YEAR($T15)+$X15)&lt;=AE$7,               $W15-SUM($Y15:AD15),               $W15/$X15))))</f>
        <v/>
      </c>
      <c r="AF15" s="240">
        <f>IF(OR(NOT(ISNUMBER($T15)),ISBLANK($W15),NOT(ISNUMBER($X15))),0,      IF(OR(YEAR($T15)&gt;AF$7,$X15&lt;=0,(YEAR($T15)+$X15)&lt;AF$7),0,     IF(YEAR($T15)=AF$7,               ($W15/($X15*360))*DAYS360($T15,DATE(AF$7,12,31)),     IF((YEAR($T15)+$X15)&lt;=AF$7,               $W15-SUM($Y15:AE15),               $W15/$X15))))</f>
        <v/>
      </c>
      <c r="AG15" s="240">
        <f>IF(OR(NOT(ISNUMBER($T15)),ISBLANK($W15),NOT(ISNUMBER($X15))),0,      IF(OR(YEAR($T15)&gt;AG$7,$X15&lt;=0,(YEAR($T15)+$X15)&lt;AG$7),0,     IF(YEAR($T15)=AG$7,               ($W15/($X15*360))*DAYS360($T15,DATE(AG$7,12,31)),     IF((YEAR($T15)+$X15)&lt;=AG$7,               $W15-SUM($Y15:AF15),               $W15/$X15))))</f>
        <v/>
      </c>
      <c r="AH15" s="240">
        <f>IF(OR(NOT(ISNUMBER($T15)),ISBLANK($W15),NOT(ISNUMBER($X15))),0,      IF(OR(YEAR($T15)&gt;AH$7,$X15&lt;=0,(YEAR($T15)+$X15)&lt;AH$7),0,     IF(YEAR($T15)=AH$7,               ($W15/($X15*360))*DAYS360($T15,DATE(AH$7,12,31)),     IF((YEAR($T15)+$X15)&lt;=AH$7,               $W15-SUM($Y15:AG15),               $W15/$X15))))</f>
        <v/>
      </c>
      <c r="AI15" s="240">
        <f>IF(OR(NOT(ISNUMBER($T15)),ISBLANK($W15),NOT(ISNUMBER($X15))),0,      IF(OR(YEAR($T15)&gt;AI$7,$X15&lt;=0,(YEAR($T15)+$X15)&lt;AI$7),0,     IF(YEAR($T15)=AI$7,               ($W15/($X15*360))*DAYS360($T15,DATE(AI$7,12,31)),     IF((YEAR($T15)+$X15)&lt;=AI$7,               $W15-SUM($Y15:AH15),               $W15/$X15))))</f>
        <v/>
      </c>
      <c r="AJ15" s="240">
        <f>IF(OR(NOT(ISNUMBER($T15)),ISBLANK($W15),NOT(ISNUMBER($X15))),0,      IF(OR(YEAR($T15)&gt;AJ$7,$X15&lt;=0,(YEAR($T15)+$X15)&lt;AJ$7),0,     IF(YEAR($T15)=AJ$7,               ($W15/($X15*360))*DAYS360($T15,DATE(AJ$7,12,31)),     IF((YEAR($T15)+$X15)&lt;=AJ$7,               $W15-SUM($Y15:AI15),               $W15/$X15))))</f>
        <v/>
      </c>
      <c r="AK15" s="240">
        <f>IF(OR(NOT(ISNUMBER($T15)),ISBLANK($W15),NOT(ISNUMBER($X15))),0,      IF(OR(YEAR($T15)&gt;AK$7,$X15&lt;=0,(YEAR($T15)+$X15)&lt;AK$7),0,     IF(YEAR($T15)=AK$7,               ($W15/($X15*360))*DAYS360($T15,DATE(AK$7,12,31)),     IF((YEAR($T15)+$X15)&lt;=AK$7,               $W15-SUM($Y15:AJ15),               $W15/$X15))))</f>
        <v/>
      </c>
      <c r="AL15" s="240">
        <f>IF(OR(NOT(ISNUMBER($T15)),ISBLANK($W15),NOT(ISNUMBER($X15))),0,      IF(OR(YEAR($T15)&gt;AL$7,$X15&lt;=0,(YEAR($T15)+$X15)&lt;AL$7),0,     IF(YEAR($T15)=AL$7,               ($W15/($X15*360))*DAYS360($T15,DATE(AL$7,12,31)),     IF((YEAR($T15)+$X15)&lt;=AL$7,               $W15-SUM($Y15:AK15),               $W15/$X15))))</f>
        <v/>
      </c>
      <c r="AM15" s="240">
        <f>IF(OR(NOT(ISNUMBER($T15)),ISBLANK($W15),NOT(ISNUMBER($X15))),0,      IF(OR(YEAR($T15)&gt;AM$7,$X15&lt;=0,(YEAR($T15)+$X15)&lt;AM$7),0,     IF(YEAR($T15)=AM$7,               ($W15/($X15*360))*DAYS360($T15,DATE(AM$7,12,31)),     IF((YEAR($T15)+$X15)&lt;=AM$7,               $W15-SUM($Y15:AL15),               $W15/$X15))))</f>
        <v/>
      </c>
      <c r="AN15" s="240">
        <f>IF(OR(NOT(ISNUMBER($T15)),ISBLANK($W15),NOT(ISNUMBER($X15))),0,      IF(OR(YEAR($T15)&gt;AN$7,$X15&lt;=0,(YEAR($T15)+$X15)&lt;AN$7),0,     IF(YEAR($T15)=AN$7,               ($W15/($X15*360))*DAYS360($T15,DATE(AN$7,12,31)),     IF((YEAR($T15)+$X15)&lt;=AN$7,               $W15-SUM($Y15:AM15),               $W15/$X15))))</f>
        <v/>
      </c>
      <c r="AO15" s="240">
        <f>IF(OR(NOT(ISNUMBER($T15)),ISBLANK($W15),NOT(ISNUMBER($X15))),0,      IF(OR(YEAR($T15)&gt;AO$7,$X15&lt;=0,(YEAR($T15)+$X15)&lt;AO$7),0,     IF(YEAR($T15)=AO$7,               ($W15/($X15*360))*DAYS360($T15,DATE(AO$7,12,31)),     IF((YEAR($T15)+$X15)&lt;=AO$7,               $W15-SUM($Y15:AN15),               $W15/$X15))))</f>
        <v/>
      </c>
      <c r="AP15" s="240">
        <f>IF(OR(NOT(ISNUMBER($T15)),ISBLANK($W15),NOT(ISNUMBER($X15))),0,      IF(OR(YEAR($T15)&gt;AP$7,$X15&lt;=0,(YEAR($T15)+$X15)&lt;AP$7),0,     IF(YEAR($T15)=AP$7,               ($W15/($X15*360))*DAYS360($T15,DATE(AP$7,12,31)),     IF((YEAR($T15)+$X15)&lt;=AP$7,               $W15-SUM($Y15:AO15),               $W15/$X15))))</f>
        <v/>
      </c>
      <c r="AQ15" s="240">
        <f>IF(OR(NOT(ISNUMBER($T15)),ISBLANK($W15),NOT(ISNUMBER($X15))),0,      IF(OR(YEAR($T15)&gt;AQ$7,$X15&lt;=0,(YEAR($T15)+$X15)&lt;AQ$7),0,     IF(YEAR($T15)=AQ$7,               ($W15/($X15*360))*DAYS360($T15,DATE(AQ$7,12,31)),     IF((YEAR($T15)+$X15)&lt;=AQ$7,               $W15-SUM($Y15:AP15),               $W15/$X15))))</f>
        <v/>
      </c>
      <c r="AR15" s="240">
        <f>IF(OR(NOT(ISNUMBER($T15)),ISBLANK($W15),NOT(ISNUMBER($X15))),0,      IF(OR(YEAR($T15)&gt;AR$7,$X15&lt;=0,(YEAR($T15)+$X15)&lt;AR$7),0,     IF(YEAR($T15)=AR$7,               ($W15/($X15*360))*DAYS360($T15,DATE(AR$7,12,31)),     IF((YEAR($T15)+$X15)&lt;=AR$7,               $W15-SUM($Y15:AQ15),               $W15/$X15))))</f>
        <v/>
      </c>
      <c r="AS15" s="240">
        <f>IF(OR(NOT(ISNUMBER($T15)),ISBLANK($W15),NOT(ISNUMBER($X15))),0,      IF(OR(YEAR($T15)&gt;AS$7,$X15&lt;=0,(YEAR($T15)+$X15)&lt;AS$7),0,     IF(YEAR($T15)=AS$7,               ($W15/($X15*360))*DAYS360($T15,DATE(AS$7,12,31)),     IF((YEAR($T15)+$X15)&lt;=AS$7,               $W15-SUM($Y15:AR15),               $W15/$X15))))</f>
        <v/>
      </c>
      <c r="AT15" s="240">
        <f>IF(OR(NOT(ISNUMBER($T15)),ISBLANK($W15),NOT(ISNUMBER($X15))),0,      IF(OR(YEAR($T15)&gt;AT$7,$X15&lt;=0,(YEAR($T15)+$X15)&lt;AT$7),0,     IF(YEAR($T15)=AT$7,               ($W15/($X15*360))*DAYS360($T15,DATE(AT$7,12,31)),     IF((YEAR($T15)+$X15)&lt;=AT$7,               $W15-SUM($Y15:AS15),               $W15/$X15))))</f>
        <v/>
      </c>
      <c r="AU15" s="240">
        <f>IF(OR(NOT(ISNUMBER($T15)),ISBLANK($W15),NOT(ISNUMBER($X15))),0,      IF(OR(YEAR($T15)&gt;AU$7,$X15&lt;=0,(YEAR($T15)+$X15)&lt;AU$7),0,     IF(YEAR($T15)=AU$7,               ($W15/($X15*360))*DAYS360($T15,DATE(AU$7,12,31)),     IF((YEAR($T15)+$X15)&lt;=AU$7,               $W15-SUM($Y15:AT15),               $W15/$X15))))</f>
        <v/>
      </c>
      <c r="AV15" s="240">
        <f>IF(OR(NOT(ISNUMBER($T15)),ISBLANK($W15),NOT(ISNUMBER($X15))),0,      IF(OR(YEAR($T15)&gt;AV$7,$X15&lt;=0,(YEAR($T15)+$X15)&lt;AV$7),0,     IF(YEAR($T15)=AV$7,               ($W15/($X15*360))*DAYS360($T15,DATE(AV$7,12,31)),     IF((YEAR($T15)+$X15)&lt;=AV$7,               $W15-SUM($Y15:AU15),               $W15/$X15))))</f>
        <v/>
      </c>
      <c r="AW15" s="240">
        <f>IF(OR(NOT(ISNUMBER($T15)),ISBLANK($W15),NOT(ISNUMBER($X15))),0,      IF(OR(YEAR($T15)&gt;AW$7,$X15&lt;=0,(YEAR($T15)+$X15)&lt;AW$7),0,     IF(YEAR($T15)=AW$7,               ($W15/($X15*360))*DAYS360($T15,DATE(AW$7,12,31)),     IF((YEAR($T15)+$X15)&lt;=AW$7,               $W15-SUM($Y15:AV15),               $W15/$X15))))</f>
        <v/>
      </c>
      <c r="AX15" s="240">
        <f>IF(OR(NOT(ISNUMBER($T15)),ISBLANK($W15),NOT(ISNUMBER($X15))),0,      IF(OR(YEAR($T15)&gt;AX$7,$X15&lt;=0,(YEAR($T15)+$X15)&lt;AX$7),0,     IF(YEAR($T15)=AX$7,               ($W15/($X15*360))*DAYS360($T15,DATE(AX$7,12,31)),     IF((YEAR($T15)+$X15)&lt;=AX$7,               $W15-SUM($Y15:AW15),               $W15/$X15))))</f>
        <v/>
      </c>
      <c r="AY15" s="240">
        <f>IF(OR(NOT(ISNUMBER($T15)),ISBLANK($W15),NOT(ISNUMBER($X15))),0,      IF(OR(YEAR($T15)&gt;AY$7,$X15&lt;=0,(YEAR($T15)+$X15)&lt;AY$7),0,     IF(YEAR($T15)=AY$7,               ($W15/($X15*360))*DAYS360($T15,DATE(AY$7,12,31)),     IF((YEAR($T15)+$X15)&lt;=AY$7,               $W15-SUM($Y15:AX15),               $W15/$X15))))</f>
        <v/>
      </c>
      <c r="AZ15" s="240">
        <f>IF(OR(NOT(ISNUMBER($T15)),ISBLANK($W15),NOT(ISNUMBER($X15))),0,      IF(OR(YEAR($T15)&gt;AZ$7,$X15&lt;=0,(YEAR($T15)+$X15)&lt;AZ$7),0,     IF(YEAR($T15)=AZ$7,               ($W15/($X15*360))*DAYS360($T15,DATE(AZ$7,12,31)),     IF((YEAR($T15)+$X15)&lt;=AZ$7,               $W15-SUM($Y15:AY15),               $W15/$X15))))</f>
        <v/>
      </c>
      <c r="BA15" s="240">
        <f>IF(OR(NOT(ISNUMBER($T15)),ISBLANK($W15),NOT(ISNUMBER($X15))),0,      IF(OR(YEAR($T15)&gt;BA$7,$X15&lt;=0,(YEAR($T15)+$X15)&lt;BA$7),0,     IF(YEAR($T15)=BA$7,               ($W15/($X15*360))*DAYS360($T15,DATE(BA$7,12,31)),     IF((YEAR($T15)+$X15)&lt;=BA$7,               $W15-SUM($Y15:AZ15),               $W15/$X15))))</f>
        <v/>
      </c>
      <c r="BB15" s="240">
        <f>IF(OR(NOT(ISNUMBER($T15)),ISBLANK($W15),NOT(ISNUMBER($X15))),0,      IF(OR(YEAR($T15)&gt;BB$7,$X15&lt;=0,(YEAR($T15)+$X15)&lt;BB$7),0,     IF(YEAR($T15)=BB$7,               ($W15/($X15*360))*DAYS360($T15,DATE(BB$7,12,31)),     IF((YEAR($T15)+$X15)&lt;=BB$7,               $W15-SUM($Y15:BA15),               $W15/$X15))))</f>
        <v/>
      </c>
      <c r="BC15" s="240">
        <f>IF(OR(NOT(ISNUMBER($T15)),ISBLANK($W15),NOT(ISNUMBER($X15))),0,      IF(OR(YEAR($T15)&gt;BC$7,$X15&lt;=0,(YEAR($T15)+$X15)&lt;BC$7),0,     IF(YEAR($T15)=BC$7,               ($W15/($X15*360))*DAYS360($T15,DATE(BC$7,12,31)),     IF((YEAR($T15)+$X15)&lt;=BC$7,               $W15-SUM($Y15:BB15),               $W15/$X15))))</f>
        <v/>
      </c>
      <c r="BD15" s="240">
        <f>IF(OR(NOT(ISNUMBER($T15)),ISBLANK($W15),NOT(ISNUMBER($X15))),0,      IF(OR(YEAR($T15)&gt;BD$7,$X15&lt;=0,(YEAR($T15)+$X15)&lt;BD$7),0,     IF(YEAR($T15)=BD$7,               ($W15/($X15*360))*DAYS360($T15,DATE(BD$7,12,31)),     IF((YEAR($T15)+$X15)&lt;=BD$7,               $W15-SUM($Y15:BC15),               $W15/$X15))))</f>
        <v/>
      </c>
      <c r="BE15" s="240">
        <f>IF(OR(NOT(ISNUMBER($T15)),ISBLANK($W15),NOT(ISNUMBER($X15))),0,      IF(OR(YEAR($T15)&gt;BE$7,$X15&lt;=0,(YEAR($T15)+$X15)&lt;BE$7),0,     IF(YEAR($T15)=BE$7,               ($W15/($X15*360))*DAYS360($T15,DATE(BE$7,12,31)),     IF((YEAR($T15)+$X15)&lt;=BE$7,               $W15-SUM($Y15:BD15),               $W15/$X15))))</f>
        <v/>
      </c>
      <c r="BF15" s="240">
        <f>IF(OR(NOT(ISNUMBER($T15)),ISBLANK($W15),NOT(ISNUMBER($X15))),0,      IF(OR(YEAR($T15)&gt;BF$7,$X15&lt;=0,(YEAR($T15)+$X15)&lt;BF$7),0,     IF(YEAR($T15)=BF$7,               ($W15/($X15*360))*DAYS360($T15,DATE(BF$7,12,31)),     IF((YEAR($T15)+$X15)&lt;=BF$7,               $W15-SUM($Y15:BE15),               $W15/$X15))))</f>
        <v/>
      </c>
      <c r="BG15" s="240">
        <f>IF(OR(NOT(ISNUMBER($T15)),ISBLANK($W15),NOT(ISNUMBER($X15))),0,      IF(OR(YEAR($T15)&gt;BG$7,$X15&lt;=0,(YEAR($T15)+$X15)&lt;BG$7),0,     IF(YEAR($T15)=BG$7,               ($W15/($X15*360))*DAYS360($T15,DATE(BG$7,12,31)),     IF((YEAR($T15)+$X15)&lt;=BG$7,               $W15-SUM($Y15:BF15),               $W15/$X15))))</f>
        <v/>
      </c>
      <c r="BH15" s="240">
        <f>IF(OR(NOT(ISNUMBER($T15)),ISBLANK($W15),NOT(ISNUMBER($X15))),0,      IF(OR(YEAR($T15)&gt;BH$7,$X15&lt;=0,(YEAR($T15)+$X15)&lt;BH$7),0,     IF(YEAR($T15)=BH$7,               ($W15/($X15*360))*DAYS360($T15,DATE(BH$7,12,31)),     IF((YEAR($T15)+$X15)&lt;=BH$7,               $W15-SUM($Y15:BG15),               $W15/$X15))))</f>
        <v/>
      </c>
      <c r="BI15" s="240">
        <f>IF(OR(NOT(ISNUMBER($T15)),ISBLANK($W15),NOT(ISNUMBER($X15))),0,      IF(OR(YEAR($T15)&gt;BI$7,$X15&lt;=0,(YEAR($T15)+$X15)&lt;BI$7),0,     IF(YEAR($T15)=BI$7,               ($W15/($X15*360))*DAYS360($T15,DATE(BI$7,12,31)),     IF((YEAR($T15)+$X15)&lt;=BI$7,               $W15-SUM($Y15:BH15),               $W15/$X15))))</f>
        <v/>
      </c>
      <c r="BJ15" s="240">
        <f>IF(OR(NOT(ISNUMBER($T15)),ISBLANK($W15),NOT(ISNUMBER($X15))),0,      IF(OR(YEAR($T15)&gt;BJ$7,$X15&lt;=0,(YEAR($T15)+$X15)&lt;BJ$7),0,     IF(YEAR($T15)=BJ$7,               ($W15/($X15*360))*DAYS360($T15,DATE(BJ$7,12,31)),     IF((YEAR($T15)+$X15)&lt;=BJ$7,               $W15-SUM($Y15:BI15),               $W15/$X15))))</f>
        <v/>
      </c>
      <c r="BK15" s="240">
        <f>IF(OR(NOT(ISNUMBER($T15)),ISBLANK($W15),NOT(ISNUMBER($X15))),0,      IF(OR(YEAR($T15)&gt;BK$7,$X15&lt;=0,(YEAR($T15)+$X15)&lt;BK$7),0,     IF(YEAR($T15)=BK$7,               ($W15/($X15*360))*DAYS360($T15,DATE(BK$7,12,31)),     IF((YEAR($T15)+$X15)&lt;=BK$7,               $W15-SUM($Y15:BJ15),               $W15/$X15))))</f>
        <v/>
      </c>
      <c r="BL15" s="240">
        <f>IF(OR(NOT(ISNUMBER($T15)),ISBLANK($W15),NOT(ISNUMBER($X15))),0,      IF(OR(YEAR($T15)&gt;BL$7,$X15&lt;=0,(YEAR($T15)+$X15)&lt;BL$7),0,     IF(YEAR($T15)=BL$7,               ($W15/($X15*360))*DAYS360($T15,DATE(BL$7,12,31)),     IF((YEAR($T15)+$X15)&lt;=BL$7,               $W15-SUM($Y15:BK15),               $W15/$X15))))</f>
        <v/>
      </c>
      <c r="BM15" s="240">
        <f>IF(OR(NOT(ISNUMBER($T15)),ISBLANK($W15),NOT(ISNUMBER($X15))),0,      IF(OR(YEAR($T15)&gt;BM$7,$X15&lt;=0,(YEAR($T15)+$X15)&lt;BM$7),0,     IF(YEAR($T15)=BM$7,               ($W15/($X15*360))*DAYS360($T15,DATE(BM$7,12,31)),     IF((YEAR($T15)+$X15)&lt;=BM$7,               $W15-SUM($Y15:BL15),               $W15/$X15))))</f>
        <v/>
      </c>
      <c r="BN15" s="240">
        <f>IF(OR(NOT(ISNUMBER($T15)),ISBLANK($W15),NOT(ISNUMBER($X15))),0,      IF(OR(YEAR($T15)&gt;BN$7,$X15&lt;=0,(YEAR($T15)+$X15)&lt;BN$7),0,     IF(YEAR($T15)=BN$7,               ($W15/($X15*360))*DAYS360($T15,DATE(BN$7,12,31)),     IF((YEAR($T15)+$X15)&lt;=BN$7,               $W15-SUM($Y15:BM15),               $W15/$X15))))</f>
        <v/>
      </c>
      <c r="BO15" s="240">
        <f>IF(OR(NOT(ISNUMBER($T15)),ISBLANK($W15),NOT(ISNUMBER($X15))),0,      IF(OR(YEAR($T15)&gt;BO$7,$X15&lt;=0,(YEAR($T15)+$X15)&lt;BO$7),0,     IF(YEAR($T15)=BO$7,               ($W15/($X15*360))*DAYS360($T15,DATE(BO$7,12,31)),     IF((YEAR($T15)+$X15)&lt;=BO$7,               $W15-SUM($Y15:BN15),               $W15/$X15))))</f>
        <v/>
      </c>
      <c r="BP15" s="240">
        <f>IF(OR(NOT(ISNUMBER($T15)),ISBLANK($W15),NOT(ISNUMBER($X15))),0,      IF(OR(YEAR($T15)&gt;BP$7,$X15&lt;=0,(YEAR($T15)+$X15)&lt;BP$7),0,     IF(YEAR($T15)=BP$7,               ($W15/($X15*360))*DAYS360($T15,DATE(BP$7,12,31)),     IF((YEAR($T15)+$X15)&lt;=BP$7,               $W15-SUM($Y15:BO15),               $W15/$X15))))</f>
        <v/>
      </c>
      <c r="BQ15" s="240">
        <f>IF(OR(NOT(ISNUMBER($T15)),ISBLANK($W15),NOT(ISNUMBER($X15))),0,      IF(OR(YEAR($T15)&gt;BQ$7,$X15&lt;=0,(YEAR($T15)+$X15)&lt;BQ$7),0,     IF(YEAR($T15)=BQ$7,               ($W15/($X15*360))*DAYS360($T15,DATE(BQ$7,12,31)),     IF((YEAR($T15)+$X15)&lt;=BQ$7,               $W15-SUM($Y15:BP15),               $W15/$X15))))</f>
        <v/>
      </c>
      <c r="BR15" s="240">
        <f>IF(OR(NOT(ISNUMBER($T15)),ISBLANK($W15),NOT(ISNUMBER($X15))),0,      IF(OR(YEAR($T15)&gt;BR$7,$X15&lt;=0,(YEAR($T15)+$X15)&lt;BR$7),0,     IF(YEAR($T15)=BR$7,               ($W15/($X15*360))*DAYS360($T15,DATE(BR$7,12,31)),     IF((YEAR($T15)+$X15)&lt;=BR$7,               $W15-SUM($Y15:BQ15),               $W15/$X15))))</f>
        <v/>
      </c>
      <c r="BS15" s="240">
        <f>IF(OR(NOT(ISNUMBER($T15)),ISBLANK($W15),NOT(ISNUMBER($X15))),0,      IF(OR(YEAR($T15)&gt;BS$7,$X15&lt;=0,(YEAR($T15)+$X15)&lt;BS$7),0,     IF(YEAR($T15)=BS$7,               ($W15/($X15*360))*DAYS360($T15,DATE(BS$7,12,31)),     IF((YEAR($T15)+$X15)&lt;=BS$7,               $W15-SUM($Y15:BR15),               $W15/$X15))))</f>
        <v/>
      </c>
      <c r="BT15" s="240">
        <f>IF(OR(NOT(ISNUMBER($T15)),ISBLANK($W15),NOT(ISNUMBER($X15))),0,      IF(OR(YEAR($T15)&gt;BT$7,$X15&lt;=0,(YEAR($T15)+$X15)&lt;BT$7),0,     IF(YEAR($T15)=BT$7,               ($W15/($X15*360))*DAYS360($T15,DATE(BT$7,12,31)),     IF((YEAR($T15)+$X15)&lt;=BT$7,               $W15-SUM($Y15:BS15),               $W15/$X15))))</f>
        <v/>
      </c>
      <c r="BU15" s="240">
        <f>IF(OR(NOT(ISNUMBER($T15)),ISBLANK($W15),NOT(ISNUMBER($X15))),0,      IF(OR(YEAR($T15)&gt;BU$7,$X15&lt;=0,(YEAR($T15)+$X15)&lt;BU$7),0,     IF(YEAR($T15)=BU$7,               ($W15/($X15*360))*DAYS360($T15,DATE(BU$7,12,31)),     IF((YEAR($T15)+$X15)&lt;=BU$7,               $W15-SUM($Y15:BT15),               $W15/$X15))))</f>
        <v/>
      </c>
      <c r="BV15" s="240">
        <f>IF(OR(NOT(ISNUMBER($T15)),ISBLANK($W15),NOT(ISNUMBER($X15))),0,      IF(OR(YEAR($T15)&gt;BV$7,$X15&lt;=0,(YEAR($T15)+$X15)&lt;BV$7),0,     IF(YEAR($T15)=BV$7,               ($W15/($X15*360))*DAYS360($T15,DATE(BV$7,12,31)),     IF((YEAR($T15)+$X15)&lt;=BV$7,               $W15-SUM($Y15:BU15),               $W15/$X15))))</f>
        <v/>
      </c>
      <c r="BW15" s="240">
        <f>IF(OR(NOT(ISNUMBER($T15)),ISBLANK($W15),NOT(ISNUMBER($X15))),0,      IF(OR(YEAR($T15)&gt;BW$7,$X15&lt;=0,(YEAR($T15)+$X15)&lt;BW$7),0,     IF(YEAR($T15)=BW$7,               ($W15/($X15*360))*DAYS360($T15,DATE(BW$7,12,31)),     IF((YEAR($T15)+$X15)&lt;=BW$7,               $W15-SUM($Y15:BV15),               $W15/$X15))))</f>
        <v/>
      </c>
      <c r="BX15" s="240">
        <f>IF(OR(NOT(ISNUMBER($T15)),ISBLANK($W15),NOT(ISNUMBER($X15))),0,      IF(OR(YEAR($T15)&gt;BX$7,$X15&lt;=0,(YEAR($T15)+$X15)&lt;BX$7),0,     IF(YEAR($T15)=BX$7,               ($W15/($X15*360))*DAYS360($T15,DATE(BX$7,12,31)),     IF((YEAR($T15)+$X15)&lt;=BX$7,               $W15-SUM($Y15:BW15),               $W15/$X15))))</f>
        <v/>
      </c>
      <c r="BY15" s="240">
        <f>IF(OR(NOT(ISNUMBER($T15)),ISBLANK($W15),NOT(ISNUMBER($X15))),0,      IF(OR(YEAR($T15)&gt;BY$7,$X15&lt;=0,(YEAR($T15)+$X15)&lt;BY$7),0,     IF(YEAR($T15)=BY$7,               ($W15/($X15*360))*DAYS360($T15,DATE(BY$7,12,31)),     IF((YEAR($T15)+$X15)&lt;=BY$7,               $W15-SUM($Y15:BX15),               $W15/$X15))))</f>
        <v/>
      </c>
      <c r="CL15" s="14">
        <f>CL14+1</f>
        <v/>
      </c>
      <c r="CM15" s="12" t="n"/>
    </row>
    <row r="16" ht="15" customFormat="1" customHeight="1" s="14" thickBot="1">
      <c r="A16" s="12" t="n"/>
      <c r="B16" s="363" t="inlineStr">
        <is>
          <t>Date achat bien immobilier</t>
        </is>
      </c>
      <c r="C16" s="514" t="n"/>
      <c r="D16" s="514" t="n"/>
      <c r="E16" s="7" t="n"/>
      <c r="F16" s="353" t="n">
        <v>45078</v>
      </c>
      <c r="G16" s="515" t="n"/>
      <c r="H16" s="391" t="n"/>
      <c r="I16" s="353" t="n"/>
      <c r="J16" s="515" t="n"/>
      <c r="K16" s="12" t="n"/>
      <c r="L16" s="353" t="n"/>
      <c r="M16" s="515" t="n"/>
      <c r="N16" s="12" t="n"/>
      <c r="O16" s="353" t="n"/>
      <c r="P16" s="515" t="n"/>
      <c r="Q16" s="12" t="n"/>
      <c r="R16" s="12" t="n"/>
      <c r="S16" s="12" t="inlineStr">
        <is>
          <t>Bien_Immo - 2</t>
        </is>
      </c>
      <c r="T16" s="176">
        <f>T15</f>
        <v/>
      </c>
      <c r="U16" s="287" t="inlineStr">
        <is>
          <t>Constructions</t>
        </is>
      </c>
      <c r="V16" s="285" t="inlineStr">
        <is>
          <t>Constructions</t>
        </is>
      </c>
      <c r="W16" s="512">
        <f>IF($I$29="Détaillée",0,I33*$AA$278)</f>
        <v/>
      </c>
      <c r="X16" s="512">
        <f>IF($I$29="Détaillée",0,J33)</f>
        <v/>
      </c>
      <c r="Y16" s="178" t="n"/>
      <c r="Z16" s="240">
        <f>IF(OR(NOT(ISNUMBER($T16)),ISBLANK($W16),NOT(ISNUMBER($X16))),0,      IF(OR(YEAR($T16)&gt;Z$7,$X16&lt;=0,(YEAR($T16)+$X16)&lt;Z$7),0,     IF(YEAR($T16)=Z$7,               ($W16/($X16*360))*DAYS360($T16,DATE(Z$7,12,31)),     IF((YEAR($T16)+$X16)&lt;=Z$7,               $W16-SUM($Y16:Y16),               $W16/$X16))))</f>
        <v/>
      </c>
      <c r="AA16" s="240">
        <f>IF(OR(NOT(ISNUMBER($T16)),ISBLANK($W16),NOT(ISNUMBER($X16))),0,      IF(OR(YEAR($T16)&gt;AA$7,$X16&lt;=0,(YEAR($T16)+$X16)&lt;AA$7),0,     IF(YEAR($T16)=AA$7,               ($W16/($X16*360))*DAYS360($T16,DATE(AA$7,12,31)),     IF((YEAR($T16)+$X16)&lt;=AA$7,               $W16-SUM($Y16:Z16),               $W16/$X16))))</f>
        <v/>
      </c>
      <c r="AB16" s="240">
        <f>IF(OR(NOT(ISNUMBER($T16)),ISBLANK($W16),NOT(ISNUMBER($X16))),0,      IF(OR(YEAR($T16)&gt;AB$7,$X16&lt;=0,(YEAR($T16)+$X16)&lt;AB$7),0,     IF(YEAR($T16)=AB$7,               ($W16/($X16*360))*DAYS360($T16,DATE(AB$7,12,31)),     IF((YEAR($T16)+$X16)&lt;=AB$7,               $W16-SUM($Y16:AA16),               $W16/$X16))))</f>
        <v/>
      </c>
      <c r="AC16" s="240">
        <f>IF(OR(NOT(ISNUMBER($T16)),ISBLANK($W16),NOT(ISNUMBER($X16))),0,      IF(OR(YEAR($T16)&gt;AC$7,$X16&lt;=0,(YEAR($T16)+$X16)&lt;AC$7),0,     IF(YEAR($T16)=AC$7,               ($W16/($X16*360))*DAYS360($T16,DATE(AC$7,12,31)),     IF((YEAR($T16)+$X16)&lt;=AC$7,               $W16-SUM($Y16:AB16),               $W16/$X16))))</f>
        <v/>
      </c>
      <c r="AD16" s="240">
        <f>IF(OR(NOT(ISNUMBER($T16)),ISBLANK($W16),NOT(ISNUMBER($X16))),0,      IF(OR(YEAR($T16)&gt;AD$7,$X16&lt;=0,(YEAR($T16)+$X16)&lt;AD$7),0,     IF(YEAR($T16)=AD$7,               ($W16/($X16*360))*DAYS360($T16,DATE(AD$7,12,31)),     IF((YEAR($T16)+$X16)&lt;=AD$7,               $W16-SUM($Y16:AC16),               $W16/$X16))))</f>
        <v/>
      </c>
      <c r="AE16" s="240">
        <f>IF(OR(NOT(ISNUMBER($T16)),ISBLANK($W16),NOT(ISNUMBER($X16))),0,      IF(OR(YEAR($T16)&gt;AE$7,$X16&lt;=0,(YEAR($T16)+$X16)&lt;AE$7),0,     IF(YEAR($T16)=AE$7,               ($W16/($X16*360))*DAYS360($T16,DATE(AE$7,12,31)),     IF((YEAR($T16)+$X16)&lt;=AE$7,               $W16-SUM($Y16:AD16),               $W16/$X16))))</f>
        <v/>
      </c>
      <c r="AF16" s="240">
        <f>IF(OR(NOT(ISNUMBER($T16)),ISBLANK($W16),NOT(ISNUMBER($X16))),0,      IF(OR(YEAR($T16)&gt;AF$7,$X16&lt;=0,(YEAR($T16)+$X16)&lt;AF$7),0,     IF(YEAR($T16)=AF$7,               ($W16/($X16*360))*DAYS360($T16,DATE(AF$7,12,31)),     IF((YEAR($T16)+$X16)&lt;=AF$7,               $W16-SUM($Y16:AE16),               $W16/$X16))))</f>
        <v/>
      </c>
      <c r="AG16" s="240">
        <f>IF(OR(NOT(ISNUMBER($T16)),ISBLANK($W16),NOT(ISNUMBER($X16))),0,      IF(OR(YEAR($T16)&gt;AG$7,$X16&lt;=0,(YEAR($T16)+$X16)&lt;AG$7),0,     IF(YEAR($T16)=AG$7,               ($W16/($X16*360))*DAYS360($T16,DATE(AG$7,12,31)),     IF((YEAR($T16)+$X16)&lt;=AG$7,               $W16-SUM($Y16:AF16),               $W16/$X16))))</f>
        <v/>
      </c>
      <c r="AH16" s="240">
        <f>IF(OR(NOT(ISNUMBER($T16)),ISBLANK($W16),NOT(ISNUMBER($X16))),0,      IF(OR(YEAR($T16)&gt;AH$7,$X16&lt;=0,(YEAR($T16)+$X16)&lt;AH$7),0,     IF(YEAR($T16)=AH$7,               ($W16/($X16*360))*DAYS360($T16,DATE(AH$7,12,31)),     IF((YEAR($T16)+$X16)&lt;=AH$7,               $W16-SUM($Y16:AG16),               $W16/$X16))))</f>
        <v/>
      </c>
      <c r="AI16" s="240">
        <f>IF(OR(NOT(ISNUMBER($T16)),ISBLANK($W16),NOT(ISNUMBER($X16))),0,      IF(OR(YEAR($T16)&gt;AI$7,$X16&lt;=0,(YEAR($T16)+$X16)&lt;AI$7),0,     IF(YEAR($T16)=AI$7,               ($W16/($X16*360))*DAYS360($T16,DATE(AI$7,12,31)),     IF((YEAR($T16)+$X16)&lt;=AI$7,               $W16-SUM($Y16:AH16),               $W16/$X16))))</f>
        <v/>
      </c>
      <c r="AJ16" s="240">
        <f>IF(OR(NOT(ISNUMBER($T16)),ISBLANK($W16),NOT(ISNUMBER($X16))),0,      IF(OR(YEAR($T16)&gt;AJ$7,$X16&lt;=0,(YEAR($T16)+$X16)&lt;AJ$7),0,     IF(YEAR($T16)=AJ$7,               ($W16/($X16*360))*DAYS360($T16,DATE(AJ$7,12,31)),     IF((YEAR($T16)+$X16)&lt;=AJ$7,               $W16-SUM($Y16:AI16),               $W16/$X16))))</f>
        <v/>
      </c>
      <c r="AK16" s="240">
        <f>IF(OR(NOT(ISNUMBER($T16)),ISBLANK($W16),NOT(ISNUMBER($X16))),0,      IF(OR(YEAR($T16)&gt;AK$7,$X16&lt;=0,(YEAR($T16)+$X16)&lt;AK$7),0,     IF(YEAR($T16)=AK$7,               ($W16/($X16*360))*DAYS360($T16,DATE(AK$7,12,31)),     IF((YEAR($T16)+$X16)&lt;=AK$7,               $W16-SUM($Y16:AJ16),               $W16/$X16))))</f>
        <v/>
      </c>
      <c r="AL16" s="240">
        <f>IF(OR(NOT(ISNUMBER($T16)),ISBLANK($W16),NOT(ISNUMBER($X16))),0,      IF(OR(YEAR($T16)&gt;AL$7,$X16&lt;=0,(YEAR($T16)+$X16)&lt;AL$7),0,     IF(YEAR($T16)=AL$7,               ($W16/($X16*360))*DAYS360($T16,DATE(AL$7,12,31)),     IF((YEAR($T16)+$X16)&lt;=AL$7,               $W16-SUM($Y16:AK16),               $W16/$X16))))</f>
        <v/>
      </c>
      <c r="AM16" s="240">
        <f>IF(OR(NOT(ISNUMBER($T16)),ISBLANK($W16),NOT(ISNUMBER($X16))),0,      IF(OR(YEAR($T16)&gt;AM$7,$X16&lt;=0,(YEAR($T16)+$X16)&lt;AM$7),0,     IF(YEAR($T16)=AM$7,               ($W16/($X16*360))*DAYS360($T16,DATE(AM$7,12,31)),     IF((YEAR($T16)+$X16)&lt;=AM$7,               $W16-SUM($Y16:AL16),               $W16/$X16))))</f>
        <v/>
      </c>
      <c r="AN16" s="240">
        <f>IF(OR(NOT(ISNUMBER($T16)),ISBLANK($W16),NOT(ISNUMBER($X16))),0,      IF(OR(YEAR($T16)&gt;AN$7,$X16&lt;=0,(YEAR($T16)+$X16)&lt;AN$7),0,     IF(YEAR($T16)=AN$7,               ($W16/($X16*360))*DAYS360($T16,DATE(AN$7,12,31)),     IF((YEAR($T16)+$X16)&lt;=AN$7,               $W16-SUM($Y16:AM16),               $W16/$X16))))</f>
        <v/>
      </c>
      <c r="AO16" s="240">
        <f>IF(OR(NOT(ISNUMBER($T16)),ISBLANK($W16),NOT(ISNUMBER($X16))),0,      IF(OR(YEAR($T16)&gt;AO$7,$X16&lt;=0,(YEAR($T16)+$X16)&lt;AO$7),0,     IF(YEAR($T16)=AO$7,               ($W16/($X16*360))*DAYS360($T16,DATE(AO$7,12,31)),     IF((YEAR($T16)+$X16)&lt;=AO$7,               $W16-SUM($Y16:AN16),               $W16/$X16))))</f>
        <v/>
      </c>
      <c r="AP16" s="240">
        <f>IF(OR(NOT(ISNUMBER($T16)),ISBLANK($W16),NOT(ISNUMBER($X16))),0,      IF(OR(YEAR($T16)&gt;AP$7,$X16&lt;=0,(YEAR($T16)+$X16)&lt;AP$7),0,     IF(YEAR($T16)=AP$7,               ($W16/($X16*360))*DAYS360($T16,DATE(AP$7,12,31)),     IF((YEAR($T16)+$X16)&lt;=AP$7,               $W16-SUM($Y16:AO16),               $W16/$X16))))</f>
        <v/>
      </c>
      <c r="AQ16" s="240">
        <f>IF(OR(NOT(ISNUMBER($T16)),ISBLANK($W16),NOT(ISNUMBER($X16))),0,      IF(OR(YEAR($T16)&gt;AQ$7,$X16&lt;=0,(YEAR($T16)+$X16)&lt;AQ$7),0,     IF(YEAR($T16)=AQ$7,               ($W16/($X16*360))*DAYS360($T16,DATE(AQ$7,12,31)),     IF((YEAR($T16)+$X16)&lt;=AQ$7,               $W16-SUM($Y16:AP16),               $W16/$X16))))</f>
        <v/>
      </c>
      <c r="AR16" s="240">
        <f>IF(OR(NOT(ISNUMBER($T16)),ISBLANK($W16),NOT(ISNUMBER($X16))),0,      IF(OR(YEAR($T16)&gt;AR$7,$X16&lt;=0,(YEAR($T16)+$X16)&lt;AR$7),0,     IF(YEAR($T16)=AR$7,               ($W16/($X16*360))*DAYS360($T16,DATE(AR$7,12,31)),     IF((YEAR($T16)+$X16)&lt;=AR$7,               $W16-SUM($Y16:AQ16),               $W16/$X16))))</f>
        <v/>
      </c>
      <c r="AS16" s="240">
        <f>IF(OR(NOT(ISNUMBER($T16)),ISBLANK($W16),NOT(ISNUMBER($X16))),0,      IF(OR(YEAR($T16)&gt;AS$7,$X16&lt;=0,(YEAR($T16)+$X16)&lt;AS$7),0,     IF(YEAR($T16)=AS$7,               ($W16/($X16*360))*DAYS360($T16,DATE(AS$7,12,31)),     IF((YEAR($T16)+$X16)&lt;=AS$7,               $W16-SUM($Y16:AR16),               $W16/$X16))))</f>
        <v/>
      </c>
      <c r="AT16" s="240">
        <f>IF(OR(NOT(ISNUMBER($T16)),ISBLANK($W16),NOT(ISNUMBER($X16))),0,      IF(OR(YEAR($T16)&gt;AT$7,$X16&lt;=0,(YEAR($T16)+$X16)&lt;AT$7),0,     IF(YEAR($T16)=AT$7,               ($W16/($X16*360))*DAYS360($T16,DATE(AT$7,12,31)),     IF((YEAR($T16)+$X16)&lt;=AT$7,               $W16-SUM($Y16:AS16),               $W16/$X16))))</f>
        <v/>
      </c>
      <c r="AU16" s="240">
        <f>IF(OR(NOT(ISNUMBER($T16)),ISBLANK($W16),NOT(ISNUMBER($X16))),0,      IF(OR(YEAR($T16)&gt;AU$7,$X16&lt;=0,(YEAR($T16)+$X16)&lt;AU$7),0,     IF(YEAR($T16)=AU$7,               ($W16/($X16*360))*DAYS360($T16,DATE(AU$7,12,31)),     IF((YEAR($T16)+$X16)&lt;=AU$7,               $W16-SUM($Y16:AT16),               $W16/$X16))))</f>
        <v/>
      </c>
      <c r="AV16" s="240">
        <f>IF(OR(NOT(ISNUMBER($T16)),ISBLANK($W16),NOT(ISNUMBER($X16))),0,      IF(OR(YEAR($T16)&gt;AV$7,$X16&lt;=0,(YEAR($T16)+$X16)&lt;AV$7),0,     IF(YEAR($T16)=AV$7,               ($W16/($X16*360))*DAYS360($T16,DATE(AV$7,12,31)),     IF((YEAR($T16)+$X16)&lt;=AV$7,               $W16-SUM($Y16:AU16),               $W16/$X16))))</f>
        <v/>
      </c>
      <c r="AW16" s="240">
        <f>IF(OR(NOT(ISNUMBER($T16)),ISBLANK($W16),NOT(ISNUMBER($X16))),0,      IF(OR(YEAR($T16)&gt;AW$7,$X16&lt;=0,(YEAR($T16)+$X16)&lt;AW$7),0,     IF(YEAR($T16)=AW$7,               ($W16/($X16*360))*DAYS360($T16,DATE(AW$7,12,31)),     IF((YEAR($T16)+$X16)&lt;=AW$7,               $W16-SUM($Y16:AV16),               $W16/$X16))))</f>
        <v/>
      </c>
      <c r="AX16" s="240">
        <f>IF(OR(NOT(ISNUMBER($T16)),ISBLANK($W16),NOT(ISNUMBER($X16))),0,      IF(OR(YEAR($T16)&gt;AX$7,$X16&lt;=0,(YEAR($T16)+$X16)&lt;AX$7),0,     IF(YEAR($T16)=AX$7,               ($W16/($X16*360))*DAYS360($T16,DATE(AX$7,12,31)),     IF((YEAR($T16)+$X16)&lt;=AX$7,               $W16-SUM($Y16:AW16),               $W16/$X16))))</f>
        <v/>
      </c>
      <c r="AY16" s="240">
        <f>IF(OR(NOT(ISNUMBER($T16)),ISBLANK($W16),NOT(ISNUMBER($X16))),0,      IF(OR(YEAR($T16)&gt;AY$7,$X16&lt;=0,(YEAR($T16)+$X16)&lt;AY$7),0,     IF(YEAR($T16)=AY$7,               ($W16/($X16*360))*DAYS360($T16,DATE(AY$7,12,31)),     IF((YEAR($T16)+$X16)&lt;=AY$7,               $W16-SUM($Y16:AX16),               $W16/$X16))))</f>
        <v/>
      </c>
      <c r="AZ16" s="240">
        <f>IF(OR(NOT(ISNUMBER($T16)),ISBLANK($W16),NOT(ISNUMBER($X16))),0,      IF(OR(YEAR($T16)&gt;AZ$7,$X16&lt;=0,(YEAR($T16)+$X16)&lt;AZ$7),0,     IF(YEAR($T16)=AZ$7,               ($W16/($X16*360))*DAYS360($T16,DATE(AZ$7,12,31)),     IF((YEAR($T16)+$X16)&lt;=AZ$7,               $W16-SUM($Y16:AY16),               $W16/$X16))))</f>
        <v/>
      </c>
      <c r="BA16" s="240">
        <f>IF(OR(NOT(ISNUMBER($T16)),ISBLANK($W16),NOT(ISNUMBER($X16))),0,      IF(OR(YEAR($T16)&gt;BA$7,$X16&lt;=0,(YEAR($T16)+$X16)&lt;BA$7),0,     IF(YEAR($T16)=BA$7,               ($W16/($X16*360))*DAYS360($T16,DATE(BA$7,12,31)),     IF((YEAR($T16)+$X16)&lt;=BA$7,               $W16-SUM($Y16:AZ16),               $W16/$X16))))</f>
        <v/>
      </c>
      <c r="BB16" s="240">
        <f>IF(OR(NOT(ISNUMBER($T16)),ISBLANK($W16),NOT(ISNUMBER($X16))),0,      IF(OR(YEAR($T16)&gt;BB$7,$X16&lt;=0,(YEAR($T16)+$X16)&lt;BB$7),0,     IF(YEAR($T16)=BB$7,               ($W16/($X16*360))*DAYS360($T16,DATE(BB$7,12,31)),     IF((YEAR($T16)+$X16)&lt;=BB$7,               $W16-SUM($Y16:BA16),               $W16/$X16))))</f>
        <v/>
      </c>
      <c r="BC16" s="240">
        <f>IF(OR(NOT(ISNUMBER($T16)),ISBLANK($W16),NOT(ISNUMBER($X16))),0,      IF(OR(YEAR($T16)&gt;BC$7,$X16&lt;=0,(YEAR($T16)+$X16)&lt;BC$7),0,     IF(YEAR($T16)=BC$7,               ($W16/($X16*360))*DAYS360($T16,DATE(BC$7,12,31)),     IF((YEAR($T16)+$X16)&lt;=BC$7,               $W16-SUM($Y16:BB16),               $W16/$X16))))</f>
        <v/>
      </c>
      <c r="BD16" s="240">
        <f>IF(OR(NOT(ISNUMBER($T16)),ISBLANK($W16),NOT(ISNUMBER($X16))),0,      IF(OR(YEAR($T16)&gt;BD$7,$X16&lt;=0,(YEAR($T16)+$X16)&lt;BD$7),0,     IF(YEAR($T16)=BD$7,               ($W16/($X16*360))*DAYS360($T16,DATE(BD$7,12,31)),     IF((YEAR($T16)+$X16)&lt;=BD$7,               $W16-SUM($Y16:BC16),               $W16/$X16))))</f>
        <v/>
      </c>
      <c r="BE16" s="240">
        <f>IF(OR(NOT(ISNUMBER($T16)),ISBLANK($W16),NOT(ISNUMBER($X16))),0,      IF(OR(YEAR($T16)&gt;BE$7,$X16&lt;=0,(YEAR($T16)+$X16)&lt;BE$7),0,     IF(YEAR($T16)=BE$7,               ($W16/($X16*360))*DAYS360($T16,DATE(BE$7,12,31)),     IF((YEAR($T16)+$X16)&lt;=BE$7,               $W16-SUM($Y16:BD16),               $W16/$X16))))</f>
        <v/>
      </c>
      <c r="BF16" s="240">
        <f>IF(OR(NOT(ISNUMBER($T16)),ISBLANK($W16),NOT(ISNUMBER($X16))),0,      IF(OR(YEAR($T16)&gt;BF$7,$X16&lt;=0,(YEAR($T16)+$X16)&lt;BF$7),0,     IF(YEAR($T16)=BF$7,               ($W16/($X16*360))*DAYS360($T16,DATE(BF$7,12,31)),     IF((YEAR($T16)+$X16)&lt;=BF$7,               $W16-SUM($Y16:BE16),               $W16/$X16))))</f>
        <v/>
      </c>
      <c r="BG16" s="240">
        <f>IF(OR(NOT(ISNUMBER($T16)),ISBLANK($W16),NOT(ISNUMBER($X16))),0,      IF(OR(YEAR($T16)&gt;BG$7,$X16&lt;=0,(YEAR($T16)+$X16)&lt;BG$7),0,     IF(YEAR($T16)=BG$7,               ($W16/($X16*360))*DAYS360($T16,DATE(BG$7,12,31)),     IF((YEAR($T16)+$X16)&lt;=BG$7,               $W16-SUM($Y16:BF16),               $W16/$X16))))</f>
        <v/>
      </c>
      <c r="BH16" s="240">
        <f>IF(OR(NOT(ISNUMBER($T16)),ISBLANK($W16),NOT(ISNUMBER($X16))),0,      IF(OR(YEAR($T16)&gt;BH$7,$X16&lt;=0,(YEAR($T16)+$X16)&lt;BH$7),0,     IF(YEAR($T16)=BH$7,               ($W16/($X16*360))*DAYS360($T16,DATE(BH$7,12,31)),     IF((YEAR($T16)+$X16)&lt;=BH$7,               $W16-SUM($Y16:BG16),               $W16/$X16))))</f>
        <v/>
      </c>
      <c r="BI16" s="240">
        <f>IF(OR(NOT(ISNUMBER($T16)),ISBLANK($W16),NOT(ISNUMBER($X16))),0,      IF(OR(YEAR($T16)&gt;BI$7,$X16&lt;=0,(YEAR($T16)+$X16)&lt;BI$7),0,     IF(YEAR($T16)=BI$7,               ($W16/($X16*360))*DAYS360($T16,DATE(BI$7,12,31)),     IF((YEAR($T16)+$X16)&lt;=BI$7,               $W16-SUM($Y16:BH16),               $W16/$X16))))</f>
        <v/>
      </c>
      <c r="BJ16" s="240">
        <f>IF(OR(NOT(ISNUMBER($T16)),ISBLANK($W16),NOT(ISNUMBER($X16))),0,      IF(OR(YEAR($T16)&gt;BJ$7,$X16&lt;=0,(YEAR($T16)+$X16)&lt;BJ$7),0,     IF(YEAR($T16)=BJ$7,               ($W16/($X16*360))*DAYS360($T16,DATE(BJ$7,12,31)),     IF((YEAR($T16)+$X16)&lt;=BJ$7,               $W16-SUM($Y16:BI16),               $W16/$X16))))</f>
        <v/>
      </c>
      <c r="BK16" s="240">
        <f>IF(OR(NOT(ISNUMBER($T16)),ISBLANK($W16),NOT(ISNUMBER($X16))),0,      IF(OR(YEAR($T16)&gt;BK$7,$X16&lt;=0,(YEAR($T16)+$X16)&lt;BK$7),0,     IF(YEAR($T16)=BK$7,               ($W16/($X16*360))*DAYS360($T16,DATE(BK$7,12,31)),     IF((YEAR($T16)+$X16)&lt;=BK$7,               $W16-SUM($Y16:BJ16),               $W16/$X16))))</f>
        <v/>
      </c>
      <c r="BL16" s="240">
        <f>IF(OR(NOT(ISNUMBER($T16)),ISBLANK($W16),NOT(ISNUMBER($X16))),0,      IF(OR(YEAR($T16)&gt;BL$7,$X16&lt;=0,(YEAR($T16)+$X16)&lt;BL$7),0,     IF(YEAR($T16)=BL$7,               ($W16/($X16*360))*DAYS360($T16,DATE(BL$7,12,31)),     IF((YEAR($T16)+$X16)&lt;=BL$7,               $W16-SUM($Y16:BK16),               $W16/$X16))))</f>
        <v/>
      </c>
      <c r="BM16" s="240">
        <f>IF(OR(NOT(ISNUMBER($T16)),ISBLANK($W16),NOT(ISNUMBER($X16))),0,      IF(OR(YEAR($T16)&gt;BM$7,$X16&lt;=0,(YEAR($T16)+$X16)&lt;BM$7),0,     IF(YEAR($T16)=BM$7,               ($W16/($X16*360))*DAYS360($T16,DATE(BM$7,12,31)),     IF((YEAR($T16)+$X16)&lt;=BM$7,               $W16-SUM($Y16:BL16),               $W16/$X16))))</f>
        <v/>
      </c>
      <c r="BN16" s="240">
        <f>IF(OR(NOT(ISNUMBER($T16)),ISBLANK($W16),NOT(ISNUMBER($X16))),0,      IF(OR(YEAR($T16)&gt;BN$7,$X16&lt;=0,(YEAR($T16)+$X16)&lt;BN$7),0,     IF(YEAR($T16)=BN$7,               ($W16/($X16*360))*DAYS360($T16,DATE(BN$7,12,31)),     IF((YEAR($T16)+$X16)&lt;=BN$7,               $W16-SUM($Y16:BM16),               $W16/$X16))))</f>
        <v/>
      </c>
      <c r="BO16" s="240">
        <f>IF(OR(NOT(ISNUMBER($T16)),ISBLANK($W16),NOT(ISNUMBER($X16))),0,      IF(OR(YEAR($T16)&gt;BO$7,$X16&lt;=0,(YEAR($T16)+$X16)&lt;BO$7),0,     IF(YEAR($T16)=BO$7,               ($W16/($X16*360))*DAYS360($T16,DATE(BO$7,12,31)),     IF((YEAR($T16)+$X16)&lt;=BO$7,               $W16-SUM($Y16:BN16),               $W16/$X16))))</f>
        <v/>
      </c>
      <c r="BP16" s="240">
        <f>IF(OR(NOT(ISNUMBER($T16)),ISBLANK($W16),NOT(ISNUMBER($X16))),0,      IF(OR(YEAR($T16)&gt;BP$7,$X16&lt;=0,(YEAR($T16)+$X16)&lt;BP$7),0,     IF(YEAR($T16)=BP$7,               ($W16/($X16*360))*DAYS360($T16,DATE(BP$7,12,31)),     IF((YEAR($T16)+$X16)&lt;=BP$7,               $W16-SUM($Y16:BO16),               $W16/$X16))))</f>
        <v/>
      </c>
      <c r="BQ16" s="240">
        <f>IF(OR(NOT(ISNUMBER($T16)),ISBLANK($W16),NOT(ISNUMBER($X16))),0,      IF(OR(YEAR($T16)&gt;BQ$7,$X16&lt;=0,(YEAR($T16)+$X16)&lt;BQ$7),0,     IF(YEAR($T16)=BQ$7,               ($W16/($X16*360))*DAYS360($T16,DATE(BQ$7,12,31)),     IF((YEAR($T16)+$X16)&lt;=BQ$7,               $W16-SUM($Y16:BP16),               $W16/$X16))))</f>
        <v/>
      </c>
      <c r="BR16" s="240">
        <f>IF(OR(NOT(ISNUMBER($T16)),ISBLANK($W16),NOT(ISNUMBER($X16))),0,      IF(OR(YEAR($T16)&gt;BR$7,$X16&lt;=0,(YEAR($T16)+$X16)&lt;BR$7),0,     IF(YEAR($T16)=BR$7,               ($W16/($X16*360))*DAYS360($T16,DATE(BR$7,12,31)),     IF((YEAR($T16)+$X16)&lt;=BR$7,               $W16-SUM($Y16:BQ16),               $W16/$X16))))</f>
        <v/>
      </c>
      <c r="BS16" s="240">
        <f>IF(OR(NOT(ISNUMBER($T16)),ISBLANK($W16),NOT(ISNUMBER($X16))),0,      IF(OR(YEAR($T16)&gt;BS$7,$X16&lt;=0,(YEAR($T16)+$X16)&lt;BS$7),0,     IF(YEAR($T16)=BS$7,               ($W16/($X16*360))*DAYS360($T16,DATE(BS$7,12,31)),     IF((YEAR($T16)+$X16)&lt;=BS$7,               $W16-SUM($Y16:BR16),               $W16/$X16))))</f>
        <v/>
      </c>
      <c r="BT16" s="240">
        <f>IF(OR(NOT(ISNUMBER($T16)),ISBLANK($W16),NOT(ISNUMBER($X16))),0,      IF(OR(YEAR($T16)&gt;BT$7,$X16&lt;=0,(YEAR($T16)+$X16)&lt;BT$7),0,     IF(YEAR($T16)=BT$7,               ($W16/($X16*360))*DAYS360($T16,DATE(BT$7,12,31)),     IF((YEAR($T16)+$X16)&lt;=BT$7,               $W16-SUM($Y16:BS16),               $W16/$X16))))</f>
        <v/>
      </c>
      <c r="BU16" s="240">
        <f>IF(OR(NOT(ISNUMBER($T16)),ISBLANK($W16),NOT(ISNUMBER($X16))),0,      IF(OR(YEAR($T16)&gt;BU$7,$X16&lt;=0,(YEAR($T16)+$X16)&lt;BU$7),0,     IF(YEAR($T16)=BU$7,               ($W16/($X16*360))*DAYS360($T16,DATE(BU$7,12,31)),     IF((YEAR($T16)+$X16)&lt;=BU$7,               $W16-SUM($Y16:BT16),               $W16/$X16))))</f>
        <v/>
      </c>
      <c r="BV16" s="240">
        <f>IF(OR(NOT(ISNUMBER($T16)),ISBLANK($W16),NOT(ISNUMBER($X16))),0,      IF(OR(YEAR($T16)&gt;BV$7,$X16&lt;=0,(YEAR($T16)+$X16)&lt;BV$7),0,     IF(YEAR($T16)=BV$7,               ($W16/($X16*360))*DAYS360($T16,DATE(BV$7,12,31)),     IF((YEAR($T16)+$X16)&lt;=BV$7,               $W16-SUM($Y16:BU16),               $W16/$X16))))</f>
        <v/>
      </c>
      <c r="BW16" s="240">
        <f>IF(OR(NOT(ISNUMBER($T16)),ISBLANK($W16),NOT(ISNUMBER($X16))),0,      IF(OR(YEAR($T16)&gt;BW$7,$X16&lt;=0,(YEAR($T16)+$X16)&lt;BW$7),0,     IF(YEAR($T16)=BW$7,               ($W16/($X16*360))*DAYS360($T16,DATE(BW$7,12,31)),     IF((YEAR($T16)+$X16)&lt;=BW$7,               $W16-SUM($Y16:BV16),               $W16/$X16))))</f>
        <v/>
      </c>
      <c r="BX16" s="240">
        <f>IF(OR(NOT(ISNUMBER($T16)),ISBLANK($W16),NOT(ISNUMBER($X16))),0,      IF(OR(YEAR($T16)&gt;BX$7,$X16&lt;=0,(YEAR($T16)+$X16)&lt;BX$7),0,     IF(YEAR($T16)=BX$7,               ($W16/($X16*360))*DAYS360($T16,DATE(BX$7,12,31)),     IF((YEAR($T16)+$X16)&lt;=BX$7,               $W16-SUM($Y16:BW16),               $W16/$X16))))</f>
        <v/>
      </c>
      <c r="BY16" s="240">
        <f>IF(OR(NOT(ISNUMBER($T16)),ISBLANK($W16),NOT(ISNUMBER($X16))),0,      IF(OR(YEAR($T16)&gt;BY$7,$X16&lt;=0,(YEAR($T16)+$X16)&lt;BY$7),0,     IF(YEAR($T16)=BY$7,               ($W16/($X16*360))*DAYS360($T16,DATE(BY$7,12,31)),     IF((YEAR($T16)+$X16)&lt;=BY$7,               $W16-SUM($Y16:BX16),               $W16/$X16))))</f>
        <v/>
      </c>
      <c r="CL16" s="14">
        <f>CL15+1</f>
        <v/>
      </c>
      <c r="CM16" s="12" t="n"/>
    </row>
    <row r="17" ht="15" customFormat="1" customHeight="1" s="14" thickBot="1">
      <c r="A17" s="12" t="n"/>
      <c r="B17" s="365" t="inlineStr">
        <is>
          <t>Valeur du bien immobilier</t>
        </is>
      </c>
      <c r="C17" s="516" t="n"/>
      <c r="D17" s="516" t="n"/>
      <c r="E17" s="7" t="n"/>
      <c r="F17" s="517" t="n">
        <v>100000</v>
      </c>
      <c r="G17" s="518" t="n"/>
      <c r="H17" s="391" t="n"/>
      <c r="I17" s="517" t="n"/>
      <c r="J17" s="518" t="n"/>
      <c r="K17" s="12" t="n"/>
      <c r="L17" s="517" t="n"/>
      <c r="M17" s="518" t="n"/>
      <c r="N17" s="12" t="n"/>
      <c r="O17" s="517" t="n"/>
      <c r="P17" s="518" t="n"/>
      <c r="Q17" s="12" t="n"/>
      <c r="R17" s="12" t="n"/>
      <c r="S17" s="12" t="inlineStr">
        <is>
          <t>Bien_Immo - 2</t>
        </is>
      </c>
      <c r="T17" s="176">
        <f>T16</f>
        <v/>
      </c>
      <c r="U17" s="287" t="inlineStr">
        <is>
          <t>Gros Œuvre</t>
        </is>
      </c>
      <c r="V17" s="285" t="inlineStr">
        <is>
          <t>Constructions</t>
        </is>
      </c>
      <c r="W17" s="512">
        <f>IF($I$29="Détaillée",I34*$AA$278,0)</f>
        <v/>
      </c>
      <c r="X17" s="512">
        <f>IF($I$29="Détaillée",J34,0)</f>
        <v/>
      </c>
      <c r="Y17" s="178" t="n"/>
      <c r="Z17" s="240">
        <f>IF(OR(NOT(ISNUMBER($T17)),ISBLANK($W17),NOT(ISNUMBER($X17))),0,      IF(OR(YEAR($T17)&gt;Z$7,$X17&lt;=0,(YEAR($T17)+$X17)&lt;Z$7),0,     IF(YEAR($T17)=Z$7,               ($W17/($X17*360))*DAYS360($T17,DATE(Z$7,12,31)),     IF((YEAR($T17)+$X17)&lt;=Z$7,               $W17-SUM($Y17:Y17),               $W17/$X17))))</f>
        <v/>
      </c>
      <c r="AA17" s="240">
        <f>IF(OR(NOT(ISNUMBER($T17)),ISBLANK($W17),NOT(ISNUMBER($X17))),0,      IF(OR(YEAR($T17)&gt;AA$7,$X17&lt;=0,(YEAR($T17)+$X17)&lt;AA$7),0,     IF(YEAR($T17)=AA$7,               ($W17/($X17*360))*DAYS360($T17,DATE(AA$7,12,31)),     IF((YEAR($T17)+$X17)&lt;=AA$7,               $W17-SUM($Y17:Z17),               $W17/$X17))))</f>
        <v/>
      </c>
      <c r="AB17" s="240">
        <f>IF(OR(NOT(ISNUMBER($T17)),ISBLANK($W17),NOT(ISNUMBER($X17))),0,      IF(OR(YEAR($T17)&gt;AB$7,$X17&lt;=0,(YEAR($T17)+$X17)&lt;AB$7),0,     IF(YEAR($T17)=AB$7,               ($W17/($X17*360))*DAYS360($T17,DATE(AB$7,12,31)),     IF((YEAR($T17)+$X17)&lt;=AB$7,               $W17-SUM($Y17:AA17),               $W17/$X17))))</f>
        <v/>
      </c>
      <c r="AC17" s="240">
        <f>IF(OR(NOT(ISNUMBER($T17)),ISBLANK($W17),NOT(ISNUMBER($X17))),0,      IF(OR(YEAR($T17)&gt;AC$7,$X17&lt;=0,(YEAR($T17)+$X17)&lt;AC$7),0,     IF(YEAR($T17)=AC$7,               ($W17/($X17*360))*DAYS360($T17,DATE(AC$7,12,31)),     IF((YEAR($T17)+$X17)&lt;=AC$7,               $W17-SUM($Y17:AB17),               $W17/$X17))))</f>
        <v/>
      </c>
      <c r="AD17" s="240">
        <f>IF(OR(NOT(ISNUMBER($T17)),ISBLANK($W17),NOT(ISNUMBER($X17))),0,      IF(OR(YEAR($T17)&gt;AD$7,$X17&lt;=0,(YEAR($T17)+$X17)&lt;AD$7),0,     IF(YEAR($T17)=AD$7,               ($W17/($X17*360))*DAYS360($T17,DATE(AD$7,12,31)),     IF((YEAR($T17)+$X17)&lt;=AD$7,               $W17-SUM($Y17:AC17),               $W17/$X17))))</f>
        <v/>
      </c>
      <c r="AE17" s="240">
        <f>IF(OR(NOT(ISNUMBER($T17)),ISBLANK($W17),NOT(ISNUMBER($X17))),0,      IF(OR(YEAR($T17)&gt;AE$7,$X17&lt;=0,(YEAR($T17)+$X17)&lt;AE$7),0,     IF(YEAR($T17)=AE$7,               ($W17/($X17*360))*DAYS360($T17,DATE(AE$7,12,31)),     IF((YEAR($T17)+$X17)&lt;=AE$7,               $W17-SUM($Y17:AD17),               $W17/$X17))))</f>
        <v/>
      </c>
      <c r="AF17" s="240">
        <f>IF(OR(NOT(ISNUMBER($T17)),ISBLANK($W17),NOT(ISNUMBER($X17))),0,      IF(OR(YEAR($T17)&gt;AF$7,$X17&lt;=0,(YEAR($T17)+$X17)&lt;AF$7),0,     IF(YEAR($T17)=AF$7,               ($W17/($X17*360))*DAYS360($T17,DATE(AF$7,12,31)),     IF((YEAR($T17)+$X17)&lt;=AF$7,               $W17-SUM($Y17:AE17),               $W17/$X17))))</f>
        <v/>
      </c>
      <c r="AG17" s="240">
        <f>IF(OR(NOT(ISNUMBER($T17)),ISBLANK($W17),NOT(ISNUMBER($X17))),0,      IF(OR(YEAR($T17)&gt;AG$7,$X17&lt;=0,(YEAR($T17)+$X17)&lt;AG$7),0,     IF(YEAR($T17)=AG$7,               ($W17/($X17*360))*DAYS360($T17,DATE(AG$7,12,31)),     IF((YEAR($T17)+$X17)&lt;=AG$7,               $W17-SUM($Y17:AF17),               $W17/$X17))))</f>
        <v/>
      </c>
      <c r="AH17" s="240">
        <f>IF(OR(NOT(ISNUMBER($T17)),ISBLANK($W17),NOT(ISNUMBER($X17))),0,      IF(OR(YEAR($T17)&gt;AH$7,$X17&lt;=0,(YEAR($T17)+$X17)&lt;AH$7),0,     IF(YEAR($T17)=AH$7,               ($W17/($X17*360))*DAYS360($T17,DATE(AH$7,12,31)),     IF((YEAR($T17)+$X17)&lt;=AH$7,               $W17-SUM($Y17:AG17),               $W17/$X17))))</f>
        <v/>
      </c>
      <c r="AI17" s="240">
        <f>IF(OR(NOT(ISNUMBER($T17)),ISBLANK($W17),NOT(ISNUMBER($X17))),0,      IF(OR(YEAR($T17)&gt;AI$7,$X17&lt;=0,(YEAR($T17)+$X17)&lt;AI$7),0,     IF(YEAR($T17)=AI$7,               ($W17/($X17*360))*DAYS360($T17,DATE(AI$7,12,31)),     IF((YEAR($T17)+$X17)&lt;=AI$7,               $W17-SUM($Y17:AH17),               $W17/$X17))))</f>
        <v/>
      </c>
      <c r="AJ17" s="240">
        <f>IF(OR(NOT(ISNUMBER($T17)),ISBLANK($W17),NOT(ISNUMBER($X17))),0,      IF(OR(YEAR($T17)&gt;AJ$7,$X17&lt;=0,(YEAR($T17)+$X17)&lt;AJ$7),0,     IF(YEAR($T17)=AJ$7,               ($W17/($X17*360))*DAYS360($T17,DATE(AJ$7,12,31)),     IF((YEAR($T17)+$X17)&lt;=AJ$7,               $W17-SUM($Y17:AI17),               $W17/$X17))))</f>
        <v/>
      </c>
      <c r="AK17" s="240">
        <f>IF(OR(NOT(ISNUMBER($T17)),ISBLANK($W17),NOT(ISNUMBER($X17))),0,      IF(OR(YEAR($T17)&gt;AK$7,$X17&lt;=0,(YEAR($T17)+$X17)&lt;AK$7),0,     IF(YEAR($T17)=AK$7,               ($W17/($X17*360))*DAYS360($T17,DATE(AK$7,12,31)),     IF((YEAR($T17)+$X17)&lt;=AK$7,               $W17-SUM($Y17:AJ17),               $W17/$X17))))</f>
        <v/>
      </c>
      <c r="AL17" s="240">
        <f>IF(OR(NOT(ISNUMBER($T17)),ISBLANK($W17),NOT(ISNUMBER($X17))),0,      IF(OR(YEAR($T17)&gt;AL$7,$X17&lt;=0,(YEAR($T17)+$X17)&lt;AL$7),0,     IF(YEAR($T17)=AL$7,               ($W17/($X17*360))*DAYS360($T17,DATE(AL$7,12,31)),     IF((YEAR($T17)+$X17)&lt;=AL$7,               $W17-SUM($Y17:AK17),               $W17/$X17))))</f>
        <v/>
      </c>
      <c r="AM17" s="240">
        <f>IF(OR(NOT(ISNUMBER($T17)),ISBLANK($W17),NOT(ISNUMBER($X17))),0,      IF(OR(YEAR($T17)&gt;AM$7,$X17&lt;=0,(YEAR($T17)+$X17)&lt;AM$7),0,     IF(YEAR($T17)=AM$7,               ($W17/($X17*360))*DAYS360($T17,DATE(AM$7,12,31)),     IF((YEAR($T17)+$X17)&lt;=AM$7,               $W17-SUM($Y17:AL17),               $W17/$X17))))</f>
        <v/>
      </c>
      <c r="AN17" s="240">
        <f>IF(OR(NOT(ISNUMBER($T17)),ISBLANK($W17),NOT(ISNUMBER($X17))),0,      IF(OR(YEAR($T17)&gt;AN$7,$X17&lt;=0,(YEAR($T17)+$X17)&lt;AN$7),0,     IF(YEAR($T17)=AN$7,               ($W17/($X17*360))*DAYS360($T17,DATE(AN$7,12,31)),     IF((YEAR($T17)+$X17)&lt;=AN$7,               $W17-SUM($Y17:AM17),               $W17/$X17))))</f>
        <v/>
      </c>
      <c r="AO17" s="240">
        <f>IF(OR(NOT(ISNUMBER($T17)),ISBLANK($W17),NOT(ISNUMBER($X17))),0,      IF(OR(YEAR($T17)&gt;AO$7,$X17&lt;=0,(YEAR($T17)+$X17)&lt;AO$7),0,     IF(YEAR($T17)=AO$7,               ($W17/($X17*360))*DAYS360($T17,DATE(AO$7,12,31)),     IF((YEAR($T17)+$X17)&lt;=AO$7,               $W17-SUM($Y17:AN17),               $W17/$X17))))</f>
        <v/>
      </c>
      <c r="AP17" s="240">
        <f>IF(OR(NOT(ISNUMBER($T17)),ISBLANK($W17),NOT(ISNUMBER($X17))),0,      IF(OR(YEAR($T17)&gt;AP$7,$X17&lt;=0,(YEAR($T17)+$X17)&lt;AP$7),0,     IF(YEAR($T17)=AP$7,               ($W17/($X17*360))*DAYS360($T17,DATE(AP$7,12,31)),     IF((YEAR($T17)+$X17)&lt;=AP$7,               $W17-SUM($Y17:AO17),               $W17/$X17))))</f>
        <v/>
      </c>
      <c r="AQ17" s="240">
        <f>IF(OR(NOT(ISNUMBER($T17)),ISBLANK($W17),NOT(ISNUMBER($X17))),0,      IF(OR(YEAR($T17)&gt;AQ$7,$X17&lt;=0,(YEAR($T17)+$X17)&lt;AQ$7),0,     IF(YEAR($T17)=AQ$7,               ($W17/($X17*360))*DAYS360($T17,DATE(AQ$7,12,31)),     IF((YEAR($T17)+$X17)&lt;=AQ$7,               $W17-SUM($Y17:AP17),               $W17/$X17))))</f>
        <v/>
      </c>
      <c r="AR17" s="240">
        <f>IF(OR(NOT(ISNUMBER($T17)),ISBLANK($W17),NOT(ISNUMBER($X17))),0,      IF(OR(YEAR($T17)&gt;AR$7,$X17&lt;=0,(YEAR($T17)+$X17)&lt;AR$7),0,     IF(YEAR($T17)=AR$7,               ($W17/($X17*360))*DAYS360($T17,DATE(AR$7,12,31)),     IF((YEAR($T17)+$X17)&lt;=AR$7,               $W17-SUM($Y17:AQ17),               $W17/$X17))))</f>
        <v/>
      </c>
      <c r="AS17" s="240">
        <f>IF(OR(NOT(ISNUMBER($T17)),ISBLANK($W17),NOT(ISNUMBER($X17))),0,      IF(OR(YEAR($T17)&gt;AS$7,$X17&lt;=0,(YEAR($T17)+$X17)&lt;AS$7),0,     IF(YEAR($T17)=AS$7,               ($W17/($X17*360))*DAYS360($T17,DATE(AS$7,12,31)),     IF((YEAR($T17)+$X17)&lt;=AS$7,               $W17-SUM($Y17:AR17),               $W17/$X17))))</f>
        <v/>
      </c>
      <c r="AT17" s="240">
        <f>IF(OR(NOT(ISNUMBER($T17)),ISBLANK($W17),NOT(ISNUMBER($X17))),0,      IF(OR(YEAR($T17)&gt;AT$7,$X17&lt;=0,(YEAR($T17)+$X17)&lt;AT$7),0,     IF(YEAR($T17)=AT$7,               ($W17/($X17*360))*DAYS360($T17,DATE(AT$7,12,31)),     IF((YEAR($T17)+$X17)&lt;=AT$7,               $W17-SUM($Y17:AS17),               $W17/$X17))))</f>
        <v/>
      </c>
      <c r="AU17" s="240">
        <f>IF(OR(NOT(ISNUMBER($T17)),ISBLANK($W17),NOT(ISNUMBER($X17))),0,      IF(OR(YEAR($T17)&gt;AU$7,$X17&lt;=0,(YEAR($T17)+$X17)&lt;AU$7),0,     IF(YEAR($T17)=AU$7,               ($W17/($X17*360))*DAYS360($T17,DATE(AU$7,12,31)),     IF((YEAR($T17)+$X17)&lt;=AU$7,               $W17-SUM($Y17:AT17),               $W17/$X17))))</f>
        <v/>
      </c>
      <c r="AV17" s="240">
        <f>IF(OR(NOT(ISNUMBER($T17)),ISBLANK($W17),NOT(ISNUMBER($X17))),0,      IF(OR(YEAR($T17)&gt;AV$7,$X17&lt;=0,(YEAR($T17)+$X17)&lt;AV$7),0,     IF(YEAR($T17)=AV$7,               ($W17/($X17*360))*DAYS360($T17,DATE(AV$7,12,31)),     IF((YEAR($T17)+$X17)&lt;=AV$7,               $W17-SUM($Y17:AU17),               $W17/$X17))))</f>
        <v/>
      </c>
      <c r="AW17" s="240">
        <f>IF(OR(NOT(ISNUMBER($T17)),ISBLANK($W17),NOT(ISNUMBER($X17))),0,      IF(OR(YEAR($T17)&gt;AW$7,$X17&lt;=0,(YEAR($T17)+$X17)&lt;AW$7),0,     IF(YEAR($T17)=AW$7,               ($W17/($X17*360))*DAYS360($T17,DATE(AW$7,12,31)),     IF((YEAR($T17)+$X17)&lt;=AW$7,               $W17-SUM($Y17:AV17),               $W17/$X17))))</f>
        <v/>
      </c>
      <c r="AX17" s="240">
        <f>IF(OR(NOT(ISNUMBER($T17)),ISBLANK($W17),NOT(ISNUMBER($X17))),0,      IF(OR(YEAR($T17)&gt;AX$7,$X17&lt;=0,(YEAR($T17)+$X17)&lt;AX$7),0,     IF(YEAR($T17)=AX$7,               ($W17/($X17*360))*DAYS360($T17,DATE(AX$7,12,31)),     IF((YEAR($T17)+$X17)&lt;=AX$7,               $W17-SUM($Y17:AW17),               $W17/$X17))))</f>
        <v/>
      </c>
      <c r="AY17" s="240">
        <f>IF(OR(NOT(ISNUMBER($T17)),ISBLANK($W17),NOT(ISNUMBER($X17))),0,      IF(OR(YEAR($T17)&gt;AY$7,$X17&lt;=0,(YEAR($T17)+$X17)&lt;AY$7),0,     IF(YEAR($T17)=AY$7,               ($W17/($X17*360))*DAYS360($T17,DATE(AY$7,12,31)),     IF((YEAR($T17)+$X17)&lt;=AY$7,               $W17-SUM($Y17:AX17),               $W17/$X17))))</f>
        <v/>
      </c>
      <c r="AZ17" s="240">
        <f>IF(OR(NOT(ISNUMBER($T17)),ISBLANK($W17),NOT(ISNUMBER($X17))),0,      IF(OR(YEAR($T17)&gt;AZ$7,$X17&lt;=0,(YEAR($T17)+$X17)&lt;AZ$7),0,     IF(YEAR($T17)=AZ$7,               ($W17/($X17*360))*DAYS360($T17,DATE(AZ$7,12,31)),     IF((YEAR($T17)+$X17)&lt;=AZ$7,               $W17-SUM($Y17:AY17),               $W17/$X17))))</f>
        <v/>
      </c>
      <c r="BA17" s="240">
        <f>IF(OR(NOT(ISNUMBER($T17)),ISBLANK($W17),NOT(ISNUMBER($X17))),0,      IF(OR(YEAR($T17)&gt;BA$7,$X17&lt;=0,(YEAR($T17)+$X17)&lt;BA$7),0,     IF(YEAR($T17)=BA$7,               ($W17/($X17*360))*DAYS360($T17,DATE(BA$7,12,31)),     IF((YEAR($T17)+$X17)&lt;=BA$7,               $W17-SUM($Y17:AZ17),               $W17/$X17))))</f>
        <v/>
      </c>
      <c r="BB17" s="240">
        <f>IF(OR(NOT(ISNUMBER($T17)),ISBLANK($W17),NOT(ISNUMBER($X17))),0,      IF(OR(YEAR($T17)&gt;BB$7,$X17&lt;=0,(YEAR($T17)+$X17)&lt;BB$7),0,     IF(YEAR($T17)=BB$7,               ($W17/($X17*360))*DAYS360($T17,DATE(BB$7,12,31)),     IF((YEAR($T17)+$X17)&lt;=BB$7,               $W17-SUM($Y17:BA17),               $W17/$X17))))</f>
        <v/>
      </c>
      <c r="BC17" s="240">
        <f>IF(OR(NOT(ISNUMBER($T17)),ISBLANK($W17),NOT(ISNUMBER($X17))),0,      IF(OR(YEAR($T17)&gt;BC$7,$X17&lt;=0,(YEAR($T17)+$X17)&lt;BC$7),0,     IF(YEAR($T17)=BC$7,               ($W17/($X17*360))*DAYS360($T17,DATE(BC$7,12,31)),     IF((YEAR($T17)+$X17)&lt;=BC$7,               $W17-SUM($Y17:BB17),               $W17/$X17))))</f>
        <v/>
      </c>
      <c r="BD17" s="240">
        <f>IF(OR(NOT(ISNUMBER($T17)),ISBLANK($W17),NOT(ISNUMBER($X17))),0,      IF(OR(YEAR($T17)&gt;BD$7,$X17&lt;=0,(YEAR($T17)+$X17)&lt;BD$7),0,     IF(YEAR($T17)=BD$7,               ($W17/($X17*360))*DAYS360($T17,DATE(BD$7,12,31)),     IF((YEAR($T17)+$X17)&lt;=BD$7,               $W17-SUM($Y17:BC17),               $W17/$X17))))</f>
        <v/>
      </c>
      <c r="BE17" s="240">
        <f>IF(OR(NOT(ISNUMBER($T17)),ISBLANK($W17),NOT(ISNUMBER($X17))),0,      IF(OR(YEAR($T17)&gt;BE$7,$X17&lt;=0,(YEAR($T17)+$X17)&lt;BE$7),0,     IF(YEAR($T17)=BE$7,               ($W17/($X17*360))*DAYS360($T17,DATE(BE$7,12,31)),     IF((YEAR($T17)+$X17)&lt;=BE$7,               $W17-SUM($Y17:BD17),               $W17/$X17))))</f>
        <v/>
      </c>
      <c r="BF17" s="240">
        <f>IF(OR(NOT(ISNUMBER($T17)),ISBLANK($W17),NOT(ISNUMBER($X17))),0,      IF(OR(YEAR($T17)&gt;BF$7,$X17&lt;=0,(YEAR($T17)+$X17)&lt;BF$7),0,     IF(YEAR($T17)=BF$7,               ($W17/($X17*360))*DAYS360($T17,DATE(BF$7,12,31)),     IF((YEAR($T17)+$X17)&lt;=BF$7,               $W17-SUM($Y17:BE17),               $W17/$X17))))</f>
        <v/>
      </c>
      <c r="BG17" s="240">
        <f>IF(OR(NOT(ISNUMBER($T17)),ISBLANK($W17),NOT(ISNUMBER($X17))),0,      IF(OR(YEAR($T17)&gt;BG$7,$X17&lt;=0,(YEAR($T17)+$X17)&lt;BG$7),0,     IF(YEAR($T17)=BG$7,               ($W17/($X17*360))*DAYS360($T17,DATE(BG$7,12,31)),     IF((YEAR($T17)+$X17)&lt;=BG$7,               $W17-SUM($Y17:BF17),               $W17/$X17))))</f>
        <v/>
      </c>
      <c r="BH17" s="240">
        <f>IF(OR(NOT(ISNUMBER($T17)),ISBLANK($W17),NOT(ISNUMBER($X17))),0,      IF(OR(YEAR($T17)&gt;BH$7,$X17&lt;=0,(YEAR($T17)+$X17)&lt;BH$7),0,     IF(YEAR($T17)=BH$7,               ($W17/($X17*360))*DAYS360($T17,DATE(BH$7,12,31)),     IF((YEAR($T17)+$X17)&lt;=BH$7,               $W17-SUM($Y17:BG17),               $W17/$X17))))</f>
        <v/>
      </c>
      <c r="BI17" s="240">
        <f>IF(OR(NOT(ISNUMBER($T17)),ISBLANK($W17),NOT(ISNUMBER($X17))),0,      IF(OR(YEAR($T17)&gt;BI$7,$X17&lt;=0,(YEAR($T17)+$X17)&lt;BI$7),0,     IF(YEAR($T17)=BI$7,               ($W17/($X17*360))*DAYS360($T17,DATE(BI$7,12,31)),     IF((YEAR($T17)+$X17)&lt;=BI$7,               $W17-SUM($Y17:BH17),               $W17/$X17))))</f>
        <v/>
      </c>
      <c r="BJ17" s="240">
        <f>IF(OR(NOT(ISNUMBER($T17)),ISBLANK($W17),NOT(ISNUMBER($X17))),0,      IF(OR(YEAR($T17)&gt;BJ$7,$X17&lt;=0,(YEAR($T17)+$X17)&lt;BJ$7),0,     IF(YEAR($T17)=BJ$7,               ($W17/($X17*360))*DAYS360($T17,DATE(BJ$7,12,31)),     IF((YEAR($T17)+$X17)&lt;=BJ$7,               $W17-SUM($Y17:BI17),               $W17/$X17))))</f>
        <v/>
      </c>
      <c r="BK17" s="240">
        <f>IF(OR(NOT(ISNUMBER($T17)),ISBLANK($W17),NOT(ISNUMBER($X17))),0,      IF(OR(YEAR($T17)&gt;BK$7,$X17&lt;=0,(YEAR($T17)+$X17)&lt;BK$7),0,     IF(YEAR($T17)=BK$7,               ($W17/($X17*360))*DAYS360($T17,DATE(BK$7,12,31)),     IF((YEAR($T17)+$X17)&lt;=BK$7,               $W17-SUM($Y17:BJ17),               $W17/$X17))))</f>
        <v/>
      </c>
      <c r="BL17" s="240">
        <f>IF(OR(NOT(ISNUMBER($T17)),ISBLANK($W17),NOT(ISNUMBER($X17))),0,      IF(OR(YEAR($T17)&gt;BL$7,$X17&lt;=0,(YEAR($T17)+$X17)&lt;BL$7),0,     IF(YEAR($T17)=BL$7,               ($W17/($X17*360))*DAYS360($T17,DATE(BL$7,12,31)),     IF((YEAR($T17)+$X17)&lt;=BL$7,               $W17-SUM($Y17:BK17),               $W17/$X17))))</f>
        <v/>
      </c>
      <c r="BM17" s="240">
        <f>IF(OR(NOT(ISNUMBER($T17)),ISBLANK($W17),NOT(ISNUMBER($X17))),0,      IF(OR(YEAR($T17)&gt;BM$7,$X17&lt;=0,(YEAR($T17)+$X17)&lt;BM$7),0,     IF(YEAR($T17)=BM$7,               ($W17/($X17*360))*DAYS360($T17,DATE(BM$7,12,31)),     IF((YEAR($T17)+$X17)&lt;=BM$7,               $W17-SUM($Y17:BL17),               $W17/$X17))))</f>
        <v/>
      </c>
      <c r="BN17" s="240">
        <f>IF(OR(NOT(ISNUMBER($T17)),ISBLANK($W17),NOT(ISNUMBER($X17))),0,      IF(OR(YEAR($T17)&gt;BN$7,$X17&lt;=0,(YEAR($T17)+$X17)&lt;BN$7),0,     IF(YEAR($T17)=BN$7,               ($W17/($X17*360))*DAYS360($T17,DATE(BN$7,12,31)),     IF((YEAR($T17)+$X17)&lt;=BN$7,               $W17-SUM($Y17:BM17),               $W17/$X17))))</f>
        <v/>
      </c>
      <c r="BO17" s="240">
        <f>IF(OR(NOT(ISNUMBER($T17)),ISBLANK($W17),NOT(ISNUMBER($X17))),0,      IF(OR(YEAR($T17)&gt;BO$7,$X17&lt;=0,(YEAR($T17)+$X17)&lt;BO$7),0,     IF(YEAR($T17)=BO$7,               ($W17/($X17*360))*DAYS360($T17,DATE(BO$7,12,31)),     IF((YEAR($T17)+$X17)&lt;=BO$7,               $W17-SUM($Y17:BN17),               $W17/$X17))))</f>
        <v/>
      </c>
      <c r="BP17" s="240">
        <f>IF(OR(NOT(ISNUMBER($T17)),ISBLANK($W17),NOT(ISNUMBER($X17))),0,      IF(OR(YEAR($T17)&gt;BP$7,$X17&lt;=0,(YEAR($T17)+$X17)&lt;BP$7),0,     IF(YEAR($T17)=BP$7,               ($W17/($X17*360))*DAYS360($T17,DATE(BP$7,12,31)),     IF((YEAR($T17)+$X17)&lt;=BP$7,               $W17-SUM($Y17:BO17),               $W17/$X17))))</f>
        <v/>
      </c>
      <c r="BQ17" s="240">
        <f>IF(OR(NOT(ISNUMBER($T17)),ISBLANK($W17),NOT(ISNUMBER($X17))),0,      IF(OR(YEAR($T17)&gt;BQ$7,$X17&lt;=0,(YEAR($T17)+$X17)&lt;BQ$7),0,     IF(YEAR($T17)=BQ$7,               ($W17/($X17*360))*DAYS360($T17,DATE(BQ$7,12,31)),     IF((YEAR($T17)+$X17)&lt;=BQ$7,               $W17-SUM($Y17:BP17),               $W17/$X17))))</f>
        <v/>
      </c>
      <c r="BR17" s="240">
        <f>IF(OR(NOT(ISNUMBER($T17)),ISBLANK($W17),NOT(ISNUMBER($X17))),0,      IF(OR(YEAR($T17)&gt;BR$7,$X17&lt;=0,(YEAR($T17)+$X17)&lt;BR$7),0,     IF(YEAR($T17)=BR$7,               ($W17/($X17*360))*DAYS360($T17,DATE(BR$7,12,31)),     IF((YEAR($T17)+$X17)&lt;=BR$7,               $W17-SUM($Y17:BQ17),               $W17/$X17))))</f>
        <v/>
      </c>
      <c r="BS17" s="240">
        <f>IF(OR(NOT(ISNUMBER($T17)),ISBLANK($W17),NOT(ISNUMBER($X17))),0,      IF(OR(YEAR($T17)&gt;BS$7,$X17&lt;=0,(YEAR($T17)+$X17)&lt;BS$7),0,     IF(YEAR($T17)=BS$7,               ($W17/($X17*360))*DAYS360($T17,DATE(BS$7,12,31)),     IF((YEAR($T17)+$X17)&lt;=BS$7,               $W17-SUM($Y17:BR17),               $W17/$X17))))</f>
        <v/>
      </c>
      <c r="BT17" s="240">
        <f>IF(OR(NOT(ISNUMBER($T17)),ISBLANK($W17),NOT(ISNUMBER($X17))),0,      IF(OR(YEAR($T17)&gt;BT$7,$X17&lt;=0,(YEAR($T17)+$X17)&lt;BT$7),0,     IF(YEAR($T17)=BT$7,               ($W17/($X17*360))*DAYS360($T17,DATE(BT$7,12,31)),     IF((YEAR($T17)+$X17)&lt;=BT$7,               $W17-SUM($Y17:BS17),               $W17/$X17))))</f>
        <v/>
      </c>
      <c r="BU17" s="240">
        <f>IF(OR(NOT(ISNUMBER($T17)),ISBLANK($W17),NOT(ISNUMBER($X17))),0,      IF(OR(YEAR($T17)&gt;BU$7,$X17&lt;=0,(YEAR($T17)+$X17)&lt;BU$7),0,     IF(YEAR($T17)=BU$7,               ($W17/($X17*360))*DAYS360($T17,DATE(BU$7,12,31)),     IF((YEAR($T17)+$X17)&lt;=BU$7,               $W17-SUM($Y17:BT17),               $W17/$X17))))</f>
        <v/>
      </c>
      <c r="BV17" s="240">
        <f>IF(OR(NOT(ISNUMBER($T17)),ISBLANK($W17),NOT(ISNUMBER($X17))),0,      IF(OR(YEAR($T17)&gt;BV$7,$X17&lt;=0,(YEAR($T17)+$X17)&lt;BV$7),0,     IF(YEAR($T17)=BV$7,               ($W17/($X17*360))*DAYS360($T17,DATE(BV$7,12,31)),     IF((YEAR($T17)+$X17)&lt;=BV$7,               $W17-SUM($Y17:BU17),               $W17/$X17))))</f>
        <v/>
      </c>
      <c r="BW17" s="240">
        <f>IF(OR(NOT(ISNUMBER($T17)),ISBLANK($W17),NOT(ISNUMBER($X17))),0,      IF(OR(YEAR($T17)&gt;BW$7,$X17&lt;=0,(YEAR($T17)+$X17)&lt;BW$7),0,     IF(YEAR($T17)=BW$7,               ($W17/($X17*360))*DAYS360($T17,DATE(BW$7,12,31)),     IF((YEAR($T17)+$X17)&lt;=BW$7,               $W17-SUM($Y17:BV17),               $W17/$X17))))</f>
        <v/>
      </c>
      <c r="BX17" s="240">
        <f>IF(OR(NOT(ISNUMBER($T17)),ISBLANK($W17),NOT(ISNUMBER($X17))),0,      IF(OR(YEAR($T17)&gt;BX$7,$X17&lt;=0,(YEAR($T17)+$X17)&lt;BX$7),0,     IF(YEAR($T17)=BX$7,               ($W17/($X17*360))*DAYS360($T17,DATE(BX$7,12,31)),     IF((YEAR($T17)+$X17)&lt;=BX$7,               $W17-SUM($Y17:BW17),               $W17/$X17))))</f>
        <v/>
      </c>
      <c r="BY17" s="240">
        <f>IF(OR(NOT(ISNUMBER($T17)),ISBLANK($W17),NOT(ISNUMBER($X17))),0,      IF(OR(YEAR($T17)&gt;BY$7,$X17&lt;=0,(YEAR($T17)+$X17)&lt;BY$7),0,     IF(YEAR($T17)=BY$7,               ($W17/($X17*360))*DAYS360($T17,DATE(BY$7,12,31)),     IF((YEAR($T17)+$X17)&lt;=BY$7,               $W17-SUM($Y17:BX17),               $W17/$X17))))</f>
        <v/>
      </c>
      <c r="CL17" s="14">
        <f>CL16+1</f>
        <v/>
      </c>
    </row>
    <row r="18" ht="15" customFormat="1" customHeight="1" s="14" thickBot="1">
      <c r="A18" s="12" t="n"/>
      <c r="B18" s="365" t="inlineStr">
        <is>
          <t>Frais de notaire</t>
        </is>
      </c>
      <c r="C18" s="516" t="n"/>
      <c r="D18" s="516" t="n"/>
      <c r="E18" s="7" t="n"/>
      <c r="F18" s="517" t="n">
        <v>8000</v>
      </c>
      <c r="G18" s="518" t="n"/>
      <c r="H18" s="391" t="n"/>
      <c r="I18" s="517" t="n"/>
      <c r="J18" s="518" t="n"/>
      <c r="K18" s="12" t="n"/>
      <c r="L18" s="517" t="n"/>
      <c r="M18" s="518" t="n"/>
      <c r="N18" s="12" t="n"/>
      <c r="O18" s="517" t="n"/>
      <c r="P18" s="518" t="n"/>
      <c r="Q18" s="12" t="n"/>
      <c r="R18" s="12" t="n"/>
      <c r="S18" s="12" t="inlineStr">
        <is>
          <t>Bien_Immo - 2</t>
        </is>
      </c>
      <c r="T18" s="176">
        <f>T17</f>
        <v/>
      </c>
      <c r="U18" s="287" t="inlineStr">
        <is>
          <t>Installation électrique</t>
        </is>
      </c>
      <c r="V18" s="285" t="inlineStr">
        <is>
          <t>Constructions</t>
        </is>
      </c>
      <c r="W18" s="512">
        <f>IF($I$29="Détaillée",I35*$AA$278,0)</f>
        <v/>
      </c>
      <c r="X18" s="512">
        <f>IF($I$29="Détaillée",J35,0)</f>
        <v/>
      </c>
      <c r="Y18" s="178" t="n"/>
      <c r="Z18" s="240">
        <f>IF(OR(NOT(ISNUMBER($T18)),ISBLANK($W18),NOT(ISNUMBER($X18))),0,      IF(OR(YEAR($T18)&gt;Z$7,$X18&lt;=0,(YEAR($T18)+$X18)&lt;Z$7),0,     IF(YEAR($T18)=Z$7,               ($W18/($X18*360))*DAYS360($T18,DATE(Z$7,12,31)),     IF((YEAR($T18)+$X18)&lt;=Z$7,               $W18-SUM($Y18:Y18),               $W18/$X18))))</f>
        <v/>
      </c>
      <c r="AA18" s="240">
        <f>IF(OR(NOT(ISNUMBER($T18)),ISBLANK($W18),NOT(ISNUMBER($X18))),0,      IF(OR(YEAR($T18)&gt;AA$7,$X18&lt;=0,(YEAR($T18)+$X18)&lt;AA$7),0,     IF(YEAR($T18)=AA$7,               ($W18/($X18*360))*DAYS360($T18,DATE(AA$7,12,31)),     IF((YEAR($T18)+$X18)&lt;=AA$7,               $W18-SUM($Y18:Z18),               $W18/$X18))))</f>
        <v/>
      </c>
      <c r="AB18" s="240">
        <f>IF(OR(NOT(ISNUMBER($T18)),ISBLANK($W18),NOT(ISNUMBER($X18))),0,      IF(OR(YEAR($T18)&gt;AB$7,$X18&lt;=0,(YEAR($T18)+$X18)&lt;AB$7),0,     IF(YEAR($T18)=AB$7,               ($W18/($X18*360))*DAYS360($T18,DATE(AB$7,12,31)),     IF((YEAR($T18)+$X18)&lt;=AB$7,               $W18-SUM($Y18:AA18),               $W18/$X18))))</f>
        <v/>
      </c>
      <c r="AC18" s="240">
        <f>IF(OR(NOT(ISNUMBER($T18)),ISBLANK($W18),NOT(ISNUMBER($X18))),0,      IF(OR(YEAR($T18)&gt;AC$7,$X18&lt;=0,(YEAR($T18)+$X18)&lt;AC$7),0,     IF(YEAR($T18)=AC$7,               ($W18/($X18*360))*DAYS360($T18,DATE(AC$7,12,31)),     IF((YEAR($T18)+$X18)&lt;=AC$7,               $W18-SUM($Y18:AB18),               $W18/$X18))))</f>
        <v/>
      </c>
      <c r="AD18" s="240">
        <f>IF(OR(NOT(ISNUMBER($T18)),ISBLANK($W18),NOT(ISNUMBER($X18))),0,      IF(OR(YEAR($T18)&gt;AD$7,$X18&lt;=0,(YEAR($T18)+$X18)&lt;AD$7),0,     IF(YEAR($T18)=AD$7,               ($W18/($X18*360))*DAYS360($T18,DATE(AD$7,12,31)),     IF((YEAR($T18)+$X18)&lt;=AD$7,               $W18-SUM($Y18:AC18),               $W18/$X18))))</f>
        <v/>
      </c>
      <c r="AE18" s="240">
        <f>IF(OR(NOT(ISNUMBER($T18)),ISBLANK($W18),NOT(ISNUMBER($X18))),0,      IF(OR(YEAR($T18)&gt;AE$7,$X18&lt;=0,(YEAR($T18)+$X18)&lt;AE$7),0,     IF(YEAR($T18)=AE$7,               ($W18/($X18*360))*DAYS360($T18,DATE(AE$7,12,31)),     IF((YEAR($T18)+$X18)&lt;=AE$7,               $W18-SUM($Y18:AD18),               $W18/$X18))))</f>
        <v/>
      </c>
      <c r="AF18" s="240">
        <f>IF(OR(NOT(ISNUMBER($T18)),ISBLANK($W18),NOT(ISNUMBER($X18))),0,      IF(OR(YEAR($T18)&gt;AF$7,$X18&lt;=0,(YEAR($T18)+$X18)&lt;AF$7),0,     IF(YEAR($T18)=AF$7,               ($W18/($X18*360))*DAYS360($T18,DATE(AF$7,12,31)),     IF((YEAR($T18)+$X18)&lt;=AF$7,               $W18-SUM($Y18:AE18),               $W18/$X18))))</f>
        <v/>
      </c>
      <c r="AG18" s="240">
        <f>IF(OR(NOT(ISNUMBER($T18)),ISBLANK($W18),NOT(ISNUMBER($X18))),0,      IF(OR(YEAR($T18)&gt;AG$7,$X18&lt;=0,(YEAR($T18)+$X18)&lt;AG$7),0,     IF(YEAR($T18)=AG$7,               ($W18/($X18*360))*DAYS360($T18,DATE(AG$7,12,31)),     IF((YEAR($T18)+$X18)&lt;=AG$7,               $W18-SUM($Y18:AF18),               $W18/$X18))))</f>
        <v/>
      </c>
      <c r="AH18" s="240">
        <f>IF(OR(NOT(ISNUMBER($T18)),ISBLANK($W18),NOT(ISNUMBER($X18))),0,      IF(OR(YEAR($T18)&gt;AH$7,$X18&lt;=0,(YEAR($T18)+$X18)&lt;AH$7),0,     IF(YEAR($T18)=AH$7,               ($W18/($X18*360))*DAYS360($T18,DATE(AH$7,12,31)),     IF((YEAR($T18)+$X18)&lt;=AH$7,               $W18-SUM($Y18:AG18),               $W18/$X18))))</f>
        <v/>
      </c>
      <c r="AI18" s="240">
        <f>IF(OR(NOT(ISNUMBER($T18)),ISBLANK($W18),NOT(ISNUMBER($X18))),0,      IF(OR(YEAR($T18)&gt;AI$7,$X18&lt;=0,(YEAR($T18)+$X18)&lt;AI$7),0,     IF(YEAR($T18)=AI$7,               ($W18/($X18*360))*DAYS360($T18,DATE(AI$7,12,31)),     IF((YEAR($T18)+$X18)&lt;=AI$7,               $W18-SUM($Y18:AH18),               $W18/$X18))))</f>
        <v/>
      </c>
      <c r="AJ18" s="240">
        <f>IF(OR(NOT(ISNUMBER($T18)),ISBLANK($W18),NOT(ISNUMBER($X18))),0,      IF(OR(YEAR($T18)&gt;AJ$7,$X18&lt;=0,(YEAR($T18)+$X18)&lt;AJ$7),0,     IF(YEAR($T18)=AJ$7,               ($W18/($X18*360))*DAYS360($T18,DATE(AJ$7,12,31)),     IF((YEAR($T18)+$X18)&lt;=AJ$7,               $W18-SUM($Y18:AI18),               $W18/$X18))))</f>
        <v/>
      </c>
      <c r="AK18" s="240">
        <f>IF(OR(NOT(ISNUMBER($T18)),ISBLANK($W18),NOT(ISNUMBER($X18))),0,      IF(OR(YEAR($T18)&gt;AK$7,$X18&lt;=0,(YEAR($T18)+$X18)&lt;AK$7),0,     IF(YEAR($T18)=AK$7,               ($W18/($X18*360))*DAYS360($T18,DATE(AK$7,12,31)),     IF((YEAR($T18)+$X18)&lt;=AK$7,               $W18-SUM($Y18:AJ18),               $W18/$X18))))</f>
        <v/>
      </c>
      <c r="AL18" s="240">
        <f>IF(OR(NOT(ISNUMBER($T18)),ISBLANK($W18),NOT(ISNUMBER($X18))),0,      IF(OR(YEAR($T18)&gt;AL$7,$X18&lt;=0,(YEAR($T18)+$X18)&lt;AL$7),0,     IF(YEAR($T18)=AL$7,               ($W18/($X18*360))*DAYS360($T18,DATE(AL$7,12,31)),     IF((YEAR($T18)+$X18)&lt;=AL$7,               $W18-SUM($Y18:AK18),               $W18/$X18))))</f>
        <v/>
      </c>
      <c r="AM18" s="240">
        <f>IF(OR(NOT(ISNUMBER($T18)),ISBLANK($W18),NOT(ISNUMBER($X18))),0,      IF(OR(YEAR($T18)&gt;AM$7,$X18&lt;=0,(YEAR($T18)+$X18)&lt;AM$7),0,     IF(YEAR($T18)=AM$7,               ($W18/($X18*360))*DAYS360($T18,DATE(AM$7,12,31)),     IF((YEAR($T18)+$X18)&lt;=AM$7,               $W18-SUM($Y18:AL18),               $W18/$X18))))</f>
        <v/>
      </c>
      <c r="AN18" s="240">
        <f>IF(OR(NOT(ISNUMBER($T18)),ISBLANK($W18),NOT(ISNUMBER($X18))),0,      IF(OR(YEAR($T18)&gt;AN$7,$X18&lt;=0,(YEAR($T18)+$X18)&lt;AN$7),0,     IF(YEAR($T18)=AN$7,               ($W18/($X18*360))*DAYS360($T18,DATE(AN$7,12,31)),     IF((YEAR($T18)+$X18)&lt;=AN$7,               $W18-SUM($Y18:AM18),               $W18/$X18))))</f>
        <v/>
      </c>
      <c r="AO18" s="240">
        <f>IF(OR(NOT(ISNUMBER($T18)),ISBLANK($W18),NOT(ISNUMBER($X18))),0,      IF(OR(YEAR($T18)&gt;AO$7,$X18&lt;=0,(YEAR($T18)+$X18)&lt;AO$7),0,     IF(YEAR($T18)=AO$7,               ($W18/($X18*360))*DAYS360($T18,DATE(AO$7,12,31)),     IF((YEAR($T18)+$X18)&lt;=AO$7,               $W18-SUM($Y18:AN18),               $W18/$X18))))</f>
        <v/>
      </c>
      <c r="AP18" s="240">
        <f>IF(OR(NOT(ISNUMBER($T18)),ISBLANK($W18),NOT(ISNUMBER($X18))),0,      IF(OR(YEAR($T18)&gt;AP$7,$X18&lt;=0,(YEAR($T18)+$X18)&lt;AP$7),0,     IF(YEAR($T18)=AP$7,               ($W18/($X18*360))*DAYS360($T18,DATE(AP$7,12,31)),     IF((YEAR($T18)+$X18)&lt;=AP$7,               $W18-SUM($Y18:AO18),               $W18/$X18))))</f>
        <v/>
      </c>
      <c r="AQ18" s="240">
        <f>IF(OR(NOT(ISNUMBER($T18)),ISBLANK($W18),NOT(ISNUMBER($X18))),0,      IF(OR(YEAR($T18)&gt;AQ$7,$X18&lt;=0,(YEAR($T18)+$X18)&lt;AQ$7),0,     IF(YEAR($T18)=AQ$7,               ($W18/($X18*360))*DAYS360($T18,DATE(AQ$7,12,31)),     IF((YEAR($T18)+$X18)&lt;=AQ$7,               $W18-SUM($Y18:AP18),               $W18/$X18))))</f>
        <v/>
      </c>
      <c r="AR18" s="240">
        <f>IF(OR(NOT(ISNUMBER($T18)),ISBLANK($W18),NOT(ISNUMBER($X18))),0,      IF(OR(YEAR($T18)&gt;AR$7,$X18&lt;=0,(YEAR($T18)+$X18)&lt;AR$7),0,     IF(YEAR($T18)=AR$7,               ($W18/($X18*360))*DAYS360($T18,DATE(AR$7,12,31)),     IF((YEAR($T18)+$X18)&lt;=AR$7,               $W18-SUM($Y18:AQ18),               $W18/$X18))))</f>
        <v/>
      </c>
      <c r="AS18" s="240">
        <f>IF(OR(NOT(ISNUMBER($T18)),ISBLANK($W18),NOT(ISNUMBER($X18))),0,      IF(OR(YEAR($T18)&gt;AS$7,$X18&lt;=0,(YEAR($T18)+$X18)&lt;AS$7),0,     IF(YEAR($T18)=AS$7,               ($W18/($X18*360))*DAYS360($T18,DATE(AS$7,12,31)),     IF((YEAR($T18)+$X18)&lt;=AS$7,               $W18-SUM($Y18:AR18),               $W18/$X18))))</f>
        <v/>
      </c>
      <c r="AT18" s="240">
        <f>IF(OR(NOT(ISNUMBER($T18)),ISBLANK($W18),NOT(ISNUMBER($X18))),0,      IF(OR(YEAR($T18)&gt;AT$7,$X18&lt;=0,(YEAR($T18)+$X18)&lt;AT$7),0,     IF(YEAR($T18)=AT$7,               ($W18/($X18*360))*DAYS360($T18,DATE(AT$7,12,31)),     IF((YEAR($T18)+$X18)&lt;=AT$7,               $W18-SUM($Y18:AS18),               $W18/$X18))))</f>
        <v/>
      </c>
      <c r="AU18" s="240">
        <f>IF(OR(NOT(ISNUMBER($T18)),ISBLANK($W18),NOT(ISNUMBER($X18))),0,      IF(OR(YEAR($T18)&gt;AU$7,$X18&lt;=0,(YEAR($T18)+$X18)&lt;AU$7),0,     IF(YEAR($T18)=AU$7,               ($W18/($X18*360))*DAYS360($T18,DATE(AU$7,12,31)),     IF((YEAR($T18)+$X18)&lt;=AU$7,               $W18-SUM($Y18:AT18),               $W18/$X18))))</f>
        <v/>
      </c>
      <c r="AV18" s="240">
        <f>IF(OR(NOT(ISNUMBER($T18)),ISBLANK($W18),NOT(ISNUMBER($X18))),0,      IF(OR(YEAR($T18)&gt;AV$7,$X18&lt;=0,(YEAR($T18)+$X18)&lt;AV$7),0,     IF(YEAR($T18)=AV$7,               ($W18/($X18*360))*DAYS360($T18,DATE(AV$7,12,31)),     IF((YEAR($T18)+$X18)&lt;=AV$7,               $W18-SUM($Y18:AU18),               $W18/$X18))))</f>
        <v/>
      </c>
      <c r="AW18" s="240">
        <f>IF(OR(NOT(ISNUMBER($T18)),ISBLANK($W18),NOT(ISNUMBER($X18))),0,      IF(OR(YEAR($T18)&gt;AW$7,$X18&lt;=0,(YEAR($T18)+$X18)&lt;AW$7),0,     IF(YEAR($T18)=AW$7,               ($W18/($X18*360))*DAYS360($T18,DATE(AW$7,12,31)),     IF((YEAR($T18)+$X18)&lt;=AW$7,               $W18-SUM($Y18:AV18),               $W18/$X18))))</f>
        <v/>
      </c>
      <c r="AX18" s="240">
        <f>IF(OR(NOT(ISNUMBER($T18)),ISBLANK($W18),NOT(ISNUMBER($X18))),0,      IF(OR(YEAR($T18)&gt;AX$7,$X18&lt;=0,(YEAR($T18)+$X18)&lt;AX$7),0,     IF(YEAR($T18)=AX$7,               ($W18/($X18*360))*DAYS360($T18,DATE(AX$7,12,31)),     IF((YEAR($T18)+$X18)&lt;=AX$7,               $W18-SUM($Y18:AW18),               $W18/$X18))))</f>
        <v/>
      </c>
      <c r="AY18" s="240">
        <f>IF(OR(NOT(ISNUMBER($T18)),ISBLANK($W18),NOT(ISNUMBER($X18))),0,      IF(OR(YEAR($T18)&gt;AY$7,$X18&lt;=0,(YEAR($T18)+$X18)&lt;AY$7),0,     IF(YEAR($T18)=AY$7,               ($W18/($X18*360))*DAYS360($T18,DATE(AY$7,12,31)),     IF((YEAR($T18)+$X18)&lt;=AY$7,               $W18-SUM($Y18:AX18),               $W18/$X18))))</f>
        <v/>
      </c>
      <c r="AZ18" s="240">
        <f>IF(OR(NOT(ISNUMBER($T18)),ISBLANK($W18),NOT(ISNUMBER($X18))),0,      IF(OR(YEAR($T18)&gt;AZ$7,$X18&lt;=0,(YEAR($T18)+$X18)&lt;AZ$7),0,     IF(YEAR($T18)=AZ$7,               ($W18/($X18*360))*DAYS360($T18,DATE(AZ$7,12,31)),     IF((YEAR($T18)+$X18)&lt;=AZ$7,               $W18-SUM($Y18:AY18),               $W18/$X18))))</f>
        <v/>
      </c>
      <c r="BA18" s="240">
        <f>IF(OR(NOT(ISNUMBER($T18)),ISBLANK($W18),NOT(ISNUMBER($X18))),0,      IF(OR(YEAR($T18)&gt;BA$7,$X18&lt;=0,(YEAR($T18)+$X18)&lt;BA$7),0,     IF(YEAR($T18)=BA$7,               ($W18/($X18*360))*DAYS360($T18,DATE(BA$7,12,31)),     IF((YEAR($T18)+$X18)&lt;=BA$7,               $W18-SUM($Y18:AZ18),               $W18/$X18))))</f>
        <v/>
      </c>
      <c r="BB18" s="240">
        <f>IF(OR(NOT(ISNUMBER($T18)),ISBLANK($W18),NOT(ISNUMBER($X18))),0,      IF(OR(YEAR($T18)&gt;BB$7,$X18&lt;=0,(YEAR($T18)+$X18)&lt;BB$7),0,     IF(YEAR($T18)=BB$7,               ($W18/($X18*360))*DAYS360($T18,DATE(BB$7,12,31)),     IF((YEAR($T18)+$X18)&lt;=BB$7,               $W18-SUM($Y18:BA18),               $W18/$X18))))</f>
        <v/>
      </c>
      <c r="BC18" s="240">
        <f>IF(OR(NOT(ISNUMBER($T18)),ISBLANK($W18),NOT(ISNUMBER($X18))),0,      IF(OR(YEAR($T18)&gt;BC$7,$X18&lt;=0,(YEAR($T18)+$X18)&lt;BC$7),0,     IF(YEAR($T18)=BC$7,               ($W18/($X18*360))*DAYS360($T18,DATE(BC$7,12,31)),     IF((YEAR($T18)+$X18)&lt;=BC$7,               $W18-SUM($Y18:BB18),               $W18/$X18))))</f>
        <v/>
      </c>
      <c r="BD18" s="240">
        <f>IF(OR(NOT(ISNUMBER($T18)),ISBLANK($W18),NOT(ISNUMBER($X18))),0,      IF(OR(YEAR($T18)&gt;BD$7,$X18&lt;=0,(YEAR($T18)+$X18)&lt;BD$7),0,     IF(YEAR($T18)=BD$7,               ($W18/($X18*360))*DAYS360($T18,DATE(BD$7,12,31)),     IF((YEAR($T18)+$X18)&lt;=BD$7,               $W18-SUM($Y18:BC18),               $W18/$X18))))</f>
        <v/>
      </c>
      <c r="BE18" s="240">
        <f>IF(OR(NOT(ISNUMBER($T18)),ISBLANK($W18),NOT(ISNUMBER($X18))),0,      IF(OR(YEAR($T18)&gt;BE$7,$X18&lt;=0,(YEAR($T18)+$X18)&lt;BE$7),0,     IF(YEAR($T18)=BE$7,               ($W18/($X18*360))*DAYS360($T18,DATE(BE$7,12,31)),     IF((YEAR($T18)+$X18)&lt;=BE$7,               $W18-SUM($Y18:BD18),               $W18/$X18))))</f>
        <v/>
      </c>
      <c r="BF18" s="240">
        <f>IF(OR(NOT(ISNUMBER($T18)),ISBLANK($W18),NOT(ISNUMBER($X18))),0,      IF(OR(YEAR($T18)&gt;BF$7,$X18&lt;=0,(YEAR($T18)+$X18)&lt;BF$7),0,     IF(YEAR($T18)=BF$7,               ($W18/($X18*360))*DAYS360($T18,DATE(BF$7,12,31)),     IF((YEAR($T18)+$X18)&lt;=BF$7,               $W18-SUM($Y18:BE18),               $W18/$X18))))</f>
        <v/>
      </c>
      <c r="BG18" s="240">
        <f>IF(OR(NOT(ISNUMBER($T18)),ISBLANK($W18),NOT(ISNUMBER($X18))),0,      IF(OR(YEAR($T18)&gt;BG$7,$X18&lt;=0,(YEAR($T18)+$X18)&lt;BG$7),0,     IF(YEAR($T18)=BG$7,               ($W18/($X18*360))*DAYS360($T18,DATE(BG$7,12,31)),     IF((YEAR($T18)+$X18)&lt;=BG$7,               $W18-SUM($Y18:BF18),               $W18/$X18))))</f>
        <v/>
      </c>
      <c r="BH18" s="240">
        <f>IF(OR(NOT(ISNUMBER($T18)),ISBLANK($W18),NOT(ISNUMBER($X18))),0,      IF(OR(YEAR($T18)&gt;BH$7,$X18&lt;=0,(YEAR($T18)+$X18)&lt;BH$7),0,     IF(YEAR($T18)=BH$7,               ($W18/($X18*360))*DAYS360($T18,DATE(BH$7,12,31)),     IF((YEAR($T18)+$X18)&lt;=BH$7,               $W18-SUM($Y18:BG18),               $W18/$X18))))</f>
        <v/>
      </c>
      <c r="BI18" s="240">
        <f>IF(OR(NOT(ISNUMBER($T18)),ISBLANK($W18),NOT(ISNUMBER($X18))),0,      IF(OR(YEAR($T18)&gt;BI$7,$X18&lt;=0,(YEAR($T18)+$X18)&lt;BI$7),0,     IF(YEAR($T18)=BI$7,               ($W18/($X18*360))*DAYS360($T18,DATE(BI$7,12,31)),     IF((YEAR($T18)+$X18)&lt;=BI$7,               $W18-SUM($Y18:BH18),               $W18/$X18))))</f>
        <v/>
      </c>
      <c r="BJ18" s="240">
        <f>IF(OR(NOT(ISNUMBER($T18)),ISBLANK($W18),NOT(ISNUMBER($X18))),0,      IF(OR(YEAR($T18)&gt;BJ$7,$X18&lt;=0,(YEAR($T18)+$X18)&lt;BJ$7),0,     IF(YEAR($T18)=BJ$7,               ($W18/($X18*360))*DAYS360($T18,DATE(BJ$7,12,31)),     IF((YEAR($T18)+$X18)&lt;=BJ$7,               $W18-SUM($Y18:BI18),               $W18/$X18))))</f>
        <v/>
      </c>
      <c r="BK18" s="240">
        <f>IF(OR(NOT(ISNUMBER($T18)),ISBLANK($W18),NOT(ISNUMBER($X18))),0,      IF(OR(YEAR($T18)&gt;BK$7,$X18&lt;=0,(YEAR($T18)+$X18)&lt;BK$7),0,     IF(YEAR($T18)=BK$7,               ($W18/($X18*360))*DAYS360($T18,DATE(BK$7,12,31)),     IF((YEAR($T18)+$X18)&lt;=BK$7,               $W18-SUM($Y18:BJ18),               $W18/$X18))))</f>
        <v/>
      </c>
      <c r="BL18" s="240">
        <f>IF(OR(NOT(ISNUMBER($T18)),ISBLANK($W18),NOT(ISNUMBER($X18))),0,      IF(OR(YEAR($T18)&gt;BL$7,$X18&lt;=0,(YEAR($T18)+$X18)&lt;BL$7),0,     IF(YEAR($T18)=BL$7,               ($W18/($X18*360))*DAYS360($T18,DATE(BL$7,12,31)),     IF((YEAR($T18)+$X18)&lt;=BL$7,               $W18-SUM($Y18:BK18),               $W18/$X18))))</f>
        <v/>
      </c>
      <c r="BM18" s="240">
        <f>IF(OR(NOT(ISNUMBER($T18)),ISBLANK($W18),NOT(ISNUMBER($X18))),0,      IF(OR(YEAR($T18)&gt;BM$7,$X18&lt;=0,(YEAR($T18)+$X18)&lt;BM$7),0,     IF(YEAR($T18)=BM$7,               ($W18/($X18*360))*DAYS360($T18,DATE(BM$7,12,31)),     IF((YEAR($T18)+$X18)&lt;=BM$7,               $W18-SUM($Y18:BL18),               $W18/$X18))))</f>
        <v/>
      </c>
      <c r="BN18" s="240">
        <f>IF(OR(NOT(ISNUMBER($T18)),ISBLANK($W18),NOT(ISNUMBER($X18))),0,      IF(OR(YEAR($T18)&gt;BN$7,$X18&lt;=0,(YEAR($T18)+$X18)&lt;BN$7),0,     IF(YEAR($T18)=BN$7,               ($W18/($X18*360))*DAYS360($T18,DATE(BN$7,12,31)),     IF((YEAR($T18)+$X18)&lt;=BN$7,               $W18-SUM($Y18:BM18),               $W18/$X18))))</f>
        <v/>
      </c>
      <c r="BO18" s="240">
        <f>IF(OR(NOT(ISNUMBER($T18)),ISBLANK($W18),NOT(ISNUMBER($X18))),0,      IF(OR(YEAR($T18)&gt;BO$7,$X18&lt;=0,(YEAR($T18)+$X18)&lt;BO$7),0,     IF(YEAR($T18)=BO$7,               ($W18/($X18*360))*DAYS360($T18,DATE(BO$7,12,31)),     IF((YEAR($T18)+$X18)&lt;=BO$7,               $W18-SUM($Y18:BN18),               $W18/$X18))))</f>
        <v/>
      </c>
      <c r="BP18" s="240">
        <f>IF(OR(NOT(ISNUMBER($T18)),ISBLANK($W18),NOT(ISNUMBER($X18))),0,      IF(OR(YEAR($T18)&gt;BP$7,$X18&lt;=0,(YEAR($T18)+$X18)&lt;BP$7),0,     IF(YEAR($T18)=BP$7,               ($W18/($X18*360))*DAYS360($T18,DATE(BP$7,12,31)),     IF((YEAR($T18)+$X18)&lt;=BP$7,               $W18-SUM($Y18:BO18),               $W18/$X18))))</f>
        <v/>
      </c>
      <c r="BQ18" s="240">
        <f>IF(OR(NOT(ISNUMBER($T18)),ISBLANK($W18),NOT(ISNUMBER($X18))),0,      IF(OR(YEAR($T18)&gt;BQ$7,$X18&lt;=0,(YEAR($T18)+$X18)&lt;BQ$7),0,     IF(YEAR($T18)=BQ$7,               ($W18/($X18*360))*DAYS360($T18,DATE(BQ$7,12,31)),     IF((YEAR($T18)+$X18)&lt;=BQ$7,               $W18-SUM($Y18:BP18),               $W18/$X18))))</f>
        <v/>
      </c>
      <c r="BR18" s="240">
        <f>IF(OR(NOT(ISNUMBER($T18)),ISBLANK($W18),NOT(ISNUMBER($X18))),0,      IF(OR(YEAR($T18)&gt;BR$7,$X18&lt;=0,(YEAR($T18)+$X18)&lt;BR$7),0,     IF(YEAR($T18)=BR$7,               ($W18/($X18*360))*DAYS360($T18,DATE(BR$7,12,31)),     IF((YEAR($T18)+$X18)&lt;=BR$7,               $W18-SUM($Y18:BQ18),               $W18/$X18))))</f>
        <v/>
      </c>
      <c r="BS18" s="240">
        <f>IF(OR(NOT(ISNUMBER($T18)),ISBLANK($W18),NOT(ISNUMBER($X18))),0,      IF(OR(YEAR($T18)&gt;BS$7,$X18&lt;=0,(YEAR($T18)+$X18)&lt;BS$7),0,     IF(YEAR($T18)=BS$7,               ($W18/($X18*360))*DAYS360($T18,DATE(BS$7,12,31)),     IF((YEAR($T18)+$X18)&lt;=BS$7,               $W18-SUM($Y18:BR18),               $W18/$X18))))</f>
        <v/>
      </c>
      <c r="BT18" s="240">
        <f>IF(OR(NOT(ISNUMBER($T18)),ISBLANK($W18),NOT(ISNUMBER($X18))),0,      IF(OR(YEAR($T18)&gt;BT$7,$X18&lt;=0,(YEAR($T18)+$X18)&lt;BT$7),0,     IF(YEAR($T18)=BT$7,               ($W18/($X18*360))*DAYS360($T18,DATE(BT$7,12,31)),     IF((YEAR($T18)+$X18)&lt;=BT$7,               $W18-SUM($Y18:BS18),               $W18/$X18))))</f>
        <v/>
      </c>
      <c r="BU18" s="240">
        <f>IF(OR(NOT(ISNUMBER($T18)),ISBLANK($W18),NOT(ISNUMBER($X18))),0,      IF(OR(YEAR($T18)&gt;BU$7,$X18&lt;=0,(YEAR($T18)+$X18)&lt;BU$7),0,     IF(YEAR($T18)=BU$7,               ($W18/($X18*360))*DAYS360($T18,DATE(BU$7,12,31)),     IF((YEAR($T18)+$X18)&lt;=BU$7,               $W18-SUM($Y18:BT18),               $W18/$X18))))</f>
        <v/>
      </c>
      <c r="BV18" s="240">
        <f>IF(OR(NOT(ISNUMBER($T18)),ISBLANK($W18),NOT(ISNUMBER($X18))),0,      IF(OR(YEAR($T18)&gt;BV$7,$X18&lt;=0,(YEAR($T18)+$X18)&lt;BV$7),0,     IF(YEAR($T18)=BV$7,               ($W18/($X18*360))*DAYS360($T18,DATE(BV$7,12,31)),     IF((YEAR($T18)+$X18)&lt;=BV$7,               $W18-SUM($Y18:BU18),               $W18/$X18))))</f>
        <v/>
      </c>
      <c r="BW18" s="240">
        <f>IF(OR(NOT(ISNUMBER($T18)),ISBLANK($W18),NOT(ISNUMBER($X18))),0,      IF(OR(YEAR($T18)&gt;BW$7,$X18&lt;=0,(YEAR($T18)+$X18)&lt;BW$7),0,     IF(YEAR($T18)=BW$7,               ($W18/($X18*360))*DAYS360($T18,DATE(BW$7,12,31)),     IF((YEAR($T18)+$X18)&lt;=BW$7,               $W18-SUM($Y18:BV18),               $W18/$X18))))</f>
        <v/>
      </c>
      <c r="BX18" s="240">
        <f>IF(OR(NOT(ISNUMBER($T18)),ISBLANK($W18),NOT(ISNUMBER($X18))),0,      IF(OR(YEAR($T18)&gt;BX$7,$X18&lt;=0,(YEAR($T18)+$X18)&lt;BX$7),0,     IF(YEAR($T18)=BX$7,               ($W18/($X18*360))*DAYS360($T18,DATE(BX$7,12,31)),     IF((YEAR($T18)+$X18)&lt;=BX$7,               $W18-SUM($Y18:BW18),               $W18/$X18))))</f>
        <v/>
      </c>
      <c r="BY18" s="240">
        <f>IF(OR(NOT(ISNUMBER($T18)),ISBLANK($W18),NOT(ISNUMBER($X18))),0,      IF(OR(YEAR($T18)&gt;BY$7,$X18&lt;=0,(YEAR($T18)+$X18)&lt;BY$7),0,     IF(YEAR($T18)=BY$7,               ($W18/($X18*360))*DAYS360($T18,DATE(BY$7,12,31)),     IF((YEAR($T18)+$X18)&lt;=BY$7,               $W18-SUM($Y18:BX18),               $W18/$X18))))</f>
        <v/>
      </c>
      <c r="CL18" s="14">
        <f>CL17+1</f>
        <v/>
      </c>
    </row>
    <row r="19" ht="15" customFormat="1" customHeight="1" s="14" thickBot="1">
      <c r="A19" s="12" t="n"/>
      <c r="B19" s="365" t="inlineStr">
        <is>
          <t>Frais d'agence</t>
        </is>
      </c>
      <c r="C19" s="516" t="n"/>
      <c r="D19" s="516" t="n"/>
      <c r="E19" s="7" t="n"/>
      <c r="F19" s="517" t="n">
        <v>3000</v>
      </c>
      <c r="G19" s="518" t="n"/>
      <c r="H19" s="391" t="n"/>
      <c r="I19" s="517" t="n"/>
      <c r="J19" s="518" t="n"/>
      <c r="K19" s="12" t="n"/>
      <c r="L19" s="517" t="n"/>
      <c r="M19" s="518" t="n"/>
      <c r="N19" s="12" t="n"/>
      <c r="O19" s="517" t="n"/>
      <c r="P19" s="518" t="n"/>
      <c r="Q19" s="12" t="n"/>
      <c r="R19" s="12" t="n"/>
      <c r="S19" s="12" t="inlineStr">
        <is>
          <t>Bien_Immo - 2</t>
        </is>
      </c>
      <c r="T19" s="176">
        <f>T18</f>
        <v/>
      </c>
      <c r="U19" s="287" t="inlineStr">
        <is>
          <t>Etanchéité</t>
        </is>
      </c>
      <c r="V19" s="285" t="inlineStr">
        <is>
          <t>Constructions</t>
        </is>
      </c>
      <c r="W19" s="512">
        <f>IF($I$29="Détaillée",I36*$AA$278,0)</f>
        <v/>
      </c>
      <c r="X19" s="512">
        <f>IF($I$29="Détaillée",J36,0)</f>
        <v/>
      </c>
      <c r="Y19" s="178" t="n"/>
      <c r="Z19" s="240">
        <f>IF(OR(NOT(ISNUMBER($T19)),ISBLANK($W19),NOT(ISNUMBER($X19))),0,      IF(OR(YEAR($T19)&gt;Z$7,$X19&lt;=0,(YEAR($T19)+$X19)&lt;Z$7),0,     IF(YEAR($T19)=Z$7,               ($W19/($X19*360))*DAYS360($T19,DATE(Z$7,12,31)),     IF((YEAR($T19)+$X19)&lt;=Z$7,               $W19-SUM($Y19:Y19),               $W19/$X19))))</f>
        <v/>
      </c>
      <c r="AA19" s="240">
        <f>IF(OR(NOT(ISNUMBER($T19)),ISBLANK($W19),NOT(ISNUMBER($X19))),0,      IF(OR(YEAR($T19)&gt;AA$7,$X19&lt;=0,(YEAR($T19)+$X19)&lt;AA$7),0,     IF(YEAR($T19)=AA$7,               ($W19/($X19*360))*DAYS360($T19,DATE(AA$7,12,31)),     IF((YEAR($T19)+$X19)&lt;=AA$7,               $W19-SUM($Y19:Z19),               $W19/$X19))))</f>
        <v/>
      </c>
      <c r="AB19" s="240">
        <f>IF(OR(NOT(ISNUMBER($T19)),ISBLANK($W19),NOT(ISNUMBER($X19))),0,      IF(OR(YEAR($T19)&gt;AB$7,$X19&lt;=0,(YEAR($T19)+$X19)&lt;AB$7),0,     IF(YEAR($T19)=AB$7,               ($W19/($X19*360))*DAYS360($T19,DATE(AB$7,12,31)),     IF((YEAR($T19)+$X19)&lt;=AB$7,               $W19-SUM($Y19:AA19),               $W19/$X19))))</f>
        <v/>
      </c>
      <c r="AC19" s="240">
        <f>IF(OR(NOT(ISNUMBER($T19)),ISBLANK($W19),NOT(ISNUMBER($X19))),0,      IF(OR(YEAR($T19)&gt;AC$7,$X19&lt;=0,(YEAR($T19)+$X19)&lt;AC$7),0,     IF(YEAR($T19)=AC$7,               ($W19/($X19*360))*DAYS360($T19,DATE(AC$7,12,31)),     IF((YEAR($T19)+$X19)&lt;=AC$7,               $W19-SUM($Y19:AB19),               $W19/$X19))))</f>
        <v/>
      </c>
      <c r="AD19" s="240">
        <f>IF(OR(NOT(ISNUMBER($T19)),ISBLANK($W19),NOT(ISNUMBER($X19))),0,      IF(OR(YEAR($T19)&gt;AD$7,$X19&lt;=0,(YEAR($T19)+$X19)&lt;AD$7),0,     IF(YEAR($T19)=AD$7,               ($W19/($X19*360))*DAYS360($T19,DATE(AD$7,12,31)),     IF((YEAR($T19)+$X19)&lt;=AD$7,               $W19-SUM($Y19:AC19),               $W19/$X19))))</f>
        <v/>
      </c>
      <c r="AE19" s="240">
        <f>IF(OR(NOT(ISNUMBER($T19)),ISBLANK($W19),NOT(ISNUMBER($X19))),0,      IF(OR(YEAR($T19)&gt;AE$7,$X19&lt;=0,(YEAR($T19)+$X19)&lt;AE$7),0,     IF(YEAR($T19)=AE$7,               ($W19/($X19*360))*DAYS360($T19,DATE(AE$7,12,31)),     IF((YEAR($T19)+$X19)&lt;=AE$7,               $W19-SUM($Y19:AD19),               $W19/$X19))))</f>
        <v/>
      </c>
      <c r="AF19" s="240">
        <f>IF(OR(NOT(ISNUMBER($T19)),ISBLANK($W19),NOT(ISNUMBER($X19))),0,      IF(OR(YEAR($T19)&gt;AF$7,$X19&lt;=0,(YEAR($T19)+$X19)&lt;AF$7),0,     IF(YEAR($T19)=AF$7,               ($W19/($X19*360))*DAYS360($T19,DATE(AF$7,12,31)),     IF((YEAR($T19)+$X19)&lt;=AF$7,               $W19-SUM($Y19:AE19),               $W19/$X19))))</f>
        <v/>
      </c>
      <c r="AG19" s="240">
        <f>IF(OR(NOT(ISNUMBER($T19)),ISBLANK($W19),NOT(ISNUMBER($X19))),0,      IF(OR(YEAR($T19)&gt;AG$7,$X19&lt;=0,(YEAR($T19)+$X19)&lt;AG$7),0,     IF(YEAR($T19)=AG$7,               ($W19/($X19*360))*DAYS360($T19,DATE(AG$7,12,31)),     IF((YEAR($T19)+$X19)&lt;=AG$7,               $W19-SUM($Y19:AF19),               $W19/$X19))))</f>
        <v/>
      </c>
      <c r="AH19" s="240">
        <f>IF(OR(NOT(ISNUMBER($T19)),ISBLANK($W19),NOT(ISNUMBER($X19))),0,      IF(OR(YEAR($T19)&gt;AH$7,$X19&lt;=0,(YEAR($T19)+$X19)&lt;AH$7),0,     IF(YEAR($T19)=AH$7,               ($W19/($X19*360))*DAYS360($T19,DATE(AH$7,12,31)),     IF((YEAR($T19)+$X19)&lt;=AH$7,               $W19-SUM($Y19:AG19),               $W19/$X19))))</f>
        <v/>
      </c>
      <c r="AI19" s="240">
        <f>IF(OR(NOT(ISNUMBER($T19)),ISBLANK($W19),NOT(ISNUMBER($X19))),0,      IF(OR(YEAR($T19)&gt;AI$7,$X19&lt;=0,(YEAR($T19)+$X19)&lt;AI$7),0,     IF(YEAR($T19)=AI$7,               ($W19/($X19*360))*DAYS360($T19,DATE(AI$7,12,31)),     IF((YEAR($T19)+$X19)&lt;=AI$7,               $W19-SUM($Y19:AH19),               $W19/$X19))))</f>
        <v/>
      </c>
      <c r="AJ19" s="240">
        <f>IF(OR(NOT(ISNUMBER($T19)),ISBLANK($W19),NOT(ISNUMBER($X19))),0,      IF(OR(YEAR($T19)&gt;AJ$7,$X19&lt;=0,(YEAR($T19)+$X19)&lt;AJ$7),0,     IF(YEAR($T19)=AJ$7,               ($W19/($X19*360))*DAYS360($T19,DATE(AJ$7,12,31)),     IF((YEAR($T19)+$X19)&lt;=AJ$7,               $W19-SUM($Y19:AI19),               $W19/$X19))))</f>
        <v/>
      </c>
      <c r="AK19" s="240">
        <f>IF(OR(NOT(ISNUMBER($T19)),ISBLANK($W19),NOT(ISNUMBER($X19))),0,      IF(OR(YEAR($T19)&gt;AK$7,$X19&lt;=0,(YEAR($T19)+$X19)&lt;AK$7),0,     IF(YEAR($T19)=AK$7,               ($W19/($X19*360))*DAYS360($T19,DATE(AK$7,12,31)),     IF((YEAR($T19)+$X19)&lt;=AK$7,               $W19-SUM($Y19:AJ19),               $W19/$X19))))</f>
        <v/>
      </c>
      <c r="AL19" s="240">
        <f>IF(OR(NOT(ISNUMBER($T19)),ISBLANK($W19),NOT(ISNUMBER($X19))),0,      IF(OR(YEAR($T19)&gt;AL$7,$X19&lt;=0,(YEAR($T19)+$X19)&lt;AL$7),0,     IF(YEAR($T19)=AL$7,               ($W19/($X19*360))*DAYS360($T19,DATE(AL$7,12,31)),     IF((YEAR($T19)+$X19)&lt;=AL$7,               $W19-SUM($Y19:AK19),               $W19/$X19))))</f>
        <v/>
      </c>
      <c r="AM19" s="240">
        <f>IF(OR(NOT(ISNUMBER($T19)),ISBLANK($W19),NOT(ISNUMBER($X19))),0,      IF(OR(YEAR($T19)&gt;AM$7,$X19&lt;=0,(YEAR($T19)+$X19)&lt;AM$7),0,     IF(YEAR($T19)=AM$7,               ($W19/($X19*360))*DAYS360($T19,DATE(AM$7,12,31)),     IF((YEAR($T19)+$X19)&lt;=AM$7,               $W19-SUM($Y19:AL19),               $W19/$X19))))</f>
        <v/>
      </c>
      <c r="AN19" s="240">
        <f>IF(OR(NOT(ISNUMBER($T19)),ISBLANK($W19),NOT(ISNUMBER($X19))),0,      IF(OR(YEAR($T19)&gt;AN$7,$X19&lt;=0,(YEAR($T19)+$X19)&lt;AN$7),0,     IF(YEAR($T19)=AN$7,               ($W19/($X19*360))*DAYS360($T19,DATE(AN$7,12,31)),     IF((YEAR($T19)+$X19)&lt;=AN$7,               $W19-SUM($Y19:AM19),               $W19/$X19))))</f>
        <v/>
      </c>
      <c r="AO19" s="240">
        <f>IF(OR(NOT(ISNUMBER($T19)),ISBLANK($W19),NOT(ISNUMBER($X19))),0,      IF(OR(YEAR($T19)&gt;AO$7,$X19&lt;=0,(YEAR($T19)+$X19)&lt;AO$7),0,     IF(YEAR($T19)=AO$7,               ($W19/($X19*360))*DAYS360($T19,DATE(AO$7,12,31)),     IF((YEAR($T19)+$X19)&lt;=AO$7,               $W19-SUM($Y19:AN19),               $W19/$X19))))</f>
        <v/>
      </c>
      <c r="AP19" s="240">
        <f>IF(OR(NOT(ISNUMBER($T19)),ISBLANK($W19),NOT(ISNUMBER($X19))),0,      IF(OR(YEAR($T19)&gt;AP$7,$X19&lt;=0,(YEAR($T19)+$X19)&lt;AP$7),0,     IF(YEAR($T19)=AP$7,               ($W19/($X19*360))*DAYS360($T19,DATE(AP$7,12,31)),     IF((YEAR($T19)+$X19)&lt;=AP$7,               $W19-SUM($Y19:AO19),               $W19/$X19))))</f>
        <v/>
      </c>
      <c r="AQ19" s="240">
        <f>IF(OR(NOT(ISNUMBER($T19)),ISBLANK($W19),NOT(ISNUMBER($X19))),0,      IF(OR(YEAR($T19)&gt;AQ$7,$X19&lt;=0,(YEAR($T19)+$X19)&lt;AQ$7),0,     IF(YEAR($T19)=AQ$7,               ($W19/($X19*360))*DAYS360($T19,DATE(AQ$7,12,31)),     IF((YEAR($T19)+$X19)&lt;=AQ$7,               $W19-SUM($Y19:AP19),               $W19/$X19))))</f>
        <v/>
      </c>
      <c r="AR19" s="240">
        <f>IF(OR(NOT(ISNUMBER($T19)),ISBLANK($W19),NOT(ISNUMBER($X19))),0,      IF(OR(YEAR($T19)&gt;AR$7,$X19&lt;=0,(YEAR($T19)+$X19)&lt;AR$7),0,     IF(YEAR($T19)=AR$7,               ($W19/($X19*360))*DAYS360($T19,DATE(AR$7,12,31)),     IF((YEAR($T19)+$X19)&lt;=AR$7,               $W19-SUM($Y19:AQ19),               $W19/$X19))))</f>
        <v/>
      </c>
      <c r="AS19" s="240">
        <f>IF(OR(NOT(ISNUMBER($T19)),ISBLANK($W19),NOT(ISNUMBER($X19))),0,      IF(OR(YEAR($T19)&gt;AS$7,$X19&lt;=0,(YEAR($T19)+$X19)&lt;AS$7),0,     IF(YEAR($T19)=AS$7,               ($W19/($X19*360))*DAYS360($T19,DATE(AS$7,12,31)),     IF((YEAR($T19)+$X19)&lt;=AS$7,               $W19-SUM($Y19:AR19),               $W19/$X19))))</f>
        <v/>
      </c>
      <c r="AT19" s="240">
        <f>IF(OR(NOT(ISNUMBER($T19)),ISBLANK($W19),NOT(ISNUMBER($X19))),0,      IF(OR(YEAR($T19)&gt;AT$7,$X19&lt;=0,(YEAR($T19)+$X19)&lt;AT$7),0,     IF(YEAR($T19)=AT$7,               ($W19/($X19*360))*DAYS360($T19,DATE(AT$7,12,31)),     IF((YEAR($T19)+$X19)&lt;=AT$7,               $W19-SUM($Y19:AS19),               $W19/$X19))))</f>
        <v/>
      </c>
      <c r="AU19" s="240">
        <f>IF(OR(NOT(ISNUMBER($T19)),ISBLANK($W19),NOT(ISNUMBER($X19))),0,      IF(OR(YEAR($T19)&gt;AU$7,$X19&lt;=0,(YEAR($T19)+$X19)&lt;AU$7),0,     IF(YEAR($T19)=AU$7,               ($W19/($X19*360))*DAYS360($T19,DATE(AU$7,12,31)),     IF((YEAR($T19)+$X19)&lt;=AU$7,               $W19-SUM($Y19:AT19),               $W19/$X19))))</f>
        <v/>
      </c>
      <c r="AV19" s="240">
        <f>IF(OR(NOT(ISNUMBER($T19)),ISBLANK($W19),NOT(ISNUMBER($X19))),0,      IF(OR(YEAR($T19)&gt;AV$7,$X19&lt;=0,(YEAR($T19)+$X19)&lt;AV$7),0,     IF(YEAR($T19)=AV$7,               ($W19/($X19*360))*DAYS360($T19,DATE(AV$7,12,31)),     IF((YEAR($T19)+$X19)&lt;=AV$7,               $W19-SUM($Y19:AU19),               $W19/$X19))))</f>
        <v/>
      </c>
      <c r="AW19" s="240">
        <f>IF(OR(NOT(ISNUMBER($T19)),ISBLANK($W19),NOT(ISNUMBER($X19))),0,      IF(OR(YEAR($T19)&gt;AW$7,$X19&lt;=0,(YEAR($T19)+$X19)&lt;AW$7),0,     IF(YEAR($T19)=AW$7,               ($W19/($X19*360))*DAYS360($T19,DATE(AW$7,12,31)),     IF((YEAR($T19)+$X19)&lt;=AW$7,               $W19-SUM($Y19:AV19),               $W19/$X19))))</f>
        <v/>
      </c>
      <c r="AX19" s="240">
        <f>IF(OR(NOT(ISNUMBER($T19)),ISBLANK($W19),NOT(ISNUMBER($X19))),0,      IF(OR(YEAR($T19)&gt;AX$7,$X19&lt;=0,(YEAR($T19)+$X19)&lt;AX$7),0,     IF(YEAR($T19)=AX$7,               ($W19/($X19*360))*DAYS360($T19,DATE(AX$7,12,31)),     IF((YEAR($T19)+$X19)&lt;=AX$7,               $W19-SUM($Y19:AW19),               $W19/$X19))))</f>
        <v/>
      </c>
      <c r="AY19" s="240">
        <f>IF(OR(NOT(ISNUMBER($T19)),ISBLANK($W19),NOT(ISNUMBER($X19))),0,      IF(OR(YEAR($T19)&gt;AY$7,$X19&lt;=0,(YEAR($T19)+$X19)&lt;AY$7),0,     IF(YEAR($T19)=AY$7,               ($W19/($X19*360))*DAYS360($T19,DATE(AY$7,12,31)),     IF((YEAR($T19)+$X19)&lt;=AY$7,               $W19-SUM($Y19:AX19),               $W19/$X19))))</f>
        <v/>
      </c>
      <c r="AZ19" s="240">
        <f>IF(OR(NOT(ISNUMBER($T19)),ISBLANK($W19),NOT(ISNUMBER($X19))),0,      IF(OR(YEAR($T19)&gt;AZ$7,$X19&lt;=0,(YEAR($T19)+$X19)&lt;AZ$7),0,     IF(YEAR($T19)=AZ$7,               ($W19/($X19*360))*DAYS360($T19,DATE(AZ$7,12,31)),     IF((YEAR($T19)+$X19)&lt;=AZ$7,               $W19-SUM($Y19:AY19),               $W19/$X19))))</f>
        <v/>
      </c>
      <c r="BA19" s="240">
        <f>IF(OR(NOT(ISNUMBER($T19)),ISBLANK($W19),NOT(ISNUMBER($X19))),0,      IF(OR(YEAR($T19)&gt;BA$7,$X19&lt;=0,(YEAR($T19)+$X19)&lt;BA$7),0,     IF(YEAR($T19)=BA$7,               ($W19/($X19*360))*DAYS360($T19,DATE(BA$7,12,31)),     IF((YEAR($T19)+$X19)&lt;=BA$7,               $W19-SUM($Y19:AZ19),               $W19/$X19))))</f>
        <v/>
      </c>
      <c r="BB19" s="240">
        <f>IF(OR(NOT(ISNUMBER($T19)),ISBLANK($W19),NOT(ISNUMBER($X19))),0,      IF(OR(YEAR($T19)&gt;BB$7,$X19&lt;=0,(YEAR($T19)+$X19)&lt;BB$7),0,     IF(YEAR($T19)=BB$7,               ($W19/($X19*360))*DAYS360($T19,DATE(BB$7,12,31)),     IF((YEAR($T19)+$X19)&lt;=BB$7,               $W19-SUM($Y19:BA19),               $W19/$X19))))</f>
        <v/>
      </c>
      <c r="BC19" s="240">
        <f>IF(OR(NOT(ISNUMBER($T19)),ISBLANK($W19),NOT(ISNUMBER($X19))),0,      IF(OR(YEAR($T19)&gt;BC$7,$X19&lt;=0,(YEAR($T19)+$X19)&lt;BC$7),0,     IF(YEAR($T19)=BC$7,               ($W19/($X19*360))*DAYS360($T19,DATE(BC$7,12,31)),     IF((YEAR($T19)+$X19)&lt;=BC$7,               $W19-SUM($Y19:BB19),               $W19/$X19))))</f>
        <v/>
      </c>
      <c r="BD19" s="240">
        <f>IF(OR(NOT(ISNUMBER($T19)),ISBLANK($W19),NOT(ISNUMBER($X19))),0,      IF(OR(YEAR($T19)&gt;BD$7,$X19&lt;=0,(YEAR($T19)+$X19)&lt;BD$7),0,     IF(YEAR($T19)=BD$7,               ($W19/($X19*360))*DAYS360($T19,DATE(BD$7,12,31)),     IF((YEAR($T19)+$X19)&lt;=BD$7,               $W19-SUM($Y19:BC19),               $W19/$X19))))</f>
        <v/>
      </c>
      <c r="BE19" s="240">
        <f>IF(OR(NOT(ISNUMBER($T19)),ISBLANK($W19),NOT(ISNUMBER($X19))),0,      IF(OR(YEAR($T19)&gt;BE$7,$X19&lt;=0,(YEAR($T19)+$X19)&lt;BE$7),0,     IF(YEAR($T19)=BE$7,               ($W19/($X19*360))*DAYS360($T19,DATE(BE$7,12,31)),     IF((YEAR($T19)+$X19)&lt;=BE$7,               $W19-SUM($Y19:BD19),               $W19/$X19))))</f>
        <v/>
      </c>
      <c r="BF19" s="240">
        <f>IF(OR(NOT(ISNUMBER($T19)),ISBLANK($W19),NOT(ISNUMBER($X19))),0,      IF(OR(YEAR($T19)&gt;BF$7,$X19&lt;=0,(YEAR($T19)+$X19)&lt;BF$7),0,     IF(YEAR($T19)=BF$7,               ($W19/($X19*360))*DAYS360($T19,DATE(BF$7,12,31)),     IF((YEAR($T19)+$X19)&lt;=BF$7,               $W19-SUM($Y19:BE19),               $W19/$X19))))</f>
        <v/>
      </c>
      <c r="BG19" s="240">
        <f>IF(OR(NOT(ISNUMBER($T19)),ISBLANK($W19),NOT(ISNUMBER($X19))),0,      IF(OR(YEAR($T19)&gt;BG$7,$X19&lt;=0,(YEAR($T19)+$X19)&lt;BG$7),0,     IF(YEAR($T19)=BG$7,               ($W19/($X19*360))*DAYS360($T19,DATE(BG$7,12,31)),     IF((YEAR($T19)+$X19)&lt;=BG$7,               $W19-SUM($Y19:BF19),               $W19/$X19))))</f>
        <v/>
      </c>
      <c r="BH19" s="240">
        <f>IF(OR(NOT(ISNUMBER($T19)),ISBLANK($W19),NOT(ISNUMBER($X19))),0,      IF(OR(YEAR($T19)&gt;BH$7,$X19&lt;=0,(YEAR($T19)+$X19)&lt;BH$7),0,     IF(YEAR($T19)=BH$7,               ($W19/($X19*360))*DAYS360($T19,DATE(BH$7,12,31)),     IF((YEAR($T19)+$X19)&lt;=BH$7,               $W19-SUM($Y19:BG19),               $W19/$X19))))</f>
        <v/>
      </c>
      <c r="BI19" s="240">
        <f>IF(OR(NOT(ISNUMBER($T19)),ISBLANK($W19),NOT(ISNUMBER($X19))),0,      IF(OR(YEAR($T19)&gt;BI$7,$X19&lt;=0,(YEAR($T19)+$X19)&lt;BI$7),0,     IF(YEAR($T19)=BI$7,               ($W19/($X19*360))*DAYS360($T19,DATE(BI$7,12,31)),     IF((YEAR($T19)+$X19)&lt;=BI$7,               $W19-SUM($Y19:BH19),               $W19/$X19))))</f>
        <v/>
      </c>
      <c r="BJ19" s="240">
        <f>IF(OR(NOT(ISNUMBER($T19)),ISBLANK($W19),NOT(ISNUMBER($X19))),0,      IF(OR(YEAR($T19)&gt;BJ$7,$X19&lt;=0,(YEAR($T19)+$X19)&lt;BJ$7),0,     IF(YEAR($T19)=BJ$7,               ($W19/($X19*360))*DAYS360($T19,DATE(BJ$7,12,31)),     IF((YEAR($T19)+$X19)&lt;=BJ$7,               $W19-SUM($Y19:BI19),               $W19/$X19))))</f>
        <v/>
      </c>
      <c r="BK19" s="240">
        <f>IF(OR(NOT(ISNUMBER($T19)),ISBLANK($W19),NOT(ISNUMBER($X19))),0,      IF(OR(YEAR($T19)&gt;BK$7,$X19&lt;=0,(YEAR($T19)+$X19)&lt;BK$7),0,     IF(YEAR($T19)=BK$7,               ($W19/($X19*360))*DAYS360($T19,DATE(BK$7,12,31)),     IF((YEAR($T19)+$X19)&lt;=BK$7,               $W19-SUM($Y19:BJ19),               $W19/$X19))))</f>
        <v/>
      </c>
      <c r="BL19" s="240">
        <f>IF(OR(NOT(ISNUMBER($T19)),ISBLANK($W19),NOT(ISNUMBER($X19))),0,      IF(OR(YEAR($T19)&gt;BL$7,$X19&lt;=0,(YEAR($T19)+$X19)&lt;BL$7),0,     IF(YEAR($T19)=BL$7,               ($W19/($X19*360))*DAYS360($T19,DATE(BL$7,12,31)),     IF((YEAR($T19)+$X19)&lt;=BL$7,               $W19-SUM($Y19:BK19),               $W19/$X19))))</f>
        <v/>
      </c>
      <c r="BM19" s="240">
        <f>IF(OR(NOT(ISNUMBER($T19)),ISBLANK($W19),NOT(ISNUMBER($X19))),0,      IF(OR(YEAR($T19)&gt;BM$7,$X19&lt;=0,(YEAR($T19)+$X19)&lt;BM$7),0,     IF(YEAR($T19)=BM$7,               ($W19/($X19*360))*DAYS360($T19,DATE(BM$7,12,31)),     IF((YEAR($T19)+$X19)&lt;=BM$7,               $W19-SUM($Y19:BL19),               $W19/$X19))))</f>
        <v/>
      </c>
      <c r="BN19" s="240">
        <f>IF(OR(NOT(ISNUMBER($T19)),ISBLANK($W19),NOT(ISNUMBER($X19))),0,      IF(OR(YEAR($T19)&gt;BN$7,$X19&lt;=0,(YEAR($T19)+$X19)&lt;BN$7),0,     IF(YEAR($T19)=BN$7,               ($W19/($X19*360))*DAYS360($T19,DATE(BN$7,12,31)),     IF((YEAR($T19)+$X19)&lt;=BN$7,               $W19-SUM($Y19:BM19),               $W19/$X19))))</f>
        <v/>
      </c>
      <c r="BO19" s="240">
        <f>IF(OR(NOT(ISNUMBER($T19)),ISBLANK($W19),NOT(ISNUMBER($X19))),0,      IF(OR(YEAR($T19)&gt;BO$7,$X19&lt;=0,(YEAR($T19)+$X19)&lt;BO$7),0,     IF(YEAR($T19)=BO$7,               ($W19/($X19*360))*DAYS360($T19,DATE(BO$7,12,31)),     IF((YEAR($T19)+$X19)&lt;=BO$7,               $W19-SUM($Y19:BN19),               $W19/$X19))))</f>
        <v/>
      </c>
      <c r="BP19" s="240">
        <f>IF(OR(NOT(ISNUMBER($T19)),ISBLANK($W19),NOT(ISNUMBER($X19))),0,      IF(OR(YEAR($T19)&gt;BP$7,$X19&lt;=0,(YEAR($T19)+$X19)&lt;BP$7),0,     IF(YEAR($T19)=BP$7,               ($W19/($X19*360))*DAYS360($T19,DATE(BP$7,12,31)),     IF((YEAR($T19)+$X19)&lt;=BP$7,               $W19-SUM($Y19:BO19),               $W19/$X19))))</f>
        <v/>
      </c>
      <c r="BQ19" s="240">
        <f>IF(OR(NOT(ISNUMBER($T19)),ISBLANK($W19),NOT(ISNUMBER($X19))),0,      IF(OR(YEAR($T19)&gt;BQ$7,$X19&lt;=0,(YEAR($T19)+$X19)&lt;BQ$7),0,     IF(YEAR($T19)=BQ$7,               ($W19/($X19*360))*DAYS360($T19,DATE(BQ$7,12,31)),     IF((YEAR($T19)+$X19)&lt;=BQ$7,               $W19-SUM($Y19:BP19),               $W19/$X19))))</f>
        <v/>
      </c>
      <c r="BR19" s="240">
        <f>IF(OR(NOT(ISNUMBER($T19)),ISBLANK($W19),NOT(ISNUMBER($X19))),0,      IF(OR(YEAR($T19)&gt;BR$7,$X19&lt;=0,(YEAR($T19)+$X19)&lt;BR$7),0,     IF(YEAR($T19)=BR$7,               ($W19/($X19*360))*DAYS360($T19,DATE(BR$7,12,31)),     IF((YEAR($T19)+$X19)&lt;=BR$7,               $W19-SUM($Y19:BQ19),               $W19/$X19))))</f>
        <v/>
      </c>
      <c r="BS19" s="240">
        <f>IF(OR(NOT(ISNUMBER($T19)),ISBLANK($W19),NOT(ISNUMBER($X19))),0,      IF(OR(YEAR($T19)&gt;BS$7,$X19&lt;=0,(YEAR($T19)+$X19)&lt;BS$7),0,     IF(YEAR($T19)=BS$7,               ($W19/($X19*360))*DAYS360($T19,DATE(BS$7,12,31)),     IF((YEAR($T19)+$X19)&lt;=BS$7,               $W19-SUM($Y19:BR19),               $W19/$X19))))</f>
        <v/>
      </c>
      <c r="BT19" s="240">
        <f>IF(OR(NOT(ISNUMBER($T19)),ISBLANK($W19),NOT(ISNUMBER($X19))),0,      IF(OR(YEAR($T19)&gt;BT$7,$X19&lt;=0,(YEAR($T19)+$X19)&lt;BT$7),0,     IF(YEAR($T19)=BT$7,               ($W19/($X19*360))*DAYS360($T19,DATE(BT$7,12,31)),     IF((YEAR($T19)+$X19)&lt;=BT$7,               $W19-SUM($Y19:BS19),               $W19/$X19))))</f>
        <v/>
      </c>
      <c r="BU19" s="240">
        <f>IF(OR(NOT(ISNUMBER($T19)),ISBLANK($W19),NOT(ISNUMBER($X19))),0,      IF(OR(YEAR($T19)&gt;BU$7,$X19&lt;=0,(YEAR($T19)+$X19)&lt;BU$7),0,     IF(YEAR($T19)=BU$7,               ($W19/($X19*360))*DAYS360($T19,DATE(BU$7,12,31)),     IF((YEAR($T19)+$X19)&lt;=BU$7,               $W19-SUM($Y19:BT19),               $W19/$X19))))</f>
        <v/>
      </c>
      <c r="BV19" s="240">
        <f>IF(OR(NOT(ISNUMBER($T19)),ISBLANK($W19),NOT(ISNUMBER($X19))),0,      IF(OR(YEAR($T19)&gt;BV$7,$X19&lt;=0,(YEAR($T19)+$X19)&lt;BV$7),0,     IF(YEAR($T19)=BV$7,               ($W19/($X19*360))*DAYS360($T19,DATE(BV$7,12,31)),     IF((YEAR($T19)+$X19)&lt;=BV$7,               $W19-SUM($Y19:BU19),               $W19/$X19))))</f>
        <v/>
      </c>
      <c r="BW19" s="240">
        <f>IF(OR(NOT(ISNUMBER($T19)),ISBLANK($W19),NOT(ISNUMBER($X19))),0,      IF(OR(YEAR($T19)&gt;BW$7,$X19&lt;=0,(YEAR($T19)+$X19)&lt;BW$7),0,     IF(YEAR($T19)=BW$7,               ($W19/($X19*360))*DAYS360($T19,DATE(BW$7,12,31)),     IF((YEAR($T19)+$X19)&lt;=BW$7,               $W19-SUM($Y19:BV19),               $W19/$X19))))</f>
        <v/>
      </c>
      <c r="BX19" s="240">
        <f>IF(OR(NOT(ISNUMBER($T19)),ISBLANK($W19),NOT(ISNUMBER($X19))),0,      IF(OR(YEAR($T19)&gt;BX$7,$X19&lt;=0,(YEAR($T19)+$X19)&lt;BX$7),0,     IF(YEAR($T19)=BX$7,               ($W19/($X19*360))*DAYS360($T19,DATE(BX$7,12,31)),     IF((YEAR($T19)+$X19)&lt;=BX$7,               $W19-SUM($Y19:BW19),               $W19/$X19))))</f>
        <v/>
      </c>
      <c r="BY19" s="240">
        <f>IF(OR(NOT(ISNUMBER($T19)),ISBLANK($W19),NOT(ISNUMBER($X19))),0,      IF(OR(YEAR($T19)&gt;BY$7,$X19&lt;=0,(YEAR($T19)+$X19)&lt;BY$7),0,     IF(YEAR($T19)=BY$7,               ($W19/($X19*360))*DAYS360($T19,DATE(BY$7,12,31)),     IF((YEAR($T19)+$X19)&lt;=BY$7,               $W19-SUM($Y19:BX19),               $W19/$X19))))</f>
        <v/>
      </c>
      <c r="CL19" s="14">
        <f>CL18+1</f>
        <v/>
      </c>
    </row>
    <row r="20" ht="15" customFormat="1" customHeight="1" s="14">
      <c r="A20" s="12" t="n"/>
      <c r="B20" s="362" t="inlineStr">
        <is>
          <t>Frais crédit pour l'achat (dossier, courtage, garantie...)</t>
        </is>
      </c>
      <c r="E20" s="7" t="n"/>
      <c r="F20" s="519" t="n">
        <v>1200</v>
      </c>
      <c r="G20" s="520" t="n"/>
      <c r="H20" s="391" t="n"/>
      <c r="I20" s="519" t="n"/>
      <c r="J20" s="520" t="n"/>
      <c r="K20" s="12" t="n"/>
      <c r="L20" s="519" t="n"/>
      <c r="M20" s="520" t="n"/>
      <c r="N20" s="12" t="n"/>
      <c r="O20" s="519" t="n"/>
      <c r="P20" s="520" t="n"/>
      <c r="Q20" s="12" t="n"/>
      <c r="R20" s="12" t="n"/>
      <c r="S20" s="12" t="inlineStr">
        <is>
          <t>Bien_Immo - 2</t>
        </is>
      </c>
      <c r="T20" s="176">
        <f>T18</f>
        <v/>
      </c>
      <c r="U20" s="287" t="inlineStr">
        <is>
          <t xml:space="preserve"> Toiture</t>
        </is>
      </c>
      <c r="V20" s="285" t="inlineStr">
        <is>
          <t>Constructions</t>
        </is>
      </c>
      <c r="W20" s="512">
        <f>IF($I$29="Détaillée",I37*$AA$278,0)</f>
        <v/>
      </c>
      <c r="X20" s="512">
        <f>IF($I$29="Détaillée",J37,0)</f>
        <v/>
      </c>
      <c r="Y20" s="178" t="n"/>
      <c r="Z20" s="240">
        <f>IF(OR(NOT(ISNUMBER($T20)),ISBLANK($W20),NOT(ISNUMBER($X20))),0,      IF(OR(YEAR($T20)&gt;Z$7,$X20&lt;=0,(YEAR($T20)+$X20)&lt;Z$7),0,     IF(YEAR($T20)=Z$7,               ($W20/($X20*360))*DAYS360($T20,DATE(Z$7,12,31)),     IF((YEAR($T20)+$X20)&lt;=Z$7,               $W20-SUM($Y20:Y20),               $W20/$X20))))</f>
        <v/>
      </c>
      <c r="AA20" s="240">
        <f>IF(OR(NOT(ISNUMBER($T20)),ISBLANK($W20),NOT(ISNUMBER($X20))),0,      IF(OR(YEAR($T20)&gt;AA$7,$X20&lt;=0,(YEAR($T20)+$X20)&lt;AA$7),0,     IF(YEAR($T20)=AA$7,               ($W20/($X20*360))*DAYS360($T20,DATE(AA$7,12,31)),     IF((YEAR($T20)+$X20)&lt;=AA$7,               $W20-SUM($Y20:Z20),               $W20/$X20))))</f>
        <v/>
      </c>
      <c r="AB20" s="240">
        <f>IF(OR(NOT(ISNUMBER($T20)),ISBLANK($W20),NOT(ISNUMBER($X20))),0,      IF(OR(YEAR($T20)&gt;AB$7,$X20&lt;=0,(YEAR($T20)+$X20)&lt;AB$7),0,     IF(YEAR($T20)=AB$7,               ($W20/($X20*360))*DAYS360($T20,DATE(AB$7,12,31)),     IF((YEAR($T20)+$X20)&lt;=AB$7,               $W20-SUM($Y20:AA20),               $W20/$X20))))</f>
        <v/>
      </c>
      <c r="AC20" s="240">
        <f>IF(OR(NOT(ISNUMBER($T20)),ISBLANK($W20),NOT(ISNUMBER($X20))),0,      IF(OR(YEAR($T20)&gt;AC$7,$X20&lt;=0,(YEAR($T20)+$X20)&lt;AC$7),0,     IF(YEAR($T20)=AC$7,               ($W20/($X20*360))*DAYS360($T20,DATE(AC$7,12,31)),     IF((YEAR($T20)+$X20)&lt;=AC$7,               $W20-SUM($Y20:AB20),               $W20/$X20))))</f>
        <v/>
      </c>
      <c r="AD20" s="240">
        <f>IF(OR(NOT(ISNUMBER($T20)),ISBLANK($W20),NOT(ISNUMBER($X20))),0,      IF(OR(YEAR($T20)&gt;AD$7,$X20&lt;=0,(YEAR($T20)+$X20)&lt;AD$7),0,     IF(YEAR($T20)=AD$7,               ($W20/($X20*360))*DAYS360($T20,DATE(AD$7,12,31)),     IF((YEAR($T20)+$X20)&lt;=AD$7,               $W20-SUM($Y20:AC20),               $W20/$X20))))</f>
        <v/>
      </c>
      <c r="AE20" s="240">
        <f>IF(OR(NOT(ISNUMBER($T20)),ISBLANK($W20),NOT(ISNUMBER($X20))),0,      IF(OR(YEAR($T20)&gt;AE$7,$X20&lt;=0,(YEAR($T20)+$X20)&lt;AE$7),0,     IF(YEAR($T20)=AE$7,               ($W20/($X20*360))*DAYS360($T20,DATE(AE$7,12,31)),     IF((YEAR($T20)+$X20)&lt;=AE$7,               $W20-SUM($Y20:AD20),               $W20/$X20))))</f>
        <v/>
      </c>
      <c r="AF20" s="240">
        <f>IF(OR(NOT(ISNUMBER($T20)),ISBLANK($W20),NOT(ISNUMBER($X20))),0,      IF(OR(YEAR($T20)&gt;AF$7,$X20&lt;=0,(YEAR($T20)+$X20)&lt;AF$7),0,     IF(YEAR($T20)=AF$7,               ($W20/($X20*360))*DAYS360($T20,DATE(AF$7,12,31)),     IF((YEAR($T20)+$X20)&lt;=AF$7,               $W20-SUM($Y20:AE20),               $W20/$X20))))</f>
        <v/>
      </c>
      <c r="AG20" s="240">
        <f>IF(OR(NOT(ISNUMBER($T20)),ISBLANK($W20),NOT(ISNUMBER($X20))),0,      IF(OR(YEAR($T20)&gt;AG$7,$X20&lt;=0,(YEAR($T20)+$X20)&lt;AG$7),0,     IF(YEAR($T20)=AG$7,               ($W20/($X20*360))*DAYS360($T20,DATE(AG$7,12,31)),     IF((YEAR($T20)+$X20)&lt;=AG$7,               $W20-SUM($Y20:AF20),               $W20/$X20))))</f>
        <v/>
      </c>
      <c r="AH20" s="240">
        <f>IF(OR(NOT(ISNUMBER($T20)),ISBLANK($W20),NOT(ISNUMBER($X20))),0,      IF(OR(YEAR($T20)&gt;AH$7,$X20&lt;=0,(YEAR($T20)+$X20)&lt;AH$7),0,     IF(YEAR($T20)=AH$7,               ($W20/($X20*360))*DAYS360($T20,DATE(AH$7,12,31)),     IF((YEAR($T20)+$X20)&lt;=AH$7,               $W20-SUM($Y20:AG20),               $W20/$X20))))</f>
        <v/>
      </c>
      <c r="AI20" s="240">
        <f>IF(OR(NOT(ISNUMBER($T20)),ISBLANK($W20),NOT(ISNUMBER($X20))),0,      IF(OR(YEAR($T20)&gt;AI$7,$X20&lt;=0,(YEAR($T20)+$X20)&lt;AI$7),0,     IF(YEAR($T20)=AI$7,               ($W20/($X20*360))*DAYS360($T20,DATE(AI$7,12,31)),     IF((YEAR($T20)+$X20)&lt;=AI$7,               $W20-SUM($Y20:AH20),               $W20/$X20))))</f>
        <v/>
      </c>
      <c r="AJ20" s="240">
        <f>IF(OR(NOT(ISNUMBER($T20)),ISBLANK($W20),NOT(ISNUMBER($X20))),0,      IF(OR(YEAR($T20)&gt;AJ$7,$X20&lt;=0,(YEAR($T20)+$X20)&lt;AJ$7),0,     IF(YEAR($T20)=AJ$7,               ($W20/($X20*360))*DAYS360($T20,DATE(AJ$7,12,31)),     IF((YEAR($T20)+$X20)&lt;=AJ$7,               $W20-SUM($Y20:AI20),               $W20/$X20))))</f>
        <v/>
      </c>
      <c r="AK20" s="240">
        <f>IF(OR(NOT(ISNUMBER($T20)),ISBLANK($W20),NOT(ISNUMBER($X20))),0,      IF(OR(YEAR($T20)&gt;AK$7,$X20&lt;=0,(YEAR($T20)+$X20)&lt;AK$7),0,     IF(YEAR($T20)=AK$7,               ($W20/($X20*360))*DAYS360($T20,DATE(AK$7,12,31)),     IF((YEAR($T20)+$X20)&lt;=AK$7,               $W20-SUM($Y20:AJ20),               $W20/$X20))))</f>
        <v/>
      </c>
      <c r="AL20" s="240">
        <f>IF(OR(NOT(ISNUMBER($T20)),ISBLANK($W20),NOT(ISNUMBER($X20))),0,      IF(OR(YEAR($T20)&gt;AL$7,$X20&lt;=0,(YEAR($T20)+$X20)&lt;AL$7),0,     IF(YEAR($T20)=AL$7,               ($W20/($X20*360))*DAYS360($T20,DATE(AL$7,12,31)),     IF((YEAR($T20)+$X20)&lt;=AL$7,               $W20-SUM($Y20:AK20),               $W20/$X20))))</f>
        <v/>
      </c>
      <c r="AM20" s="240">
        <f>IF(OR(NOT(ISNUMBER($T20)),ISBLANK($W20),NOT(ISNUMBER($X20))),0,      IF(OR(YEAR($T20)&gt;AM$7,$X20&lt;=0,(YEAR($T20)+$X20)&lt;AM$7),0,     IF(YEAR($T20)=AM$7,               ($W20/($X20*360))*DAYS360($T20,DATE(AM$7,12,31)),     IF((YEAR($T20)+$X20)&lt;=AM$7,               $W20-SUM($Y20:AL20),               $W20/$X20))))</f>
        <v/>
      </c>
      <c r="AN20" s="240">
        <f>IF(OR(NOT(ISNUMBER($T20)),ISBLANK($W20),NOT(ISNUMBER($X20))),0,      IF(OR(YEAR($T20)&gt;AN$7,$X20&lt;=0,(YEAR($T20)+$X20)&lt;AN$7),0,     IF(YEAR($T20)=AN$7,               ($W20/($X20*360))*DAYS360($T20,DATE(AN$7,12,31)),     IF((YEAR($T20)+$X20)&lt;=AN$7,               $W20-SUM($Y20:AM20),               $W20/$X20))))</f>
        <v/>
      </c>
      <c r="AO20" s="240">
        <f>IF(OR(NOT(ISNUMBER($T20)),ISBLANK($W20),NOT(ISNUMBER($X20))),0,      IF(OR(YEAR($T20)&gt;AO$7,$X20&lt;=0,(YEAR($T20)+$X20)&lt;AO$7),0,     IF(YEAR($T20)=AO$7,               ($W20/($X20*360))*DAYS360($T20,DATE(AO$7,12,31)),     IF((YEAR($T20)+$X20)&lt;=AO$7,               $W20-SUM($Y20:AN20),               $W20/$X20))))</f>
        <v/>
      </c>
      <c r="AP20" s="240">
        <f>IF(OR(NOT(ISNUMBER($T20)),ISBLANK($W20),NOT(ISNUMBER($X20))),0,      IF(OR(YEAR($T20)&gt;AP$7,$X20&lt;=0,(YEAR($T20)+$X20)&lt;AP$7),0,     IF(YEAR($T20)=AP$7,               ($W20/($X20*360))*DAYS360($T20,DATE(AP$7,12,31)),     IF((YEAR($T20)+$X20)&lt;=AP$7,               $W20-SUM($Y20:AO20),               $W20/$X20))))</f>
        <v/>
      </c>
      <c r="AQ20" s="240">
        <f>IF(OR(NOT(ISNUMBER($T20)),ISBLANK($W20),NOT(ISNUMBER($X20))),0,      IF(OR(YEAR($T20)&gt;AQ$7,$X20&lt;=0,(YEAR($T20)+$X20)&lt;AQ$7),0,     IF(YEAR($T20)=AQ$7,               ($W20/($X20*360))*DAYS360($T20,DATE(AQ$7,12,31)),     IF((YEAR($T20)+$X20)&lt;=AQ$7,               $W20-SUM($Y20:AP20),               $W20/$X20))))</f>
        <v/>
      </c>
      <c r="AR20" s="240">
        <f>IF(OR(NOT(ISNUMBER($T20)),ISBLANK($W20),NOT(ISNUMBER($X20))),0,      IF(OR(YEAR($T20)&gt;AR$7,$X20&lt;=0,(YEAR($T20)+$X20)&lt;AR$7),0,     IF(YEAR($T20)=AR$7,               ($W20/($X20*360))*DAYS360($T20,DATE(AR$7,12,31)),     IF((YEAR($T20)+$X20)&lt;=AR$7,               $W20-SUM($Y20:AQ20),               $W20/$X20))))</f>
        <v/>
      </c>
      <c r="AS20" s="240">
        <f>IF(OR(NOT(ISNUMBER($T20)),ISBLANK($W20),NOT(ISNUMBER($X20))),0,      IF(OR(YEAR($T20)&gt;AS$7,$X20&lt;=0,(YEAR($T20)+$X20)&lt;AS$7),0,     IF(YEAR($T20)=AS$7,               ($W20/($X20*360))*DAYS360($T20,DATE(AS$7,12,31)),     IF((YEAR($T20)+$X20)&lt;=AS$7,               $W20-SUM($Y20:AR20),               $W20/$X20))))</f>
        <v/>
      </c>
      <c r="AT20" s="240">
        <f>IF(OR(NOT(ISNUMBER($T20)),ISBLANK($W20),NOT(ISNUMBER($X20))),0,      IF(OR(YEAR($T20)&gt;AT$7,$X20&lt;=0,(YEAR($T20)+$X20)&lt;AT$7),0,     IF(YEAR($T20)=AT$7,               ($W20/($X20*360))*DAYS360($T20,DATE(AT$7,12,31)),     IF((YEAR($T20)+$X20)&lt;=AT$7,               $W20-SUM($Y20:AS20),               $W20/$X20))))</f>
        <v/>
      </c>
      <c r="AU20" s="240">
        <f>IF(OR(NOT(ISNUMBER($T20)),ISBLANK($W20),NOT(ISNUMBER($X20))),0,      IF(OR(YEAR($T20)&gt;AU$7,$X20&lt;=0,(YEAR($T20)+$X20)&lt;AU$7),0,     IF(YEAR($T20)=AU$7,               ($W20/($X20*360))*DAYS360($T20,DATE(AU$7,12,31)),     IF((YEAR($T20)+$X20)&lt;=AU$7,               $W20-SUM($Y20:AT20),               $W20/$X20))))</f>
        <v/>
      </c>
      <c r="AV20" s="240">
        <f>IF(OR(NOT(ISNUMBER($T20)),ISBLANK($W20),NOT(ISNUMBER($X20))),0,      IF(OR(YEAR($T20)&gt;AV$7,$X20&lt;=0,(YEAR($T20)+$X20)&lt;AV$7),0,     IF(YEAR($T20)=AV$7,               ($W20/($X20*360))*DAYS360($T20,DATE(AV$7,12,31)),     IF((YEAR($T20)+$X20)&lt;=AV$7,               $W20-SUM($Y20:AU20),               $W20/$X20))))</f>
        <v/>
      </c>
      <c r="AW20" s="240">
        <f>IF(OR(NOT(ISNUMBER($T20)),ISBLANK($W20),NOT(ISNUMBER($X20))),0,      IF(OR(YEAR($T20)&gt;AW$7,$X20&lt;=0,(YEAR($T20)+$X20)&lt;AW$7),0,     IF(YEAR($T20)=AW$7,               ($W20/($X20*360))*DAYS360($T20,DATE(AW$7,12,31)),     IF((YEAR($T20)+$X20)&lt;=AW$7,               $W20-SUM($Y20:AV20),               $W20/$X20))))</f>
        <v/>
      </c>
      <c r="AX20" s="240">
        <f>IF(OR(NOT(ISNUMBER($T20)),ISBLANK($W20),NOT(ISNUMBER($X20))),0,      IF(OR(YEAR($T20)&gt;AX$7,$X20&lt;=0,(YEAR($T20)+$X20)&lt;AX$7),0,     IF(YEAR($T20)=AX$7,               ($W20/($X20*360))*DAYS360($T20,DATE(AX$7,12,31)),     IF((YEAR($T20)+$X20)&lt;=AX$7,               $W20-SUM($Y20:AW20),               $W20/$X20))))</f>
        <v/>
      </c>
      <c r="AY20" s="240">
        <f>IF(OR(NOT(ISNUMBER($T20)),ISBLANK($W20),NOT(ISNUMBER($X20))),0,      IF(OR(YEAR($T20)&gt;AY$7,$X20&lt;=0,(YEAR($T20)+$X20)&lt;AY$7),0,     IF(YEAR($T20)=AY$7,               ($W20/($X20*360))*DAYS360($T20,DATE(AY$7,12,31)),     IF((YEAR($T20)+$X20)&lt;=AY$7,               $W20-SUM($Y20:AX20),               $W20/$X20))))</f>
        <v/>
      </c>
      <c r="AZ20" s="240">
        <f>IF(OR(NOT(ISNUMBER($T20)),ISBLANK($W20),NOT(ISNUMBER($X20))),0,      IF(OR(YEAR($T20)&gt;AZ$7,$X20&lt;=0,(YEAR($T20)+$X20)&lt;AZ$7),0,     IF(YEAR($T20)=AZ$7,               ($W20/($X20*360))*DAYS360($T20,DATE(AZ$7,12,31)),     IF((YEAR($T20)+$X20)&lt;=AZ$7,               $W20-SUM($Y20:AY20),               $W20/$X20))))</f>
        <v/>
      </c>
      <c r="BA20" s="240">
        <f>IF(OR(NOT(ISNUMBER($T20)),ISBLANK($W20),NOT(ISNUMBER($X20))),0,      IF(OR(YEAR($T20)&gt;BA$7,$X20&lt;=0,(YEAR($T20)+$X20)&lt;BA$7),0,     IF(YEAR($T20)=BA$7,               ($W20/($X20*360))*DAYS360($T20,DATE(BA$7,12,31)),     IF((YEAR($T20)+$X20)&lt;=BA$7,               $W20-SUM($Y20:AZ20),               $W20/$X20))))</f>
        <v/>
      </c>
      <c r="BB20" s="240">
        <f>IF(OR(NOT(ISNUMBER($T20)),ISBLANK($W20),NOT(ISNUMBER($X20))),0,      IF(OR(YEAR($T20)&gt;BB$7,$X20&lt;=0,(YEAR($T20)+$X20)&lt;BB$7),0,     IF(YEAR($T20)=BB$7,               ($W20/($X20*360))*DAYS360($T20,DATE(BB$7,12,31)),     IF((YEAR($T20)+$X20)&lt;=BB$7,               $W20-SUM($Y20:BA20),               $W20/$X20))))</f>
        <v/>
      </c>
      <c r="BC20" s="240">
        <f>IF(OR(NOT(ISNUMBER($T20)),ISBLANK($W20),NOT(ISNUMBER($X20))),0,      IF(OR(YEAR($T20)&gt;BC$7,$X20&lt;=0,(YEAR($T20)+$X20)&lt;BC$7),0,     IF(YEAR($T20)=BC$7,               ($W20/($X20*360))*DAYS360($T20,DATE(BC$7,12,31)),     IF((YEAR($T20)+$X20)&lt;=BC$7,               $W20-SUM($Y20:BB20),               $W20/$X20))))</f>
        <v/>
      </c>
      <c r="BD20" s="240">
        <f>IF(OR(NOT(ISNUMBER($T20)),ISBLANK($W20),NOT(ISNUMBER($X20))),0,      IF(OR(YEAR($T20)&gt;BD$7,$X20&lt;=0,(YEAR($T20)+$X20)&lt;BD$7),0,     IF(YEAR($T20)=BD$7,               ($W20/($X20*360))*DAYS360($T20,DATE(BD$7,12,31)),     IF((YEAR($T20)+$X20)&lt;=BD$7,               $W20-SUM($Y20:BC20),               $W20/$X20))))</f>
        <v/>
      </c>
      <c r="BE20" s="240">
        <f>IF(OR(NOT(ISNUMBER($T20)),ISBLANK($W20),NOT(ISNUMBER($X20))),0,      IF(OR(YEAR($T20)&gt;BE$7,$X20&lt;=0,(YEAR($T20)+$X20)&lt;BE$7),0,     IF(YEAR($T20)=BE$7,               ($W20/($X20*360))*DAYS360($T20,DATE(BE$7,12,31)),     IF((YEAR($T20)+$X20)&lt;=BE$7,               $W20-SUM($Y20:BD20),               $W20/$X20))))</f>
        <v/>
      </c>
      <c r="BF20" s="240">
        <f>IF(OR(NOT(ISNUMBER($T20)),ISBLANK($W20),NOT(ISNUMBER($X20))),0,      IF(OR(YEAR($T20)&gt;BF$7,$X20&lt;=0,(YEAR($T20)+$X20)&lt;BF$7),0,     IF(YEAR($T20)=BF$7,               ($W20/($X20*360))*DAYS360($T20,DATE(BF$7,12,31)),     IF((YEAR($T20)+$X20)&lt;=BF$7,               $W20-SUM($Y20:BE20),               $W20/$X20))))</f>
        <v/>
      </c>
      <c r="BG20" s="240">
        <f>IF(OR(NOT(ISNUMBER($T20)),ISBLANK($W20),NOT(ISNUMBER($X20))),0,      IF(OR(YEAR($T20)&gt;BG$7,$X20&lt;=0,(YEAR($T20)+$X20)&lt;BG$7),0,     IF(YEAR($T20)=BG$7,               ($W20/($X20*360))*DAYS360($T20,DATE(BG$7,12,31)),     IF((YEAR($T20)+$X20)&lt;=BG$7,               $W20-SUM($Y20:BF20),               $W20/$X20))))</f>
        <v/>
      </c>
      <c r="BH20" s="240">
        <f>IF(OR(NOT(ISNUMBER($T20)),ISBLANK($W20),NOT(ISNUMBER($X20))),0,      IF(OR(YEAR($T20)&gt;BH$7,$X20&lt;=0,(YEAR($T20)+$X20)&lt;BH$7),0,     IF(YEAR($T20)=BH$7,               ($W20/($X20*360))*DAYS360($T20,DATE(BH$7,12,31)),     IF((YEAR($T20)+$X20)&lt;=BH$7,               $W20-SUM($Y20:BG20),               $W20/$X20))))</f>
        <v/>
      </c>
      <c r="BI20" s="240">
        <f>IF(OR(NOT(ISNUMBER($T20)),ISBLANK($W20),NOT(ISNUMBER($X20))),0,      IF(OR(YEAR($T20)&gt;BI$7,$X20&lt;=0,(YEAR($T20)+$X20)&lt;BI$7),0,     IF(YEAR($T20)=BI$7,               ($W20/($X20*360))*DAYS360($T20,DATE(BI$7,12,31)),     IF((YEAR($T20)+$X20)&lt;=BI$7,               $W20-SUM($Y20:BH20),               $W20/$X20))))</f>
        <v/>
      </c>
      <c r="BJ20" s="240">
        <f>IF(OR(NOT(ISNUMBER($T20)),ISBLANK($W20),NOT(ISNUMBER($X20))),0,      IF(OR(YEAR($T20)&gt;BJ$7,$X20&lt;=0,(YEAR($T20)+$X20)&lt;BJ$7),0,     IF(YEAR($T20)=BJ$7,               ($W20/($X20*360))*DAYS360($T20,DATE(BJ$7,12,31)),     IF((YEAR($T20)+$X20)&lt;=BJ$7,               $W20-SUM($Y20:BI20),               $W20/$X20))))</f>
        <v/>
      </c>
      <c r="BK20" s="240">
        <f>IF(OR(NOT(ISNUMBER($T20)),ISBLANK($W20),NOT(ISNUMBER($X20))),0,      IF(OR(YEAR($T20)&gt;BK$7,$X20&lt;=0,(YEAR($T20)+$X20)&lt;BK$7),0,     IF(YEAR($T20)=BK$7,               ($W20/($X20*360))*DAYS360($T20,DATE(BK$7,12,31)),     IF((YEAR($T20)+$X20)&lt;=BK$7,               $W20-SUM($Y20:BJ20),               $W20/$X20))))</f>
        <v/>
      </c>
      <c r="BL20" s="240">
        <f>IF(OR(NOT(ISNUMBER($T20)),ISBLANK($W20),NOT(ISNUMBER($X20))),0,      IF(OR(YEAR($T20)&gt;BL$7,$X20&lt;=0,(YEAR($T20)+$X20)&lt;BL$7),0,     IF(YEAR($T20)=BL$7,               ($W20/($X20*360))*DAYS360($T20,DATE(BL$7,12,31)),     IF((YEAR($T20)+$X20)&lt;=BL$7,               $W20-SUM($Y20:BK20),               $W20/$X20))))</f>
        <v/>
      </c>
      <c r="BM20" s="240">
        <f>IF(OR(NOT(ISNUMBER($T20)),ISBLANK($W20),NOT(ISNUMBER($X20))),0,      IF(OR(YEAR($T20)&gt;BM$7,$X20&lt;=0,(YEAR($T20)+$X20)&lt;BM$7),0,     IF(YEAR($T20)=BM$7,               ($W20/($X20*360))*DAYS360($T20,DATE(BM$7,12,31)),     IF((YEAR($T20)+$X20)&lt;=BM$7,               $W20-SUM($Y20:BL20),               $W20/$X20))))</f>
        <v/>
      </c>
      <c r="BN20" s="240">
        <f>IF(OR(NOT(ISNUMBER($T20)),ISBLANK($W20),NOT(ISNUMBER($X20))),0,      IF(OR(YEAR($T20)&gt;BN$7,$X20&lt;=0,(YEAR($T20)+$X20)&lt;BN$7),0,     IF(YEAR($T20)=BN$7,               ($W20/($X20*360))*DAYS360($T20,DATE(BN$7,12,31)),     IF((YEAR($T20)+$X20)&lt;=BN$7,               $W20-SUM($Y20:BM20),               $W20/$X20))))</f>
        <v/>
      </c>
      <c r="BO20" s="240">
        <f>IF(OR(NOT(ISNUMBER($T20)),ISBLANK($W20),NOT(ISNUMBER($X20))),0,      IF(OR(YEAR($T20)&gt;BO$7,$X20&lt;=0,(YEAR($T20)+$X20)&lt;BO$7),0,     IF(YEAR($T20)=BO$7,               ($W20/($X20*360))*DAYS360($T20,DATE(BO$7,12,31)),     IF((YEAR($T20)+$X20)&lt;=BO$7,               $W20-SUM($Y20:BN20),               $W20/$X20))))</f>
        <v/>
      </c>
      <c r="BP20" s="240">
        <f>IF(OR(NOT(ISNUMBER($T20)),ISBLANK($W20),NOT(ISNUMBER($X20))),0,      IF(OR(YEAR($T20)&gt;BP$7,$X20&lt;=0,(YEAR($T20)+$X20)&lt;BP$7),0,     IF(YEAR($T20)=BP$7,               ($W20/($X20*360))*DAYS360($T20,DATE(BP$7,12,31)),     IF((YEAR($T20)+$X20)&lt;=BP$7,               $W20-SUM($Y20:BO20),               $W20/$X20))))</f>
        <v/>
      </c>
      <c r="BQ20" s="240">
        <f>IF(OR(NOT(ISNUMBER($T20)),ISBLANK($W20),NOT(ISNUMBER($X20))),0,      IF(OR(YEAR($T20)&gt;BQ$7,$X20&lt;=0,(YEAR($T20)+$X20)&lt;BQ$7),0,     IF(YEAR($T20)=BQ$7,               ($W20/($X20*360))*DAYS360($T20,DATE(BQ$7,12,31)),     IF((YEAR($T20)+$X20)&lt;=BQ$7,               $W20-SUM($Y20:BP20),               $W20/$X20))))</f>
        <v/>
      </c>
      <c r="BR20" s="240">
        <f>IF(OR(NOT(ISNUMBER($T20)),ISBLANK($W20),NOT(ISNUMBER($X20))),0,      IF(OR(YEAR($T20)&gt;BR$7,$X20&lt;=0,(YEAR($T20)+$X20)&lt;BR$7),0,     IF(YEAR($T20)=BR$7,               ($W20/($X20*360))*DAYS360($T20,DATE(BR$7,12,31)),     IF((YEAR($T20)+$X20)&lt;=BR$7,               $W20-SUM($Y20:BQ20),               $W20/$X20))))</f>
        <v/>
      </c>
      <c r="BS20" s="240">
        <f>IF(OR(NOT(ISNUMBER($T20)),ISBLANK($W20),NOT(ISNUMBER($X20))),0,      IF(OR(YEAR($T20)&gt;BS$7,$X20&lt;=0,(YEAR($T20)+$X20)&lt;BS$7),0,     IF(YEAR($T20)=BS$7,               ($W20/($X20*360))*DAYS360($T20,DATE(BS$7,12,31)),     IF((YEAR($T20)+$X20)&lt;=BS$7,               $W20-SUM($Y20:BR20),               $W20/$X20))))</f>
        <v/>
      </c>
      <c r="BT20" s="240">
        <f>IF(OR(NOT(ISNUMBER($T20)),ISBLANK($W20),NOT(ISNUMBER($X20))),0,      IF(OR(YEAR($T20)&gt;BT$7,$X20&lt;=0,(YEAR($T20)+$X20)&lt;BT$7),0,     IF(YEAR($T20)=BT$7,               ($W20/($X20*360))*DAYS360($T20,DATE(BT$7,12,31)),     IF((YEAR($T20)+$X20)&lt;=BT$7,               $W20-SUM($Y20:BS20),               $W20/$X20))))</f>
        <v/>
      </c>
      <c r="BU20" s="240">
        <f>IF(OR(NOT(ISNUMBER($T20)),ISBLANK($W20),NOT(ISNUMBER($X20))),0,      IF(OR(YEAR($T20)&gt;BU$7,$X20&lt;=0,(YEAR($T20)+$X20)&lt;BU$7),0,     IF(YEAR($T20)=BU$7,               ($W20/($X20*360))*DAYS360($T20,DATE(BU$7,12,31)),     IF((YEAR($T20)+$X20)&lt;=BU$7,               $W20-SUM($Y20:BT20),               $W20/$X20))))</f>
        <v/>
      </c>
      <c r="BV20" s="240">
        <f>IF(OR(NOT(ISNUMBER($T20)),ISBLANK($W20),NOT(ISNUMBER($X20))),0,      IF(OR(YEAR($T20)&gt;BV$7,$X20&lt;=0,(YEAR($T20)+$X20)&lt;BV$7),0,     IF(YEAR($T20)=BV$7,               ($W20/($X20*360))*DAYS360($T20,DATE(BV$7,12,31)),     IF((YEAR($T20)+$X20)&lt;=BV$7,               $W20-SUM($Y20:BU20),               $W20/$X20))))</f>
        <v/>
      </c>
      <c r="BW20" s="240">
        <f>IF(OR(NOT(ISNUMBER($T20)),ISBLANK($W20),NOT(ISNUMBER($X20))),0,      IF(OR(YEAR($T20)&gt;BW$7,$X20&lt;=0,(YEAR($T20)+$X20)&lt;BW$7),0,     IF(YEAR($T20)=BW$7,               ($W20/($X20*360))*DAYS360($T20,DATE(BW$7,12,31)),     IF((YEAR($T20)+$X20)&lt;=BW$7,               $W20-SUM($Y20:BV20),               $W20/$X20))))</f>
        <v/>
      </c>
      <c r="BX20" s="240">
        <f>IF(OR(NOT(ISNUMBER($T20)),ISBLANK($W20),NOT(ISNUMBER($X20))),0,      IF(OR(YEAR($T20)&gt;BX$7,$X20&lt;=0,(YEAR($T20)+$X20)&lt;BX$7),0,     IF(YEAR($T20)=BX$7,               ($W20/($X20*360))*DAYS360($T20,DATE(BX$7,12,31)),     IF((YEAR($T20)+$X20)&lt;=BX$7,               $W20-SUM($Y20:BW20),               $W20/$X20))))</f>
        <v/>
      </c>
      <c r="BY20" s="240">
        <f>IF(OR(NOT(ISNUMBER($T20)),ISBLANK($W20),NOT(ISNUMBER($X20))),0,      IF(OR(YEAR($T20)&gt;BY$7,$X20&lt;=0,(YEAR($T20)+$X20)&lt;BY$7),0,     IF(YEAR($T20)=BY$7,               ($W20/($X20*360))*DAYS360($T20,DATE(BY$7,12,31)),     IF((YEAR($T20)+$X20)&lt;=BY$7,               $W20-SUM($Y20:BX20),               $W20/$X20))))</f>
        <v/>
      </c>
      <c r="CL20" s="14">
        <f>CL19+1</f>
        <v/>
      </c>
    </row>
    <row r="21" ht="15" customFormat="1" customHeight="1" s="14">
      <c r="A21" s="12" t="n"/>
      <c r="B21" s="11" t="n"/>
      <c r="C21" s="11" t="n"/>
      <c r="D21" s="11" t="n"/>
      <c r="E21" s="7" t="n"/>
      <c r="F21" s="6" t="n"/>
      <c r="G21" s="13" t="n"/>
      <c r="H21" s="391" t="n"/>
      <c r="I21" s="391" t="n"/>
      <c r="J21" s="391" t="n"/>
      <c r="K21" s="12" t="n"/>
      <c r="L21" s="12" t="n"/>
      <c r="M21" s="391" t="n"/>
      <c r="N21" s="12" t="n"/>
      <c r="O21" s="391" t="n"/>
      <c r="P21" s="12" t="n"/>
      <c r="Q21" s="12" t="n"/>
      <c r="R21" s="12" t="n"/>
      <c r="S21" s="12" t="inlineStr">
        <is>
          <t>Bien_Immo - 2</t>
        </is>
      </c>
      <c r="T21" s="176">
        <f>T19</f>
        <v/>
      </c>
      <c r="U21" s="287" t="inlineStr">
        <is>
          <t>Agencements Intérieurs</t>
        </is>
      </c>
      <c r="V21" s="285" t="inlineStr">
        <is>
          <t>Constructions</t>
        </is>
      </c>
      <c r="W21" s="512">
        <f>IF($I$29="Détaillée",I38*$AA$278,0)</f>
        <v/>
      </c>
      <c r="X21" s="512">
        <f>IF($I$29="Détaillée",J38,0)</f>
        <v/>
      </c>
      <c r="Y21" s="178" t="n"/>
      <c r="Z21" s="240">
        <f>IF(OR(NOT(ISNUMBER($T21)),ISBLANK($W21),NOT(ISNUMBER($X21))),0,      IF(OR(YEAR($T21)&gt;Z$7,$X21&lt;=0,(YEAR($T21)+$X21)&lt;Z$7),0,     IF(YEAR($T21)=Z$7,               ($W21/($X21*360))*DAYS360($T21,DATE(Z$7,12,31)),     IF((YEAR($T21)+$X21)&lt;=Z$7,               $W21-SUM($Y21:Y21),               $W21/$X21))))</f>
        <v/>
      </c>
      <c r="AA21" s="240">
        <f>IF(OR(NOT(ISNUMBER($T21)),ISBLANK($W21),NOT(ISNUMBER($X21))),0,      IF(OR(YEAR($T21)&gt;AA$7,$X21&lt;=0,(YEAR($T21)+$X21)&lt;AA$7),0,     IF(YEAR($T21)=AA$7,               ($W21/($X21*360))*DAYS360($T21,DATE(AA$7,12,31)),     IF((YEAR($T21)+$X21)&lt;=AA$7,               $W21-SUM($Y21:Z21),               $W21/$X21))))</f>
        <v/>
      </c>
      <c r="AB21" s="240">
        <f>IF(OR(NOT(ISNUMBER($T21)),ISBLANK($W21),NOT(ISNUMBER($X21))),0,      IF(OR(YEAR($T21)&gt;AB$7,$X21&lt;=0,(YEAR($T21)+$X21)&lt;AB$7),0,     IF(YEAR($T21)=AB$7,               ($W21/($X21*360))*DAYS360($T21,DATE(AB$7,12,31)),     IF((YEAR($T21)+$X21)&lt;=AB$7,               $W21-SUM($Y21:AA21),               $W21/$X21))))</f>
        <v/>
      </c>
      <c r="AC21" s="240">
        <f>IF(OR(NOT(ISNUMBER($T21)),ISBLANK($W21),NOT(ISNUMBER($X21))),0,      IF(OR(YEAR($T21)&gt;AC$7,$X21&lt;=0,(YEAR($T21)+$X21)&lt;AC$7),0,     IF(YEAR($T21)=AC$7,               ($W21/($X21*360))*DAYS360($T21,DATE(AC$7,12,31)),     IF((YEAR($T21)+$X21)&lt;=AC$7,               $W21-SUM($Y21:AB21),               $W21/$X21))))</f>
        <v/>
      </c>
      <c r="AD21" s="240">
        <f>IF(OR(NOT(ISNUMBER($T21)),ISBLANK($W21),NOT(ISNUMBER($X21))),0,      IF(OR(YEAR($T21)&gt;AD$7,$X21&lt;=0,(YEAR($T21)+$X21)&lt;AD$7),0,     IF(YEAR($T21)=AD$7,               ($W21/($X21*360))*DAYS360($T21,DATE(AD$7,12,31)),     IF((YEAR($T21)+$X21)&lt;=AD$7,               $W21-SUM($Y21:AC21),               $W21/$X21))))</f>
        <v/>
      </c>
      <c r="AE21" s="240">
        <f>IF(OR(NOT(ISNUMBER($T21)),ISBLANK($W21),NOT(ISNUMBER($X21))),0,      IF(OR(YEAR($T21)&gt;AE$7,$X21&lt;=0,(YEAR($T21)+$X21)&lt;AE$7),0,     IF(YEAR($T21)=AE$7,               ($W21/($X21*360))*DAYS360($T21,DATE(AE$7,12,31)),     IF((YEAR($T21)+$X21)&lt;=AE$7,               $W21-SUM($Y21:AD21),               $W21/$X21))))</f>
        <v/>
      </c>
      <c r="AF21" s="240">
        <f>IF(OR(NOT(ISNUMBER($T21)),ISBLANK($W21),NOT(ISNUMBER($X21))),0,      IF(OR(YEAR($T21)&gt;AF$7,$X21&lt;=0,(YEAR($T21)+$X21)&lt;AF$7),0,     IF(YEAR($T21)=AF$7,               ($W21/($X21*360))*DAYS360($T21,DATE(AF$7,12,31)),     IF((YEAR($T21)+$X21)&lt;=AF$7,               $W21-SUM($Y21:AE21),               $W21/$X21))))</f>
        <v/>
      </c>
      <c r="AG21" s="240">
        <f>IF(OR(NOT(ISNUMBER($T21)),ISBLANK($W21),NOT(ISNUMBER($X21))),0,      IF(OR(YEAR($T21)&gt;AG$7,$X21&lt;=0,(YEAR($T21)+$X21)&lt;AG$7),0,     IF(YEAR($T21)=AG$7,               ($W21/($X21*360))*DAYS360($T21,DATE(AG$7,12,31)),     IF((YEAR($T21)+$X21)&lt;=AG$7,               $W21-SUM($Y21:AF21),               $W21/$X21))))</f>
        <v/>
      </c>
      <c r="AH21" s="240">
        <f>IF(OR(NOT(ISNUMBER($T21)),ISBLANK($W21),NOT(ISNUMBER($X21))),0,      IF(OR(YEAR($T21)&gt;AH$7,$X21&lt;=0,(YEAR($T21)+$X21)&lt;AH$7),0,     IF(YEAR($T21)=AH$7,               ($W21/($X21*360))*DAYS360($T21,DATE(AH$7,12,31)),     IF((YEAR($T21)+$X21)&lt;=AH$7,               $W21-SUM($Y21:AG21),               $W21/$X21))))</f>
        <v/>
      </c>
      <c r="AI21" s="240">
        <f>IF(OR(NOT(ISNUMBER($T21)),ISBLANK($W21),NOT(ISNUMBER($X21))),0,      IF(OR(YEAR($T21)&gt;AI$7,$X21&lt;=0,(YEAR($T21)+$X21)&lt;AI$7),0,     IF(YEAR($T21)=AI$7,               ($W21/($X21*360))*DAYS360($T21,DATE(AI$7,12,31)),     IF((YEAR($T21)+$X21)&lt;=AI$7,               $W21-SUM($Y21:AH21),               $W21/$X21))))</f>
        <v/>
      </c>
      <c r="AJ21" s="240">
        <f>IF(OR(NOT(ISNUMBER($T21)),ISBLANK($W21),NOT(ISNUMBER($X21))),0,      IF(OR(YEAR($T21)&gt;AJ$7,$X21&lt;=0,(YEAR($T21)+$X21)&lt;AJ$7),0,     IF(YEAR($T21)=AJ$7,               ($W21/($X21*360))*DAYS360($T21,DATE(AJ$7,12,31)),     IF((YEAR($T21)+$X21)&lt;=AJ$7,               $W21-SUM($Y21:AI21),               $W21/$X21))))</f>
        <v/>
      </c>
      <c r="AK21" s="240">
        <f>IF(OR(NOT(ISNUMBER($T21)),ISBLANK($W21),NOT(ISNUMBER($X21))),0,      IF(OR(YEAR($T21)&gt;AK$7,$X21&lt;=0,(YEAR($T21)+$X21)&lt;AK$7),0,     IF(YEAR($T21)=AK$7,               ($W21/($X21*360))*DAYS360($T21,DATE(AK$7,12,31)),     IF((YEAR($T21)+$X21)&lt;=AK$7,               $W21-SUM($Y21:AJ21),               $W21/$X21))))</f>
        <v/>
      </c>
      <c r="AL21" s="240">
        <f>IF(OR(NOT(ISNUMBER($T21)),ISBLANK($W21),NOT(ISNUMBER($X21))),0,      IF(OR(YEAR($T21)&gt;AL$7,$X21&lt;=0,(YEAR($T21)+$X21)&lt;AL$7),0,     IF(YEAR($T21)=AL$7,               ($W21/($X21*360))*DAYS360($T21,DATE(AL$7,12,31)),     IF((YEAR($T21)+$X21)&lt;=AL$7,               $W21-SUM($Y21:AK21),               $W21/$X21))))</f>
        <v/>
      </c>
      <c r="AM21" s="240">
        <f>IF(OR(NOT(ISNUMBER($T21)),ISBLANK($W21),NOT(ISNUMBER($X21))),0,      IF(OR(YEAR($T21)&gt;AM$7,$X21&lt;=0,(YEAR($T21)+$X21)&lt;AM$7),0,     IF(YEAR($T21)=AM$7,               ($W21/($X21*360))*DAYS360($T21,DATE(AM$7,12,31)),     IF((YEAR($T21)+$X21)&lt;=AM$7,               $W21-SUM($Y21:AL21),               $W21/$X21))))</f>
        <v/>
      </c>
      <c r="AN21" s="240">
        <f>IF(OR(NOT(ISNUMBER($T21)),ISBLANK($W21),NOT(ISNUMBER($X21))),0,      IF(OR(YEAR($T21)&gt;AN$7,$X21&lt;=0,(YEAR($T21)+$X21)&lt;AN$7),0,     IF(YEAR($T21)=AN$7,               ($W21/($X21*360))*DAYS360($T21,DATE(AN$7,12,31)),     IF((YEAR($T21)+$X21)&lt;=AN$7,               $W21-SUM($Y21:AM21),               $W21/$X21))))</f>
        <v/>
      </c>
      <c r="AO21" s="240">
        <f>IF(OR(NOT(ISNUMBER($T21)),ISBLANK($W21),NOT(ISNUMBER($X21))),0,      IF(OR(YEAR($T21)&gt;AO$7,$X21&lt;=0,(YEAR($T21)+$X21)&lt;AO$7),0,     IF(YEAR($T21)=AO$7,               ($W21/($X21*360))*DAYS360($T21,DATE(AO$7,12,31)),     IF((YEAR($T21)+$X21)&lt;=AO$7,               $W21-SUM($Y21:AN21),               $W21/$X21))))</f>
        <v/>
      </c>
      <c r="AP21" s="240">
        <f>IF(OR(NOT(ISNUMBER($T21)),ISBLANK($W21),NOT(ISNUMBER($X21))),0,      IF(OR(YEAR($T21)&gt;AP$7,$X21&lt;=0,(YEAR($T21)+$X21)&lt;AP$7),0,     IF(YEAR($T21)=AP$7,               ($W21/($X21*360))*DAYS360($T21,DATE(AP$7,12,31)),     IF((YEAR($T21)+$X21)&lt;=AP$7,               $W21-SUM($Y21:AO21),               $W21/$X21))))</f>
        <v/>
      </c>
      <c r="AQ21" s="240">
        <f>IF(OR(NOT(ISNUMBER($T21)),ISBLANK($W21),NOT(ISNUMBER($X21))),0,      IF(OR(YEAR($T21)&gt;AQ$7,$X21&lt;=0,(YEAR($T21)+$X21)&lt;AQ$7),0,     IF(YEAR($T21)=AQ$7,               ($W21/($X21*360))*DAYS360($T21,DATE(AQ$7,12,31)),     IF((YEAR($T21)+$X21)&lt;=AQ$7,               $W21-SUM($Y21:AP21),               $W21/$X21))))</f>
        <v/>
      </c>
      <c r="AR21" s="240">
        <f>IF(OR(NOT(ISNUMBER($T21)),ISBLANK($W21),NOT(ISNUMBER($X21))),0,      IF(OR(YEAR($T21)&gt;AR$7,$X21&lt;=0,(YEAR($T21)+$X21)&lt;AR$7),0,     IF(YEAR($T21)=AR$7,               ($W21/($X21*360))*DAYS360($T21,DATE(AR$7,12,31)),     IF((YEAR($T21)+$X21)&lt;=AR$7,               $W21-SUM($Y21:AQ21),               $W21/$X21))))</f>
        <v/>
      </c>
      <c r="AS21" s="240">
        <f>IF(OR(NOT(ISNUMBER($T21)),ISBLANK($W21),NOT(ISNUMBER($X21))),0,      IF(OR(YEAR($T21)&gt;AS$7,$X21&lt;=0,(YEAR($T21)+$X21)&lt;AS$7),0,     IF(YEAR($T21)=AS$7,               ($W21/($X21*360))*DAYS360($T21,DATE(AS$7,12,31)),     IF((YEAR($T21)+$X21)&lt;=AS$7,               $W21-SUM($Y21:AR21),               $W21/$X21))))</f>
        <v/>
      </c>
      <c r="AT21" s="240">
        <f>IF(OR(NOT(ISNUMBER($T21)),ISBLANK($W21),NOT(ISNUMBER($X21))),0,      IF(OR(YEAR($T21)&gt;AT$7,$X21&lt;=0,(YEAR($T21)+$X21)&lt;AT$7),0,     IF(YEAR($T21)=AT$7,               ($W21/($X21*360))*DAYS360($T21,DATE(AT$7,12,31)),     IF((YEAR($T21)+$X21)&lt;=AT$7,               $W21-SUM($Y21:AS21),               $W21/$X21))))</f>
        <v/>
      </c>
      <c r="AU21" s="240">
        <f>IF(OR(NOT(ISNUMBER($T21)),ISBLANK($W21),NOT(ISNUMBER($X21))),0,      IF(OR(YEAR($T21)&gt;AU$7,$X21&lt;=0,(YEAR($T21)+$X21)&lt;AU$7),0,     IF(YEAR($T21)=AU$7,               ($W21/($X21*360))*DAYS360($T21,DATE(AU$7,12,31)),     IF((YEAR($T21)+$X21)&lt;=AU$7,               $W21-SUM($Y21:AT21),               $W21/$X21))))</f>
        <v/>
      </c>
      <c r="AV21" s="240">
        <f>IF(OR(NOT(ISNUMBER($T21)),ISBLANK($W21),NOT(ISNUMBER($X21))),0,      IF(OR(YEAR($T21)&gt;AV$7,$X21&lt;=0,(YEAR($T21)+$X21)&lt;AV$7),0,     IF(YEAR($T21)=AV$7,               ($W21/($X21*360))*DAYS360($T21,DATE(AV$7,12,31)),     IF((YEAR($T21)+$X21)&lt;=AV$7,               $W21-SUM($Y21:AU21),               $W21/$X21))))</f>
        <v/>
      </c>
      <c r="AW21" s="240">
        <f>IF(OR(NOT(ISNUMBER($T21)),ISBLANK($W21),NOT(ISNUMBER($X21))),0,      IF(OR(YEAR($T21)&gt;AW$7,$X21&lt;=0,(YEAR($T21)+$X21)&lt;AW$7),0,     IF(YEAR($T21)=AW$7,               ($W21/($X21*360))*DAYS360($T21,DATE(AW$7,12,31)),     IF((YEAR($T21)+$X21)&lt;=AW$7,               $W21-SUM($Y21:AV21),               $W21/$X21))))</f>
        <v/>
      </c>
      <c r="AX21" s="240">
        <f>IF(OR(NOT(ISNUMBER($T21)),ISBLANK($W21),NOT(ISNUMBER($X21))),0,      IF(OR(YEAR($T21)&gt;AX$7,$X21&lt;=0,(YEAR($T21)+$X21)&lt;AX$7),0,     IF(YEAR($T21)=AX$7,               ($W21/($X21*360))*DAYS360($T21,DATE(AX$7,12,31)),     IF((YEAR($T21)+$X21)&lt;=AX$7,               $W21-SUM($Y21:AW21),               $W21/$X21))))</f>
        <v/>
      </c>
      <c r="AY21" s="240">
        <f>IF(OR(NOT(ISNUMBER($T21)),ISBLANK($W21),NOT(ISNUMBER($X21))),0,      IF(OR(YEAR($T21)&gt;AY$7,$X21&lt;=0,(YEAR($T21)+$X21)&lt;AY$7),0,     IF(YEAR($T21)=AY$7,               ($W21/($X21*360))*DAYS360($T21,DATE(AY$7,12,31)),     IF((YEAR($T21)+$X21)&lt;=AY$7,               $W21-SUM($Y21:AX21),               $W21/$X21))))</f>
        <v/>
      </c>
      <c r="AZ21" s="240">
        <f>IF(OR(NOT(ISNUMBER($T21)),ISBLANK($W21),NOT(ISNUMBER($X21))),0,      IF(OR(YEAR($T21)&gt;AZ$7,$X21&lt;=0,(YEAR($T21)+$X21)&lt;AZ$7),0,     IF(YEAR($T21)=AZ$7,               ($W21/($X21*360))*DAYS360($T21,DATE(AZ$7,12,31)),     IF((YEAR($T21)+$X21)&lt;=AZ$7,               $W21-SUM($Y21:AY21),               $W21/$X21))))</f>
        <v/>
      </c>
      <c r="BA21" s="240">
        <f>IF(OR(NOT(ISNUMBER($T21)),ISBLANK($W21),NOT(ISNUMBER($X21))),0,      IF(OR(YEAR($T21)&gt;BA$7,$X21&lt;=0,(YEAR($T21)+$X21)&lt;BA$7),0,     IF(YEAR($T21)=BA$7,               ($W21/($X21*360))*DAYS360($T21,DATE(BA$7,12,31)),     IF((YEAR($T21)+$X21)&lt;=BA$7,               $W21-SUM($Y21:AZ21),               $W21/$X21))))</f>
        <v/>
      </c>
      <c r="BB21" s="240">
        <f>IF(OR(NOT(ISNUMBER($T21)),ISBLANK($W21),NOT(ISNUMBER($X21))),0,      IF(OR(YEAR($T21)&gt;BB$7,$X21&lt;=0,(YEAR($T21)+$X21)&lt;BB$7),0,     IF(YEAR($T21)=BB$7,               ($W21/($X21*360))*DAYS360($T21,DATE(BB$7,12,31)),     IF((YEAR($T21)+$X21)&lt;=BB$7,               $W21-SUM($Y21:BA21),               $W21/$X21))))</f>
        <v/>
      </c>
      <c r="BC21" s="240">
        <f>IF(OR(NOT(ISNUMBER($T21)),ISBLANK($W21),NOT(ISNUMBER($X21))),0,      IF(OR(YEAR($T21)&gt;BC$7,$X21&lt;=0,(YEAR($T21)+$X21)&lt;BC$7),0,     IF(YEAR($T21)=BC$7,               ($W21/($X21*360))*DAYS360($T21,DATE(BC$7,12,31)),     IF((YEAR($T21)+$X21)&lt;=BC$7,               $W21-SUM($Y21:BB21),               $W21/$X21))))</f>
        <v/>
      </c>
      <c r="BD21" s="240">
        <f>IF(OR(NOT(ISNUMBER($T21)),ISBLANK($W21),NOT(ISNUMBER($X21))),0,      IF(OR(YEAR($T21)&gt;BD$7,$X21&lt;=0,(YEAR($T21)+$X21)&lt;BD$7),0,     IF(YEAR($T21)=BD$7,               ($W21/($X21*360))*DAYS360($T21,DATE(BD$7,12,31)),     IF((YEAR($T21)+$X21)&lt;=BD$7,               $W21-SUM($Y21:BC21),               $W21/$X21))))</f>
        <v/>
      </c>
      <c r="BE21" s="240">
        <f>IF(OR(NOT(ISNUMBER($T21)),ISBLANK($W21),NOT(ISNUMBER($X21))),0,      IF(OR(YEAR($T21)&gt;BE$7,$X21&lt;=0,(YEAR($T21)+$X21)&lt;BE$7),0,     IF(YEAR($T21)=BE$7,               ($W21/($X21*360))*DAYS360($T21,DATE(BE$7,12,31)),     IF((YEAR($T21)+$X21)&lt;=BE$7,               $W21-SUM($Y21:BD21),               $W21/$X21))))</f>
        <v/>
      </c>
      <c r="BF21" s="240">
        <f>IF(OR(NOT(ISNUMBER($T21)),ISBLANK($W21),NOT(ISNUMBER($X21))),0,      IF(OR(YEAR($T21)&gt;BF$7,$X21&lt;=0,(YEAR($T21)+$X21)&lt;BF$7),0,     IF(YEAR($T21)=BF$7,               ($W21/($X21*360))*DAYS360($T21,DATE(BF$7,12,31)),     IF((YEAR($T21)+$X21)&lt;=BF$7,               $W21-SUM($Y21:BE21),               $W21/$X21))))</f>
        <v/>
      </c>
      <c r="BG21" s="240">
        <f>IF(OR(NOT(ISNUMBER($T21)),ISBLANK($W21),NOT(ISNUMBER($X21))),0,      IF(OR(YEAR($T21)&gt;BG$7,$X21&lt;=0,(YEAR($T21)+$X21)&lt;BG$7),0,     IF(YEAR($T21)=BG$7,               ($W21/($X21*360))*DAYS360($T21,DATE(BG$7,12,31)),     IF((YEAR($T21)+$X21)&lt;=BG$7,               $W21-SUM($Y21:BF21),               $W21/$X21))))</f>
        <v/>
      </c>
      <c r="BH21" s="240">
        <f>IF(OR(NOT(ISNUMBER($T21)),ISBLANK($W21),NOT(ISNUMBER($X21))),0,      IF(OR(YEAR($T21)&gt;BH$7,$X21&lt;=0,(YEAR($T21)+$X21)&lt;BH$7),0,     IF(YEAR($T21)=BH$7,               ($W21/($X21*360))*DAYS360($T21,DATE(BH$7,12,31)),     IF((YEAR($T21)+$X21)&lt;=BH$7,               $W21-SUM($Y21:BG21),               $W21/$X21))))</f>
        <v/>
      </c>
      <c r="BI21" s="240">
        <f>IF(OR(NOT(ISNUMBER($T21)),ISBLANK($W21),NOT(ISNUMBER($X21))),0,      IF(OR(YEAR($T21)&gt;BI$7,$X21&lt;=0,(YEAR($T21)+$X21)&lt;BI$7),0,     IF(YEAR($T21)=BI$7,               ($W21/($X21*360))*DAYS360($T21,DATE(BI$7,12,31)),     IF((YEAR($T21)+$X21)&lt;=BI$7,               $W21-SUM($Y21:BH21),               $W21/$X21))))</f>
        <v/>
      </c>
      <c r="BJ21" s="240">
        <f>IF(OR(NOT(ISNUMBER($T21)),ISBLANK($W21),NOT(ISNUMBER($X21))),0,      IF(OR(YEAR($T21)&gt;BJ$7,$X21&lt;=0,(YEAR($T21)+$X21)&lt;BJ$7),0,     IF(YEAR($T21)=BJ$7,               ($W21/($X21*360))*DAYS360($T21,DATE(BJ$7,12,31)),     IF((YEAR($T21)+$X21)&lt;=BJ$7,               $W21-SUM($Y21:BI21),               $W21/$X21))))</f>
        <v/>
      </c>
      <c r="BK21" s="240">
        <f>IF(OR(NOT(ISNUMBER($T21)),ISBLANK($W21),NOT(ISNUMBER($X21))),0,      IF(OR(YEAR($T21)&gt;BK$7,$X21&lt;=0,(YEAR($T21)+$X21)&lt;BK$7),0,     IF(YEAR($T21)=BK$7,               ($W21/($X21*360))*DAYS360($T21,DATE(BK$7,12,31)),     IF((YEAR($T21)+$X21)&lt;=BK$7,               $W21-SUM($Y21:BJ21),               $W21/$X21))))</f>
        <v/>
      </c>
      <c r="BL21" s="240">
        <f>IF(OR(NOT(ISNUMBER($T21)),ISBLANK($W21),NOT(ISNUMBER($X21))),0,      IF(OR(YEAR($T21)&gt;BL$7,$X21&lt;=0,(YEAR($T21)+$X21)&lt;BL$7),0,     IF(YEAR($T21)=BL$7,               ($W21/($X21*360))*DAYS360($T21,DATE(BL$7,12,31)),     IF((YEAR($T21)+$X21)&lt;=BL$7,               $W21-SUM($Y21:BK21),               $W21/$X21))))</f>
        <v/>
      </c>
      <c r="BM21" s="240">
        <f>IF(OR(NOT(ISNUMBER($T21)),ISBLANK($W21),NOT(ISNUMBER($X21))),0,      IF(OR(YEAR($T21)&gt;BM$7,$X21&lt;=0,(YEAR($T21)+$X21)&lt;BM$7),0,     IF(YEAR($T21)=BM$7,               ($W21/($X21*360))*DAYS360($T21,DATE(BM$7,12,31)),     IF((YEAR($T21)+$X21)&lt;=BM$7,               $W21-SUM($Y21:BL21),               $W21/$X21))))</f>
        <v/>
      </c>
      <c r="BN21" s="240">
        <f>IF(OR(NOT(ISNUMBER($T21)),ISBLANK($W21),NOT(ISNUMBER($X21))),0,      IF(OR(YEAR($T21)&gt;BN$7,$X21&lt;=0,(YEAR($T21)+$X21)&lt;BN$7),0,     IF(YEAR($T21)=BN$7,               ($W21/($X21*360))*DAYS360($T21,DATE(BN$7,12,31)),     IF((YEAR($T21)+$X21)&lt;=BN$7,               $W21-SUM($Y21:BM21),               $W21/$X21))))</f>
        <v/>
      </c>
      <c r="BO21" s="240">
        <f>IF(OR(NOT(ISNUMBER($T21)),ISBLANK($W21),NOT(ISNUMBER($X21))),0,      IF(OR(YEAR($T21)&gt;BO$7,$X21&lt;=0,(YEAR($T21)+$X21)&lt;BO$7),0,     IF(YEAR($T21)=BO$7,               ($W21/($X21*360))*DAYS360($T21,DATE(BO$7,12,31)),     IF((YEAR($T21)+$X21)&lt;=BO$7,               $W21-SUM($Y21:BN21),               $W21/$X21))))</f>
        <v/>
      </c>
      <c r="BP21" s="240">
        <f>IF(OR(NOT(ISNUMBER($T21)),ISBLANK($W21),NOT(ISNUMBER($X21))),0,      IF(OR(YEAR($T21)&gt;BP$7,$X21&lt;=0,(YEAR($T21)+$X21)&lt;BP$7),0,     IF(YEAR($T21)=BP$7,               ($W21/($X21*360))*DAYS360($T21,DATE(BP$7,12,31)),     IF((YEAR($T21)+$X21)&lt;=BP$7,               $W21-SUM($Y21:BO21),               $W21/$X21))))</f>
        <v/>
      </c>
      <c r="BQ21" s="240">
        <f>IF(OR(NOT(ISNUMBER($T21)),ISBLANK($W21),NOT(ISNUMBER($X21))),0,      IF(OR(YEAR($T21)&gt;BQ$7,$X21&lt;=0,(YEAR($T21)+$X21)&lt;BQ$7),0,     IF(YEAR($T21)=BQ$7,               ($W21/($X21*360))*DAYS360($T21,DATE(BQ$7,12,31)),     IF((YEAR($T21)+$X21)&lt;=BQ$7,               $W21-SUM($Y21:BP21),               $W21/$X21))))</f>
        <v/>
      </c>
      <c r="BR21" s="240">
        <f>IF(OR(NOT(ISNUMBER($T21)),ISBLANK($W21),NOT(ISNUMBER($X21))),0,      IF(OR(YEAR($T21)&gt;BR$7,$X21&lt;=0,(YEAR($T21)+$X21)&lt;BR$7),0,     IF(YEAR($T21)=BR$7,               ($W21/($X21*360))*DAYS360($T21,DATE(BR$7,12,31)),     IF((YEAR($T21)+$X21)&lt;=BR$7,               $W21-SUM($Y21:BQ21),               $W21/$X21))))</f>
        <v/>
      </c>
      <c r="BS21" s="240">
        <f>IF(OR(NOT(ISNUMBER($T21)),ISBLANK($W21),NOT(ISNUMBER($X21))),0,      IF(OR(YEAR($T21)&gt;BS$7,$X21&lt;=0,(YEAR($T21)+$X21)&lt;BS$7),0,     IF(YEAR($T21)=BS$7,               ($W21/($X21*360))*DAYS360($T21,DATE(BS$7,12,31)),     IF((YEAR($T21)+$X21)&lt;=BS$7,               $W21-SUM($Y21:BR21),               $W21/$X21))))</f>
        <v/>
      </c>
      <c r="BT21" s="240">
        <f>IF(OR(NOT(ISNUMBER($T21)),ISBLANK($W21),NOT(ISNUMBER($X21))),0,      IF(OR(YEAR($T21)&gt;BT$7,$X21&lt;=0,(YEAR($T21)+$X21)&lt;BT$7),0,     IF(YEAR($T21)=BT$7,               ($W21/($X21*360))*DAYS360($T21,DATE(BT$7,12,31)),     IF((YEAR($T21)+$X21)&lt;=BT$7,               $W21-SUM($Y21:BS21),               $W21/$X21))))</f>
        <v/>
      </c>
      <c r="BU21" s="240">
        <f>IF(OR(NOT(ISNUMBER($T21)),ISBLANK($W21),NOT(ISNUMBER($X21))),0,      IF(OR(YEAR($T21)&gt;BU$7,$X21&lt;=0,(YEAR($T21)+$X21)&lt;BU$7),0,     IF(YEAR($T21)=BU$7,               ($W21/($X21*360))*DAYS360($T21,DATE(BU$7,12,31)),     IF((YEAR($T21)+$X21)&lt;=BU$7,               $W21-SUM($Y21:BT21),               $W21/$X21))))</f>
        <v/>
      </c>
      <c r="BV21" s="240">
        <f>IF(OR(NOT(ISNUMBER($T21)),ISBLANK($W21),NOT(ISNUMBER($X21))),0,      IF(OR(YEAR($T21)&gt;BV$7,$X21&lt;=0,(YEAR($T21)+$X21)&lt;BV$7),0,     IF(YEAR($T21)=BV$7,               ($W21/($X21*360))*DAYS360($T21,DATE(BV$7,12,31)),     IF((YEAR($T21)+$X21)&lt;=BV$7,               $W21-SUM($Y21:BU21),               $W21/$X21))))</f>
        <v/>
      </c>
      <c r="BW21" s="240">
        <f>IF(OR(NOT(ISNUMBER($T21)),ISBLANK($W21),NOT(ISNUMBER($X21))),0,      IF(OR(YEAR($T21)&gt;BW$7,$X21&lt;=0,(YEAR($T21)+$X21)&lt;BW$7),0,     IF(YEAR($T21)=BW$7,               ($W21/($X21*360))*DAYS360($T21,DATE(BW$7,12,31)),     IF((YEAR($T21)+$X21)&lt;=BW$7,               $W21-SUM($Y21:BV21),               $W21/$X21))))</f>
        <v/>
      </c>
      <c r="BX21" s="240">
        <f>IF(OR(NOT(ISNUMBER($T21)),ISBLANK($W21),NOT(ISNUMBER($X21))),0,      IF(OR(YEAR($T21)&gt;BX$7,$X21&lt;=0,(YEAR($T21)+$X21)&lt;BX$7),0,     IF(YEAR($T21)=BX$7,               ($W21/($X21*360))*DAYS360($T21,DATE(BX$7,12,31)),     IF((YEAR($T21)+$X21)&lt;=BX$7,               $W21-SUM($Y21:BW21),               $W21/$X21))))</f>
        <v/>
      </c>
      <c r="BY21" s="240">
        <f>IF(OR(NOT(ISNUMBER($T21)),ISBLANK($W21),NOT(ISNUMBER($X21))),0,      IF(OR(YEAR($T21)&gt;BY$7,$X21&lt;=0,(YEAR($T21)+$X21)&lt;BY$7),0,     IF(YEAR($T21)=BY$7,               ($W21/($X21*360))*DAYS360($T21,DATE(BY$7,12,31)),     IF((YEAR($T21)+$X21)&lt;=BY$7,               $W21-SUM($Y21:BX21),               $W21/$X21))))</f>
        <v/>
      </c>
      <c r="CL21" s="14">
        <f>CL20+1</f>
        <v/>
      </c>
    </row>
    <row r="22" ht="15" customFormat="1" customHeight="1" s="14">
      <c r="A22" s="12" t="n"/>
      <c r="B22" s="13" t="n"/>
      <c r="C22" s="13" t="n"/>
      <c r="D22" s="4" t="n"/>
      <c r="E22" s="4" t="n"/>
      <c r="F22" s="360" t="inlineStr">
        <is>
          <t>Montage structure et démarrage LMNP du bien</t>
        </is>
      </c>
      <c r="Q22" s="12" t="n"/>
      <c r="R22" s="12" t="n"/>
      <c r="S22" s="12" t="inlineStr">
        <is>
          <t>Bien_Immo - 3</t>
        </is>
      </c>
      <c r="T22" s="176">
        <f>AB280</f>
        <v/>
      </c>
      <c r="U22" s="287" t="inlineStr">
        <is>
          <t>Terrains</t>
        </is>
      </c>
      <c r="V22" s="285" t="inlineStr">
        <is>
          <t>Terrains</t>
        </is>
      </c>
      <c r="W22" s="512">
        <f>$L$32*$AB$278</f>
        <v/>
      </c>
      <c r="X22" s="391" t="n"/>
      <c r="Y22" s="178" t="n"/>
      <c r="Z22" s="240">
        <f>IF(OR(NOT(ISNUMBER($T22)),ISBLANK($W22),NOT(ISNUMBER($X22))),0,      IF(OR(YEAR($T22)&gt;Z$7,$X22&lt;=0,(YEAR($T22)+$X22)&lt;Z$7),0,     IF(YEAR($T22)=Z$7,               ($W22/($X22*360))*DAYS360($T22,DATE(Z$7,12,31)),     IF((YEAR($T22)+$X22)&lt;=Z$7,               $W22-SUM($Y22:Y22),               $W22/$X22))))</f>
        <v/>
      </c>
      <c r="AA22" s="240">
        <f>IF(OR(NOT(ISNUMBER($T22)),ISBLANK($W22),NOT(ISNUMBER($X22))),0,      IF(OR(YEAR($T22)&gt;AA$7,$X22&lt;=0,(YEAR($T22)+$X22)&lt;AA$7),0,     IF(YEAR($T22)=AA$7,               ($W22/($X22*360))*DAYS360($T22,DATE(AA$7,12,31)),     IF((YEAR($T22)+$X22)&lt;=AA$7,               $W22-SUM($Y22:Z22),               $W22/$X22))))</f>
        <v/>
      </c>
      <c r="AB22" s="240">
        <f>IF(OR(NOT(ISNUMBER($T22)),ISBLANK($W22),NOT(ISNUMBER($X22))),0,      IF(OR(YEAR($T22)&gt;AB$7,$X22&lt;=0,(YEAR($T22)+$X22)&lt;AB$7),0,     IF(YEAR($T22)=AB$7,               ($W22/($X22*360))*DAYS360($T22,DATE(AB$7,12,31)),     IF((YEAR($T22)+$X22)&lt;=AB$7,               $W22-SUM($Y22:AA22),               $W22/$X22))))</f>
        <v/>
      </c>
      <c r="AC22" s="240">
        <f>IF(OR(NOT(ISNUMBER($T22)),ISBLANK($W22),NOT(ISNUMBER($X22))),0,      IF(OR(YEAR($T22)&gt;AC$7,$X22&lt;=0,(YEAR($T22)+$X22)&lt;AC$7),0,     IF(YEAR($T22)=AC$7,               ($W22/($X22*360))*DAYS360($T22,DATE(AC$7,12,31)),     IF((YEAR($T22)+$X22)&lt;=AC$7,               $W22-SUM($Y22:AB22),               $W22/$X22))))</f>
        <v/>
      </c>
      <c r="AD22" s="240">
        <f>IF(OR(NOT(ISNUMBER($T22)),ISBLANK($W22),NOT(ISNUMBER($X22))),0,      IF(OR(YEAR($T22)&gt;AD$7,$X22&lt;=0,(YEAR($T22)+$X22)&lt;AD$7),0,     IF(YEAR($T22)=AD$7,               ($W22/($X22*360))*DAYS360($T22,DATE(AD$7,12,31)),     IF((YEAR($T22)+$X22)&lt;=AD$7,               $W22-SUM($Y22:AC22),               $W22/$X22))))</f>
        <v/>
      </c>
      <c r="AE22" s="240">
        <f>IF(OR(NOT(ISNUMBER($T22)),ISBLANK($W22),NOT(ISNUMBER($X22))),0,      IF(OR(YEAR($T22)&gt;AE$7,$X22&lt;=0,(YEAR($T22)+$X22)&lt;AE$7),0,     IF(YEAR($T22)=AE$7,               ($W22/($X22*360))*DAYS360($T22,DATE(AE$7,12,31)),     IF((YEAR($T22)+$X22)&lt;=AE$7,               $W22-SUM($Y22:AD22),               $W22/$X22))))</f>
        <v/>
      </c>
      <c r="AF22" s="240">
        <f>IF(OR(NOT(ISNUMBER($T22)),ISBLANK($W22),NOT(ISNUMBER($X22))),0,      IF(OR(YEAR($T22)&gt;AF$7,$X22&lt;=0,(YEAR($T22)+$X22)&lt;AF$7),0,     IF(YEAR($T22)=AF$7,               ($W22/($X22*360))*DAYS360($T22,DATE(AF$7,12,31)),     IF((YEAR($T22)+$X22)&lt;=AF$7,               $W22-SUM($Y22:AE22),               $W22/$X22))))</f>
        <v/>
      </c>
      <c r="AG22" s="240">
        <f>IF(OR(NOT(ISNUMBER($T22)),ISBLANK($W22),NOT(ISNUMBER($X22))),0,      IF(OR(YEAR($T22)&gt;AG$7,$X22&lt;=0,(YEAR($T22)+$X22)&lt;AG$7),0,     IF(YEAR($T22)=AG$7,               ($W22/($X22*360))*DAYS360($T22,DATE(AG$7,12,31)),     IF((YEAR($T22)+$X22)&lt;=AG$7,               $W22-SUM($Y22:AF22),               $W22/$X22))))</f>
        <v/>
      </c>
      <c r="AH22" s="240">
        <f>IF(OR(NOT(ISNUMBER($T22)),ISBLANK($W22),NOT(ISNUMBER($X22))),0,      IF(OR(YEAR($T22)&gt;AH$7,$X22&lt;=0,(YEAR($T22)+$X22)&lt;AH$7),0,     IF(YEAR($T22)=AH$7,               ($W22/($X22*360))*DAYS360($T22,DATE(AH$7,12,31)),     IF((YEAR($T22)+$X22)&lt;=AH$7,               $W22-SUM($Y22:AG22),               $W22/$X22))))</f>
        <v/>
      </c>
      <c r="AI22" s="240">
        <f>IF(OR(NOT(ISNUMBER($T22)),ISBLANK($W22),NOT(ISNUMBER($X22))),0,      IF(OR(YEAR($T22)&gt;AI$7,$X22&lt;=0,(YEAR($T22)+$X22)&lt;AI$7),0,     IF(YEAR($T22)=AI$7,               ($W22/($X22*360))*DAYS360($T22,DATE(AI$7,12,31)),     IF((YEAR($T22)+$X22)&lt;=AI$7,               $W22-SUM($Y22:AH22),               $W22/$X22))))</f>
        <v/>
      </c>
      <c r="AJ22" s="240">
        <f>IF(OR(NOT(ISNUMBER($T22)),ISBLANK($W22),NOT(ISNUMBER($X22))),0,      IF(OR(YEAR($T22)&gt;AJ$7,$X22&lt;=0,(YEAR($T22)+$X22)&lt;AJ$7),0,     IF(YEAR($T22)=AJ$7,               ($W22/($X22*360))*DAYS360($T22,DATE(AJ$7,12,31)),     IF((YEAR($T22)+$X22)&lt;=AJ$7,               $W22-SUM($Y22:AI22),               $W22/$X22))))</f>
        <v/>
      </c>
      <c r="AK22" s="240">
        <f>IF(OR(NOT(ISNUMBER($T22)),ISBLANK($W22),NOT(ISNUMBER($X22))),0,      IF(OR(YEAR($T22)&gt;AK$7,$X22&lt;=0,(YEAR($T22)+$X22)&lt;AK$7),0,     IF(YEAR($T22)=AK$7,               ($W22/($X22*360))*DAYS360($T22,DATE(AK$7,12,31)),     IF((YEAR($T22)+$X22)&lt;=AK$7,               $W22-SUM($Y22:AJ22),               $W22/$X22))))</f>
        <v/>
      </c>
      <c r="AL22" s="240">
        <f>IF(OR(NOT(ISNUMBER($T22)),ISBLANK($W22),NOT(ISNUMBER($X22))),0,      IF(OR(YEAR($T22)&gt;AL$7,$X22&lt;=0,(YEAR($T22)+$X22)&lt;AL$7),0,     IF(YEAR($T22)=AL$7,               ($W22/($X22*360))*DAYS360($T22,DATE(AL$7,12,31)),     IF((YEAR($T22)+$X22)&lt;=AL$7,               $W22-SUM($Y22:AK22),               $W22/$X22))))</f>
        <v/>
      </c>
      <c r="AM22" s="240">
        <f>IF(OR(NOT(ISNUMBER($T22)),ISBLANK($W22),NOT(ISNUMBER($X22))),0,      IF(OR(YEAR($T22)&gt;AM$7,$X22&lt;=0,(YEAR($T22)+$X22)&lt;AM$7),0,     IF(YEAR($T22)=AM$7,               ($W22/($X22*360))*DAYS360($T22,DATE(AM$7,12,31)),     IF((YEAR($T22)+$X22)&lt;=AM$7,               $W22-SUM($Y22:AL22),               $W22/$X22))))</f>
        <v/>
      </c>
      <c r="AN22" s="240">
        <f>IF(OR(NOT(ISNUMBER($T22)),ISBLANK($W22),NOT(ISNUMBER($X22))),0,      IF(OR(YEAR($T22)&gt;AN$7,$X22&lt;=0,(YEAR($T22)+$X22)&lt;AN$7),0,     IF(YEAR($T22)=AN$7,               ($W22/($X22*360))*DAYS360($T22,DATE(AN$7,12,31)),     IF((YEAR($T22)+$X22)&lt;=AN$7,               $W22-SUM($Y22:AM22),               $W22/$X22))))</f>
        <v/>
      </c>
      <c r="AO22" s="240">
        <f>IF(OR(NOT(ISNUMBER($T22)),ISBLANK($W22),NOT(ISNUMBER($X22))),0,      IF(OR(YEAR($T22)&gt;AO$7,$X22&lt;=0,(YEAR($T22)+$X22)&lt;AO$7),0,     IF(YEAR($T22)=AO$7,               ($W22/($X22*360))*DAYS360($T22,DATE(AO$7,12,31)),     IF((YEAR($T22)+$X22)&lt;=AO$7,               $W22-SUM($Y22:AN22),               $W22/$X22))))</f>
        <v/>
      </c>
      <c r="AP22" s="240">
        <f>IF(OR(NOT(ISNUMBER($T22)),ISBLANK($W22),NOT(ISNUMBER($X22))),0,      IF(OR(YEAR($T22)&gt;AP$7,$X22&lt;=0,(YEAR($T22)+$X22)&lt;AP$7),0,     IF(YEAR($T22)=AP$7,               ($W22/($X22*360))*DAYS360($T22,DATE(AP$7,12,31)),     IF((YEAR($T22)+$X22)&lt;=AP$7,               $W22-SUM($Y22:AO22),               $W22/$X22))))</f>
        <v/>
      </c>
      <c r="AQ22" s="240">
        <f>IF(OR(NOT(ISNUMBER($T22)),ISBLANK($W22),NOT(ISNUMBER($X22))),0,      IF(OR(YEAR($T22)&gt;AQ$7,$X22&lt;=0,(YEAR($T22)+$X22)&lt;AQ$7),0,     IF(YEAR($T22)=AQ$7,               ($W22/($X22*360))*DAYS360($T22,DATE(AQ$7,12,31)),     IF((YEAR($T22)+$X22)&lt;=AQ$7,               $W22-SUM($Y22:AP22),               $W22/$X22))))</f>
        <v/>
      </c>
      <c r="AR22" s="240">
        <f>IF(OR(NOT(ISNUMBER($T22)),ISBLANK($W22),NOT(ISNUMBER($X22))),0,      IF(OR(YEAR($T22)&gt;AR$7,$X22&lt;=0,(YEAR($T22)+$X22)&lt;AR$7),0,     IF(YEAR($T22)=AR$7,               ($W22/($X22*360))*DAYS360($T22,DATE(AR$7,12,31)),     IF((YEAR($T22)+$X22)&lt;=AR$7,               $W22-SUM($Y22:AQ22),               $W22/$X22))))</f>
        <v/>
      </c>
      <c r="AS22" s="240">
        <f>IF(OR(NOT(ISNUMBER($T22)),ISBLANK($W22),NOT(ISNUMBER($X22))),0,      IF(OR(YEAR($T22)&gt;AS$7,$X22&lt;=0,(YEAR($T22)+$X22)&lt;AS$7),0,     IF(YEAR($T22)=AS$7,               ($W22/($X22*360))*DAYS360($T22,DATE(AS$7,12,31)),     IF((YEAR($T22)+$X22)&lt;=AS$7,               $W22-SUM($Y22:AR22),               $W22/$X22))))</f>
        <v/>
      </c>
      <c r="AT22" s="240">
        <f>IF(OR(NOT(ISNUMBER($T22)),ISBLANK($W22),NOT(ISNUMBER($X22))),0,      IF(OR(YEAR($T22)&gt;AT$7,$X22&lt;=0,(YEAR($T22)+$X22)&lt;AT$7),0,     IF(YEAR($T22)=AT$7,               ($W22/($X22*360))*DAYS360($T22,DATE(AT$7,12,31)),     IF((YEAR($T22)+$X22)&lt;=AT$7,               $W22-SUM($Y22:AS22),               $W22/$X22))))</f>
        <v/>
      </c>
      <c r="AU22" s="240">
        <f>IF(OR(NOT(ISNUMBER($T22)),ISBLANK($W22),NOT(ISNUMBER($X22))),0,      IF(OR(YEAR($T22)&gt;AU$7,$X22&lt;=0,(YEAR($T22)+$X22)&lt;AU$7),0,     IF(YEAR($T22)=AU$7,               ($W22/($X22*360))*DAYS360($T22,DATE(AU$7,12,31)),     IF((YEAR($T22)+$X22)&lt;=AU$7,               $W22-SUM($Y22:AT22),               $W22/$X22))))</f>
        <v/>
      </c>
      <c r="AV22" s="240">
        <f>IF(OR(NOT(ISNUMBER($T22)),ISBLANK($W22),NOT(ISNUMBER($X22))),0,      IF(OR(YEAR($T22)&gt;AV$7,$X22&lt;=0,(YEAR($T22)+$X22)&lt;AV$7),0,     IF(YEAR($T22)=AV$7,               ($W22/($X22*360))*DAYS360($T22,DATE(AV$7,12,31)),     IF((YEAR($T22)+$X22)&lt;=AV$7,               $W22-SUM($Y22:AU22),               $W22/$X22))))</f>
        <v/>
      </c>
      <c r="AW22" s="240">
        <f>IF(OR(NOT(ISNUMBER($T22)),ISBLANK($W22),NOT(ISNUMBER($X22))),0,      IF(OR(YEAR($T22)&gt;AW$7,$X22&lt;=0,(YEAR($T22)+$X22)&lt;AW$7),0,     IF(YEAR($T22)=AW$7,               ($W22/($X22*360))*DAYS360($T22,DATE(AW$7,12,31)),     IF((YEAR($T22)+$X22)&lt;=AW$7,               $W22-SUM($Y22:AV22),               $W22/$X22))))</f>
        <v/>
      </c>
      <c r="AX22" s="240">
        <f>IF(OR(NOT(ISNUMBER($T22)),ISBLANK($W22),NOT(ISNUMBER($X22))),0,      IF(OR(YEAR($T22)&gt;AX$7,$X22&lt;=0,(YEAR($T22)+$X22)&lt;AX$7),0,     IF(YEAR($T22)=AX$7,               ($W22/($X22*360))*DAYS360($T22,DATE(AX$7,12,31)),     IF((YEAR($T22)+$X22)&lt;=AX$7,               $W22-SUM($Y22:AW22),               $W22/$X22))))</f>
        <v/>
      </c>
      <c r="AY22" s="240">
        <f>IF(OR(NOT(ISNUMBER($T22)),ISBLANK($W22),NOT(ISNUMBER($X22))),0,      IF(OR(YEAR($T22)&gt;AY$7,$X22&lt;=0,(YEAR($T22)+$X22)&lt;AY$7),0,     IF(YEAR($T22)=AY$7,               ($W22/($X22*360))*DAYS360($T22,DATE(AY$7,12,31)),     IF((YEAR($T22)+$X22)&lt;=AY$7,               $W22-SUM($Y22:AX22),               $W22/$X22))))</f>
        <v/>
      </c>
      <c r="AZ22" s="240">
        <f>IF(OR(NOT(ISNUMBER($T22)),ISBLANK($W22),NOT(ISNUMBER($X22))),0,      IF(OR(YEAR($T22)&gt;AZ$7,$X22&lt;=0,(YEAR($T22)+$X22)&lt;AZ$7),0,     IF(YEAR($T22)=AZ$7,               ($W22/($X22*360))*DAYS360($T22,DATE(AZ$7,12,31)),     IF((YEAR($T22)+$X22)&lt;=AZ$7,               $W22-SUM($Y22:AY22),               $W22/$X22))))</f>
        <v/>
      </c>
      <c r="BA22" s="240">
        <f>IF(OR(NOT(ISNUMBER($T22)),ISBLANK($W22),NOT(ISNUMBER($X22))),0,      IF(OR(YEAR($T22)&gt;BA$7,$X22&lt;=0,(YEAR($T22)+$X22)&lt;BA$7),0,     IF(YEAR($T22)=BA$7,               ($W22/($X22*360))*DAYS360($T22,DATE(BA$7,12,31)),     IF((YEAR($T22)+$X22)&lt;=BA$7,               $W22-SUM($Y22:AZ22),               $W22/$X22))))</f>
        <v/>
      </c>
      <c r="BB22" s="240">
        <f>IF(OR(NOT(ISNUMBER($T22)),ISBLANK($W22),NOT(ISNUMBER($X22))),0,      IF(OR(YEAR($T22)&gt;BB$7,$X22&lt;=0,(YEAR($T22)+$X22)&lt;BB$7),0,     IF(YEAR($T22)=BB$7,               ($W22/($X22*360))*DAYS360($T22,DATE(BB$7,12,31)),     IF((YEAR($T22)+$X22)&lt;=BB$7,               $W22-SUM($Y22:BA22),               $W22/$X22))))</f>
        <v/>
      </c>
      <c r="BC22" s="240">
        <f>IF(OR(NOT(ISNUMBER($T22)),ISBLANK($W22),NOT(ISNUMBER($X22))),0,      IF(OR(YEAR($T22)&gt;BC$7,$X22&lt;=0,(YEAR($T22)+$X22)&lt;BC$7),0,     IF(YEAR($T22)=BC$7,               ($W22/($X22*360))*DAYS360($T22,DATE(BC$7,12,31)),     IF((YEAR($T22)+$X22)&lt;=BC$7,               $W22-SUM($Y22:BB22),               $W22/$X22))))</f>
        <v/>
      </c>
      <c r="BD22" s="240">
        <f>IF(OR(NOT(ISNUMBER($T22)),ISBLANK($W22),NOT(ISNUMBER($X22))),0,      IF(OR(YEAR($T22)&gt;BD$7,$X22&lt;=0,(YEAR($T22)+$X22)&lt;BD$7),0,     IF(YEAR($T22)=BD$7,               ($W22/($X22*360))*DAYS360($T22,DATE(BD$7,12,31)),     IF((YEAR($T22)+$X22)&lt;=BD$7,               $W22-SUM($Y22:BC22),               $W22/$X22))))</f>
        <v/>
      </c>
      <c r="BE22" s="240">
        <f>IF(OR(NOT(ISNUMBER($T22)),ISBLANK($W22),NOT(ISNUMBER($X22))),0,      IF(OR(YEAR($T22)&gt;BE$7,$X22&lt;=0,(YEAR($T22)+$X22)&lt;BE$7),0,     IF(YEAR($T22)=BE$7,               ($W22/($X22*360))*DAYS360($T22,DATE(BE$7,12,31)),     IF((YEAR($T22)+$X22)&lt;=BE$7,               $W22-SUM($Y22:BD22),               $W22/$X22))))</f>
        <v/>
      </c>
      <c r="BF22" s="240">
        <f>IF(OR(NOT(ISNUMBER($T22)),ISBLANK($W22),NOT(ISNUMBER($X22))),0,      IF(OR(YEAR($T22)&gt;BF$7,$X22&lt;=0,(YEAR($T22)+$X22)&lt;BF$7),0,     IF(YEAR($T22)=BF$7,               ($W22/($X22*360))*DAYS360($T22,DATE(BF$7,12,31)),     IF((YEAR($T22)+$X22)&lt;=BF$7,               $W22-SUM($Y22:BE22),               $W22/$X22))))</f>
        <v/>
      </c>
      <c r="BG22" s="240">
        <f>IF(OR(NOT(ISNUMBER($T22)),ISBLANK($W22),NOT(ISNUMBER($X22))),0,      IF(OR(YEAR($T22)&gt;BG$7,$X22&lt;=0,(YEAR($T22)+$X22)&lt;BG$7),0,     IF(YEAR($T22)=BG$7,               ($W22/($X22*360))*DAYS360($T22,DATE(BG$7,12,31)),     IF((YEAR($T22)+$X22)&lt;=BG$7,               $W22-SUM($Y22:BF22),               $W22/$X22))))</f>
        <v/>
      </c>
      <c r="BH22" s="240">
        <f>IF(OR(NOT(ISNUMBER($T22)),ISBLANK($W22),NOT(ISNUMBER($X22))),0,      IF(OR(YEAR($T22)&gt;BH$7,$X22&lt;=0,(YEAR($T22)+$X22)&lt;BH$7),0,     IF(YEAR($T22)=BH$7,               ($W22/($X22*360))*DAYS360($T22,DATE(BH$7,12,31)),     IF((YEAR($T22)+$X22)&lt;=BH$7,               $W22-SUM($Y22:BG22),               $W22/$X22))))</f>
        <v/>
      </c>
      <c r="BI22" s="240">
        <f>IF(OR(NOT(ISNUMBER($T22)),ISBLANK($W22),NOT(ISNUMBER($X22))),0,      IF(OR(YEAR($T22)&gt;BI$7,$X22&lt;=0,(YEAR($T22)+$X22)&lt;BI$7),0,     IF(YEAR($T22)=BI$7,               ($W22/($X22*360))*DAYS360($T22,DATE(BI$7,12,31)),     IF((YEAR($T22)+$X22)&lt;=BI$7,               $W22-SUM($Y22:BH22),               $W22/$X22))))</f>
        <v/>
      </c>
      <c r="BJ22" s="240">
        <f>IF(OR(NOT(ISNUMBER($T22)),ISBLANK($W22),NOT(ISNUMBER($X22))),0,      IF(OR(YEAR($T22)&gt;BJ$7,$X22&lt;=0,(YEAR($T22)+$X22)&lt;BJ$7),0,     IF(YEAR($T22)=BJ$7,               ($W22/($X22*360))*DAYS360($T22,DATE(BJ$7,12,31)),     IF((YEAR($T22)+$X22)&lt;=BJ$7,               $W22-SUM($Y22:BI22),               $W22/$X22))))</f>
        <v/>
      </c>
      <c r="BK22" s="240">
        <f>IF(OR(NOT(ISNUMBER($T22)),ISBLANK($W22),NOT(ISNUMBER($X22))),0,      IF(OR(YEAR($T22)&gt;BK$7,$X22&lt;=0,(YEAR($T22)+$X22)&lt;BK$7),0,     IF(YEAR($T22)=BK$7,               ($W22/($X22*360))*DAYS360($T22,DATE(BK$7,12,31)),     IF((YEAR($T22)+$X22)&lt;=BK$7,               $W22-SUM($Y22:BJ22),               $W22/$X22))))</f>
        <v/>
      </c>
      <c r="BL22" s="240">
        <f>IF(OR(NOT(ISNUMBER($T22)),ISBLANK($W22),NOT(ISNUMBER($X22))),0,      IF(OR(YEAR($T22)&gt;BL$7,$X22&lt;=0,(YEAR($T22)+$X22)&lt;BL$7),0,     IF(YEAR($T22)=BL$7,               ($W22/($X22*360))*DAYS360($T22,DATE(BL$7,12,31)),     IF((YEAR($T22)+$X22)&lt;=BL$7,               $W22-SUM($Y22:BK22),               $W22/$X22))))</f>
        <v/>
      </c>
      <c r="BM22" s="240">
        <f>IF(OR(NOT(ISNUMBER($T22)),ISBLANK($W22),NOT(ISNUMBER($X22))),0,      IF(OR(YEAR($T22)&gt;BM$7,$X22&lt;=0,(YEAR($T22)+$X22)&lt;BM$7),0,     IF(YEAR($T22)=BM$7,               ($W22/($X22*360))*DAYS360($T22,DATE(BM$7,12,31)),     IF((YEAR($T22)+$X22)&lt;=BM$7,               $W22-SUM($Y22:BL22),               $W22/$X22))))</f>
        <v/>
      </c>
      <c r="BN22" s="240">
        <f>IF(OR(NOT(ISNUMBER($T22)),ISBLANK($W22),NOT(ISNUMBER($X22))),0,      IF(OR(YEAR($T22)&gt;BN$7,$X22&lt;=0,(YEAR($T22)+$X22)&lt;BN$7),0,     IF(YEAR($T22)=BN$7,               ($W22/($X22*360))*DAYS360($T22,DATE(BN$7,12,31)),     IF((YEAR($T22)+$X22)&lt;=BN$7,               $W22-SUM($Y22:BM22),               $W22/$X22))))</f>
        <v/>
      </c>
      <c r="BO22" s="240">
        <f>IF(OR(NOT(ISNUMBER($T22)),ISBLANK($W22),NOT(ISNUMBER($X22))),0,      IF(OR(YEAR($T22)&gt;BO$7,$X22&lt;=0,(YEAR($T22)+$X22)&lt;BO$7),0,     IF(YEAR($T22)=BO$7,               ($W22/($X22*360))*DAYS360($T22,DATE(BO$7,12,31)),     IF((YEAR($T22)+$X22)&lt;=BO$7,               $W22-SUM($Y22:BN22),               $W22/$X22))))</f>
        <v/>
      </c>
      <c r="BP22" s="240">
        <f>IF(OR(NOT(ISNUMBER($T22)),ISBLANK($W22),NOT(ISNUMBER($X22))),0,      IF(OR(YEAR($T22)&gt;BP$7,$X22&lt;=0,(YEAR($T22)+$X22)&lt;BP$7),0,     IF(YEAR($T22)=BP$7,               ($W22/($X22*360))*DAYS360($T22,DATE(BP$7,12,31)),     IF((YEAR($T22)+$X22)&lt;=BP$7,               $W22-SUM($Y22:BO22),               $W22/$X22))))</f>
        <v/>
      </c>
      <c r="BQ22" s="240">
        <f>IF(OR(NOT(ISNUMBER($T22)),ISBLANK($W22),NOT(ISNUMBER($X22))),0,      IF(OR(YEAR($T22)&gt;BQ$7,$X22&lt;=0,(YEAR($T22)+$X22)&lt;BQ$7),0,     IF(YEAR($T22)=BQ$7,               ($W22/($X22*360))*DAYS360($T22,DATE(BQ$7,12,31)),     IF((YEAR($T22)+$X22)&lt;=BQ$7,               $W22-SUM($Y22:BP22),               $W22/$X22))))</f>
        <v/>
      </c>
      <c r="BR22" s="240">
        <f>IF(OR(NOT(ISNUMBER($T22)),ISBLANK($W22),NOT(ISNUMBER($X22))),0,      IF(OR(YEAR($T22)&gt;BR$7,$X22&lt;=0,(YEAR($T22)+$X22)&lt;BR$7),0,     IF(YEAR($T22)=BR$7,               ($W22/($X22*360))*DAYS360($T22,DATE(BR$7,12,31)),     IF((YEAR($T22)+$X22)&lt;=BR$7,               $W22-SUM($Y22:BQ22),               $W22/$X22))))</f>
        <v/>
      </c>
      <c r="BS22" s="240">
        <f>IF(OR(NOT(ISNUMBER($T22)),ISBLANK($W22),NOT(ISNUMBER($X22))),0,      IF(OR(YEAR($T22)&gt;BS$7,$X22&lt;=0,(YEAR($T22)+$X22)&lt;BS$7),0,     IF(YEAR($T22)=BS$7,               ($W22/($X22*360))*DAYS360($T22,DATE(BS$7,12,31)),     IF((YEAR($T22)+$X22)&lt;=BS$7,               $W22-SUM($Y22:BR22),               $W22/$X22))))</f>
        <v/>
      </c>
      <c r="BT22" s="240">
        <f>IF(OR(NOT(ISNUMBER($T22)),ISBLANK($W22),NOT(ISNUMBER($X22))),0,      IF(OR(YEAR($T22)&gt;BT$7,$X22&lt;=0,(YEAR($T22)+$X22)&lt;BT$7),0,     IF(YEAR($T22)=BT$7,               ($W22/($X22*360))*DAYS360($T22,DATE(BT$7,12,31)),     IF((YEAR($T22)+$X22)&lt;=BT$7,               $W22-SUM($Y22:BS22),               $W22/$X22))))</f>
        <v/>
      </c>
      <c r="BU22" s="240">
        <f>IF(OR(NOT(ISNUMBER($T22)),ISBLANK($W22),NOT(ISNUMBER($X22))),0,      IF(OR(YEAR($T22)&gt;BU$7,$X22&lt;=0,(YEAR($T22)+$X22)&lt;BU$7),0,     IF(YEAR($T22)=BU$7,               ($W22/($X22*360))*DAYS360($T22,DATE(BU$7,12,31)),     IF((YEAR($T22)+$X22)&lt;=BU$7,               $W22-SUM($Y22:BT22),               $W22/$X22))))</f>
        <v/>
      </c>
      <c r="BV22" s="240">
        <f>IF(OR(NOT(ISNUMBER($T22)),ISBLANK($W22),NOT(ISNUMBER($X22))),0,      IF(OR(YEAR($T22)&gt;BV$7,$X22&lt;=0,(YEAR($T22)+$X22)&lt;BV$7),0,     IF(YEAR($T22)=BV$7,               ($W22/($X22*360))*DAYS360($T22,DATE(BV$7,12,31)),     IF((YEAR($T22)+$X22)&lt;=BV$7,               $W22-SUM($Y22:BU22),               $W22/$X22))))</f>
        <v/>
      </c>
      <c r="BW22" s="240">
        <f>IF(OR(NOT(ISNUMBER($T22)),ISBLANK($W22),NOT(ISNUMBER($X22))),0,      IF(OR(YEAR($T22)&gt;BW$7,$X22&lt;=0,(YEAR($T22)+$X22)&lt;BW$7),0,     IF(YEAR($T22)=BW$7,               ($W22/($X22*360))*DAYS360($T22,DATE(BW$7,12,31)),     IF((YEAR($T22)+$X22)&lt;=BW$7,               $W22-SUM($Y22:BV22),               $W22/$X22))))</f>
        <v/>
      </c>
      <c r="BX22" s="240">
        <f>IF(OR(NOT(ISNUMBER($T22)),ISBLANK($W22),NOT(ISNUMBER($X22))),0,      IF(OR(YEAR($T22)&gt;BX$7,$X22&lt;=0,(YEAR($T22)+$X22)&lt;BX$7),0,     IF(YEAR($T22)=BX$7,               ($W22/($X22*360))*DAYS360($T22,DATE(BX$7,12,31)),     IF((YEAR($T22)+$X22)&lt;=BX$7,               $W22-SUM($Y22:BW22),               $W22/$X22))))</f>
        <v/>
      </c>
      <c r="BY22" s="240">
        <f>IF(OR(NOT(ISNUMBER($T22)),ISBLANK($W22),NOT(ISNUMBER($X22))),0,      IF(OR(YEAR($T22)&gt;BY$7,$X22&lt;=0,(YEAR($T22)+$X22)&lt;BY$7),0,     IF(YEAR($T22)=BY$7,               ($W22/($X22*360))*DAYS360($T22,DATE(BY$7,12,31)),     IF((YEAR($T22)+$X22)&lt;=BY$7,               $W22-SUM($Y22:BX22),               $W22/$X22))))</f>
        <v/>
      </c>
      <c r="CL22" s="14">
        <f>CL21+1</f>
        <v/>
      </c>
    </row>
    <row r="23" ht="15" customFormat="1" customHeight="1" s="14">
      <c r="A23" s="12" t="n"/>
      <c r="S23" s="12" t="inlineStr">
        <is>
          <t>Bien_Immo - 3</t>
        </is>
      </c>
      <c r="T23" s="176">
        <f>T22</f>
        <v/>
      </c>
      <c r="U23" s="287" t="inlineStr">
        <is>
          <t>Constructions</t>
        </is>
      </c>
      <c r="V23" s="285" t="inlineStr">
        <is>
          <t>Constructions</t>
        </is>
      </c>
      <c r="W23" s="512">
        <f>IF($L$29="Détaillée",0,L33*$AB$278)</f>
        <v/>
      </c>
      <c r="X23" s="512">
        <f>IF($L$29="Détaillée",0,M33)</f>
        <v/>
      </c>
      <c r="Y23" s="178" t="n"/>
      <c r="Z23" s="240">
        <f>IF(OR(NOT(ISNUMBER($T23)),ISBLANK($W23),NOT(ISNUMBER($X23))),0,      IF(OR(YEAR($T23)&gt;Z$7,$X23&lt;=0,(YEAR($T23)+$X23)&lt;Z$7),0,     IF(YEAR($T23)=Z$7,               ($W23/($X23*360))*DAYS360($T23,DATE(Z$7,12,31)),     IF((YEAR($T23)+$X23)&lt;=Z$7,               $W23-SUM($Y23:Y23),               $W23/$X23))))</f>
        <v/>
      </c>
      <c r="AA23" s="240">
        <f>IF(OR(NOT(ISNUMBER($T23)),ISBLANK($W23),NOT(ISNUMBER($X23))),0,      IF(OR(YEAR($T23)&gt;AA$7,$X23&lt;=0,(YEAR($T23)+$X23)&lt;AA$7),0,     IF(YEAR($T23)=AA$7,               ($W23/($X23*360))*DAYS360($T23,DATE(AA$7,12,31)),     IF((YEAR($T23)+$X23)&lt;=AA$7,               $W23-SUM($Y23:Z23),               $W23/$X23))))</f>
        <v/>
      </c>
      <c r="AB23" s="240">
        <f>IF(OR(NOT(ISNUMBER($T23)),ISBLANK($W23),NOT(ISNUMBER($X23))),0,      IF(OR(YEAR($T23)&gt;AB$7,$X23&lt;=0,(YEAR($T23)+$X23)&lt;AB$7),0,     IF(YEAR($T23)=AB$7,               ($W23/($X23*360))*DAYS360($T23,DATE(AB$7,12,31)),     IF((YEAR($T23)+$X23)&lt;=AB$7,               $W23-SUM($Y23:AA23),               $W23/$X23))))</f>
        <v/>
      </c>
      <c r="AC23" s="240">
        <f>IF(OR(NOT(ISNUMBER($T23)),ISBLANK($W23),NOT(ISNUMBER($X23))),0,      IF(OR(YEAR($T23)&gt;AC$7,$X23&lt;=0,(YEAR($T23)+$X23)&lt;AC$7),0,     IF(YEAR($T23)=AC$7,               ($W23/($X23*360))*DAYS360($T23,DATE(AC$7,12,31)),     IF((YEAR($T23)+$X23)&lt;=AC$7,               $W23-SUM($Y23:AB23),               $W23/$X23))))</f>
        <v/>
      </c>
      <c r="AD23" s="240">
        <f>IF(OR(NOT(ISNUMBER($T23)),ISBLANK($W23),NOT(ISNUMBER($X23))),0,      IF(OR(YEAR($T23)&gt;AD$7,$X23&lt;=0,(YEAR($T23)+$X23)&lt;AD$7),0,     IF(YEAR($T23)=AD$7,               ($W23/($X23*360))*DAYS360($T23,DATE(AD$7,12,31)),     IF((YEAR($T23)+$X23)&lt;=AD$7,               $W23-SUM($Y23:AC23),               $W23/$X23))))</f>
        <v/>
      </c>
      <c r="AE23" s="240">
        <f>IF(OR(NOT(ISNUMBER($T23)),ISBLANK($W23),NOT(ISNUMBER($X23))),0,      IF(OR(YEAR($T23)&gt;AE$7,$X23&lt;=0,(YEAR($T23)+$X23)&lt;AE$7),0,     IF(YEAR($T23)=AE$7,               ($W23/($X23*360))*DAYS360($T23,DATE(AE$7,12,31)),     IF((YEAR($T23)+$X23)&lt;=AE$7,               $W23-SUM($Y23:AD23),               $W23/$X23))))</f>
        <v/>
      </c>
      <c r="AF23" s="240">
        <f>IF(OR(NOT(ISNUMBER($T23)),ISBLANK($W23),NOT(ISNUMBER($X23))),0,      IF(OR(YEAR($T23)&gt;AF$7,$X23&lt;=0,(YEAR($T23)+$X23)&lt;AF$7),0,     IF(YEAR($T23)=AF$7,               ($W23/($X23*360))*DAYS360($T23,DATE(AF$7,12,31)),     IF((YEAR($T23)+$X23)&lt;=AF$7,               $W23-SUM($Y23:AE23),               $W23/$X23))))</f>
        <v/>
      </c>
      <c r="AG23" s="240">
        <f>IF(OR(NOT(ISNUMBER($T23)),ISBLANK($W23),NOT(ISNUMBER($X23))),0,      IF(OR(YEAR($T23)&gt;AG$7,$X23&lt;=0,(YEAR($T23)+$X23)&lt;AG$7),0,     IF(YEAR($T23)=AG$7,               ($W23/($X23*360))*DAYS360($T23,DATE(AG$7,12,31)),     IF((YEAR($T23)+$X23)&lt;=AG$7,               $W23-SUM($Y23:AF23),               $W23/$X23))))</f>
        <v/>
      </c>
      <c r="AH23" s="240">
        <f>IF(OR(NOT(ISNUMBER($T23)),ISBLANK($W23),NOT(ISNUMBER($X23))),0,      IF(OR(YEAR($T23)&gt;AH$7,$X23&lt;=0,(YEAR($T23)+$X23)&lt;AH$7),0,     IF(YEAR($T23)=AH$7,               ($W23/($X23*360))*DAYS360($T23,DATE(AH$7,12,31)),     IF((YEAR($T23)+$X23)&lt;=AH$7,               $W23-SUM($Y23:AG23),               $W23/$X23))))</f>
        <v/>
      </c>
      <c r="AI23" s="240">
        <f>IF(OR(NOT(ISNUMBER($T23)),ISBLANK($W23),NOT(ISNUMBER($X23))),0,      IF(OR(YEAR($T23)&gt;AI$7,$X23&lt;=0,(YEAR($T23)+$X23)&lt;AI$7),0,     IF(YEAR($T23)=AI$7,               ($W23/($X23*360))*DAYS360($T23,DATE(AI$7,12,31)),     IF((YEAR($T23)+$X23)&lt;=AI$7,               $W23-SUM($Y23:AH23),               $W23/$X23))))</f>
        <v/>
      </c>
      <c r="AJ23" s="240">
        <f>IF(OR(NOT(ISNUMBER($T23)),ISBLANK($W23),NOT(ISNUMBER($X23))),0,      IF(OR(YEAR($T23)&gt;AJ$7,$X23&lt;=0,(YEAR($T23)+$X23)&lt;AJ$7),0,     IF(YEAR($T23)=AJ$7,               ($W23/($X23*360))*DAYS360($T23,DATE(AJ$7,12,31)),     IF((YEAR($T23)+$X23)&lt;=AJ$7,               $W23-SUM($Y23:AI23),               $W23/$X23))))</f>
        <v/>
      </c>
      <c r="AK23" s="240">
        <f>IF(OR(NOT(ISNUMBER($T23)),ISBLANK($W23),NOT(ISNUMBER($X23))),0,      IF(OR(YEAR($T23)&gt;AK$7,$X23&lt;=0,(YEAR($T23)+$X23)&lt;AK$7),0,     IF(YEAR($T23)=AK$7,               ($W23/($X23*360))*DAYS360($T23,DATE(AK$7,12,31)),     IF((YEAR($T23)+$X23)&lt;=AK$7,               $W23-SUM($Y23:AJ23),               $W23/$X23))))</f>
        <v/>
      </c>
      <c r="AL23" s="240">
        <f>IF(OR(NOT(ISNUMBER($T23)),ISBLANK($W23),NOT(ISNUMBER($X23))),0,      IF(OR(YEAR($T23)&gt;AL$7,$X23&lt;=0,(YEAR($T23)+$X23)&lt;AL$7),0,     IF(YEAR($T23)=AL$7,               ($W23/($X23*360))*DAYS360($T23,DATE(AL$7,12,31)),     IF((YEAR($T23)+$X23)&lt;=AL$7,               $W23-SUM($Y23:AK23),               $W23/$X23))))</f>
        <v/>
      </c>
      <c r="AM23" s="240">
        <f>IF(OR(NOT(ISNUMBER($T23)),ISBLANK($W23),NOT(ISNUMBER($X23))),0,      IF(OR(YEAR($T23)&gt;AM$7,$X23&lt;=0,(YEAR($T23)+$X23)&lt;AM$7),0,     IF(YEAR($T23)=AM$7,               ($W23/($X23*360))*DAYS360($T23,DATE(AM$7,12,31)),     IF((YEAR($T23)+$X23)&lt;=AM$7,               $W23-SUM($Y23:AL23),               $W23/$X23))))</f>
        <v/>
      </c>
      <c r="AN23" s="240">
        <f>IF(OR(NOT(ISNUMBER($T23)),ISBLANK($W23),NOT(ISNUMBER($X23))),0,      IF(OR(YEAR($T23)&gt;AN$7,$X23&lt;=0,(YEAR($T23)+$X23)&lt;AN$7),0,     IF(YEAR($T23)=AN$7,               ($W23/($X23*360))*DAYS360($T23,DATE(AN$7,12,31)),     IF((YEAR($T23)+$X23)&lt;=AN$7,               $W23-SUM($Y23:AM23),               $W23/$X23))))</f>
        <v/>
      </c>
      <c r="AO23" s="240">
        <f>IF(OR(NOT(ISNUMBER($T23)),ISBLANK($W23),NOT(ISNUMBER($X23))),0,      IF(OR(YEAR($T23)&gt;AO$7,$X23&lt;=0,(YEAR($T23)+$X23)&lt;AO$7),0,     IF(YEAR($T23)=AO$7,               ($W23/($X23*360))*DAYS360($T23,DATE(AO$7,12,31)),     IF((YEAR($T23)+$X23)&lt;=AO$7,               $W23-SUM($Y23:AN23),               $W23/$X23))))</f>
        <v/>
      </c>
      <c r="AP23" s="240">
        <f>IF(OR(NOT(ISNUMBER($T23)),ISBLANK($W23),NOT(ISNUMBER($X23))),0,      IF(OR(YEAR($T23)&gt;AP$7,$X23&lt;=0,(YEAR($T23)+$X23)&lt;AP$7),0,     IF(YEAR($T23)=AP$7,               ($W23/($X23*360))*DAYS360($T23,DATE(AP$7,12,31)),     IF((YEAR($T23)+$X23)&lt;=AP$7,               $W23-SUM($Y23:AO23),               $W23/$X23))))</f>
        <v/>
      </c>
      <c r="AQ23" s="240">
        <f>IF(OR(NOT(ISNUMBER($T23)),ISBLANK($W23),NOT(ISNUMBER($X23))),0,      IF(OR(YEAR($T23)&gt;AQ$7,$X23&lt;=0,(YEAR($T23)+$X23)&lt;AQ$7),0,     IF(YEAR($T23)=AQ$7,               ($W23/($X23*360))*DAYS360($T23,DATE(AQ$7,12,31)),     IF((YEAR($T23)+$X23)&lt;=AQ$7,               $W23-SUM($Y23:AP23),               $W23/$X23))))</f>
        <v/>
      </c>
      <c r="AR23" s="240">
        <f>IF(OR(NOT(ISNUMBER($T23)),ISBLANK($W23),NOT(ISNUMBER($X23))),0,      IF(OR(YEAR($T23)&gt;AR$7,$X23&lt;=0,(YEAR($T23)+$X23)&lt;AR$7),0,     IF(YEAR($T23)=AR$7,               ($W23/($X23*360))*DAYS360($T23,DATE(AR$7,12,31)),     IF((YEAR($T23)+$X23)&lt;=AR$7,               $W23-SUM($Y23:AQ23),               $W23/$X23))))</f>
        <v/>
      </c>
      <c r="AS23" s="240">
        <f>IF(OR(NOT(ISNUMBER($T23)),ISBLANK($W23),NOT(ISNUMBER($X23))),0,      IF(OR(YEAR($T23)&gt;AS$7,$X23&lt;=0,(YEAR($T23)+$X23)&lt;AS$7),0,     IF(YEAR($T23)=AS$7,               ($W23/($X23*360))*DAYS360($T23,DATE(AS$7,12,31)),     IF((YEAR($T23)+$X23)&lt;=AS$7,               $W23-SUM($Y23:AR23),               $W23/$X23))))</f>
        <v/>
      </c>
      <c r="AT23" s="240">
        <f>IF(OR(NOT(ISNUMBER($T23)),ISBLANK($W23),NOT(ISNUMBER($X23))),0,      IF(OR(YEAR($T23)&gt;AT$7,$X23&lt;=0,(YEAR($T23)+$X23)&lt;AT$7),0,     IF(YEAR($T23)=AT$7,               ($W23/($X23*360))*DAYS360($T23,DATE(AT$7,12,31)),     IF((YEAR($T23)+$X23)&lt;=AT$7,               $W23-SUM($Y23:AS23),               $W23/$X23))))</f>
        <v/>
      </c>
      <c r="AU23" s="240">
        <f>IF(OR(NOT(ISNUMBER($T23)),ISBLANK($W23),NOT(ISNUMBER($X23))),0,      IF(OR(YEAR($T23)&gt;AU$7,$X23&lt;=0,(YEAR($T23)+$X23)&lt;AU$7),0,     IF(YEAR($T23)=AU$7,               ($W23/($X23*360))*DAYS360($T23,DATE(AU$7,12,31)),     IF((YEAR($T23)+$X23)&lt;=AU$7,               $W23-SUM($Y23:AT23),               $W23/$X23))))</f>
        <v/>
      </c>
      <c r="AV23" s="240">
        <f>IF(OR(NOT(ISNUMBER($T23)),ISBLANK($W23),NOT(ISNUMBER($X23))),0,      IF(OR(YEAR($T23)&gt;AV$7,$X23&lt;=0,(YEAR($T23)+$X23)&lt;AV$7),0,     IF(YEAR($T23)=AV$7,               ($W23/($X23*360))*DAYS360($T23,DATE(AV$7,12,31)),     IF((YEAR($T23)+$X23)&lt;=AV$7,               $W23-SUM($Y23:AU23),               $W23/$X23))))</f>
        <v/>
      </c>
      <c r="AW23" s="240">
        <f>IF(OR(NOT(ISNUMBER($T23)),ISBLANK($W23),NOT(ISNUMBER($X23))),0,      IF(OR(YEAR($T23)&gt;AW$7,$X23&lt;=0,(YEAR($T23)+$X23)&lt;AW$7),0,     IF(YEAR($T23)=AW$7,               ($W23/($X23*360))*DAYS360($T23,DATE(AW$7,12,31)),     IF((YEAR($T23)+$X23)&lt;=AW$7,               $W23-SUM($Y23:AV23),               $W23/$X23))))</f>
        <v/>
      </c>
      <c r="AX23" s="240">
        <f>IF(OR(NOT(ISNUMBER($T23)),ISBLANK($W23),NOT(ISNUMBER($X23))),0,      IF(OR(YEAR($T23)&gt;AX$7,$X23&lt;=0,(YEAR($T23)+$X23)&lt;AX$7),0,     IF(YEAR($T23)=AX$7,               ($W23/($X23*360))*DAYS360($T23,DATE(AX$7,12,31)),     IF((YEAR($T23)+$X23)&lt;=AX$7,               $W23-SUM($Y23:AW23),               $W23/$X23))))</f>
        <v/>
      </c>
      <c r="AY23" s="240">
        <f>IF(OR(NOT(ISNUMBER($T23)),ISBLANK($W23),NOT(ISNUMBER($X23))),0,      IF(OR(YEAR($T23)&gt;AY$7,$X23&lt;=0,(YEAR($T23)+$X23)&lt;AY$7),0,     IF(YEAR($T23)=AY$7,               ($W23/($X23*360))*DAYS360($T23,DATE(AY$7,12,31)),     IF((YEAR($T23)+$X23)&lt;=AY$7,               $W23-SUM($Y23:AX23),               $W23/$X23))))</f>
        <v/>
      </c>
      <c r="AZ23" s="240">
        <f>IF(OR(NOT(ISNUMBER($T23)),ISBLANK($W23),NOT(ISNUMBER($X23))),0,      IF(OR(YEAR($T23)&gt;AZ$7,$X23&lt;=0,(YEAR($T23)+$X23)&lt;AZ$7),0,     IF(YEAR($T23)=AZ$7,               ($W23/($X23*360))*DAYS360($T23,DATE(AZ$7,12,31)),     IF((YEAR($T23)+$X23)&lt;=AZ$7,               $W23-SUM($Y23:AY23),               $W23/$X23))))</f>
        <v/>
      </c>
      <c r="BA23" s="240">
        <f>IF(OR(NOT(ISNUMBER($T23)),ISBLANK($W23),NOT(ISNUMBER($X23))),0,      IF(OR(YEAR($T23)&gt;BA$7,$X23&lt;=0,(YEAR($T23)+$X23)&lt;BA$7),0,     IF(YEAR($T23)=BA$7,               ($W23/($X23*360))*DAYS360($T23,DATE(BA$7,12,31)),     IF((YEAR($T23)+$X23)&lt;=BA$7,               $W23-SUM($Y23:AZ23),               $W23/$X23))))</f>
        <v/>
      </c>
      <c r="BB23" s="240">
        <f>IF(OR(NOT(ISNUMBER($T23)),ISBLANK($W23),NOT(ISNUMBER($X23))),0,      IF(OR(YEAR($T23)&gt;BB$7,$X23&lt;=0,(YEAR($T23)+$X23)&lt;BB$7),0,     IF(YEAR($T23)=BB$7,               ($W23/($X23*360))*DAYS360($T23,DATE(BB$7,12,31)),     IF((YEAR($T23)+$X23)&lt;=BB$7,               $W23-SUM($Y23:BA23),               $W23/$X23))))</f>
        <v/>
      </c>
      <c r="BC23" s="240">
        <f>IF(OR(NOT(ISNUMBER($T23)),ISBLANK($W23),NOT(ISNUMBER($X23))),0,      IF(OR(YEAR($T23)&gt;BC$7,$X23&lt;=0,(YEAR($T23)+$X23)&lt;BC$7),0,     IF(YEAR($T23)=BC$7,               ($W23/($X23*360))*DAYS360($T23,DATE(BC$7,12,31)),     IF((YEAR($T23)+$X23)&lt;=BC$7,               $W23-SUM($Y23:BB23),               $W23/$X23))))</f>
        <v/>
      </c>
      <c r="BD23" s="240">
        <f>IF(OR(NOT(ISNUMBER($T23)),ISBLANK($W23),NOT(ISNUMBER($X23))),0,      IF(OR(YEAR($T23)&gt;BD$7,$X23&lt;=0,(YEAR($T23)+$X23)&lt;BD$7),0,     IF(YEAR($T23)=BD$7,               ($W23/($X23*360))*DAYS360($T23,DATE(BD$7,12,31)),     IF((YEAR($T23)+$X23)&lt;=BD$7,               $W23-SUM($Y23:BC23),               $W23/$X23))))</f>
        <v/>
      </c>
      <c r="BE23" s="240">
        <f>IF(OR(NOT(ISNUMBER($T23)),ISBLANK($W23),NOT(ISNUMBER($X23))),0,      IF(OR(YEAR($T23)&gt;BE$7,$X23&lt;=0,(YEAR($T23)+$X23)&lt;BE$7),0,     IF(YEAR($T23)=BE$7,               ($W23/($X23*360))*DAYS360($T23,DATE(BE$7,12,31)),     IF((YEAR($T23)+$X23)&lt;=BE$7,               $W23-SUM($Y23:BD23),               $W23/$X23))))</f>
        <v/>
      </c>
      <c r="BF23" s="240">
        <f>IF(OR(NOT(ISNUMBER($T23)),ISBLANK($W23),NOT(ISNUMBER($X23))),0,      IF(OR(YEAR($T23)&gt;BF$7,$X23&lt;=0,(YEAR($T23)+$X23)&lt;BF$7),0,     IF(YEAR($T23)=BF$7,               ($W23/($X23*360))*DAYS360($T23,DATE(BF$7,12,31)),     IF((YEAR($T23)+$X23)&lt;=BF$7,               $W23-SUM($Y23:BE23),               $W23/$X23))))</f>
        <v/>
      </c>
      <c r="BG23" s="240">
        <f>IF(OR(NOT(ISNUMBER($T23)),ISBLANK($W23),NOT(ISNUMBER($X23))),0,      IF(OR(YEAR($T23)&gt;BG$7,$X23&lt;=0,(YEAR($T23)+$X23)&lt;BG$7),0,     IF(YEAR($T23)=BG$7,               ($W23/($X23*360))*DAYS360($T23,DATE(BG$7,12,31)),     IF((YEAR($T23)+$X23)&lt;=BG$7,               $W23-SUM($Y23:BF23),               $W23/$X23))))</f>
        <v/>
      </c>
      <c r="BH23" s="240">
        <f>IF(OR(NOT(ISNUMBER($T23)),ISBLANK($W23),NOT(ISNUMBER($X23))),0,      IF(OR(YEAR($T23)&gt;BH$7,$X23&lt;=0,(YEAR($T23)+$X23)&lt;BH$7),0,     IF(YEAR($T23)=BH$7,               ($W23/($X23*360))*DAYS360($T23,DATE(BH$7,12,31)),     IF((YEAR($T23)+$X23)&lt;=BH$7,               $W23-SUM($Y23:BG23),               $W23/$X23))))</f>
        <v/>
      </c>
      <c r="BI23" s="240">
        <f>IF(OR(NOT(ISNUMBER($T23)),ISBLANK($W23),NOT(ISNUMBER($X23))),0,      IF(OR(YEAR($T23)&gt;BI$7,$X23&lt;=0,(YEAR($T23)+$X23)&lt;BI$7),0,     IF(YEAR($T23)=BI$7,               ($W23/($X23*360))*DAYS360($T23,DATE(BI$7,12,31)),     IF((YEAR($T23)+$X23)&lt;=BI$7,               $W23-SUM($Y23:BH23),               $W23/$X23))))</f>
        <v/>
      </c>
      <c r="BJ23" s="240">
        <f>IF(OR(NOT(ISNUMBER($T23)),ISBLANK($W23),NOT(ISNUMBER($X23))),0,      IF(OR(YEAR($T23)&gt;BJ$7,$X23&lt;=0,(YEAR($T23)+$X23)&lt;BJ$7),0,     IF(YEAR($T23)=BJ$7,               ($W23/($X23*360))*DAYS360($T23,DATE(BJ$7,12,31)),     IF((YEAR($T23)+$X23)&lt;=BJ$7,               $W23-SUM($Y23:BI23),               $W23/$X23))))</f>
        <v/>
      </c>
      <c r="BK23" s="240">
        <f>IF(OR(NOT(ISNUMBER($T23)),ISBLANK($W23),NOT(ISNUMBER($X23))),0,      IF(OR(YEAR($T23)&gt;BK$7,$X23&lt;=0,(YEAR($T23)+$X23)&lt;BK$7),0,     IF(YEAR($T23)=BK$7,               ($W23/($X23*360))*DAYS360($T23,DATE(BK$7,12,31)),     IF((YEAR($T23)+$X23)&lt;=BK$7,               $W23-SUM($Y23:BJ23),               $W23/$X23))))</f>
        <v/>
      </c>
      <c r="BL23" s="240">
        <f>IF(OR(NOT(ISNUMBER($T23)),ISBLANK($W23),NOT(ISNUMBER($X23))),0,      IF(OR(YEAR($T23)&gt;BL$7,$X23&lt;=0,(YEAR($T23)+$X23)&lt;BL$7),0,     IF(YEAR($T23)=BL$7,               ($W23/($X23*360))*DAYS360($T23,DATE(BL$7,12,31)),     IF((YEAR($T23)+$X23)&lt;=BL$7,               $W23-SUM($Y23:BK23),               $W23/$X23))))</f>
        <v/>
      </c>
      <c r="BM23" s="240">
        <f>IF(OR(NOT(ISNUMBER($T23)),ISBLANK($W23),NOT(ISNUMBER($X23))),0,      IF(OR(YEAR($T23)&gt;BM$7,$X23&lt;=0,(YEAR($T23)+$X23)&lt;BM$7),0,     IF(YEAR($T23)=BM$7,               ($W23/($X23*360))*DAYS360($T23,DATE(BM$7,12,31)),     IF((YEAR($T23)+$X23)&lt;=BM$7,               $W23-SUM($Y23:BL23),               $W23/$X23))))</f>
        <v/>
      </c>
      <c r="BN23" s="240">
        <f>IF(OR(NOT(ISNUMBER($T23)),ISBLANK($W23),NOT(ISNUMBER($X23))),0,      IF(OR(YEAR($T23)&gt;BN$7,$X23&lt;=0,(YEAR($T23)+$X23)&lt;BN$7),0,     IF(YEAR($T23)=BN$7,               ($W23/($X23*360))*DAYS360($T23,DATE(BN$7,12,31)),     IF((YEAR($T23)+$X23)&lt;=BN$7,               $W23-SUM($Y23:BM23),               $W23/$X23))))</f>
        <v/>
      </c>
      <c r="BO23" s="240">
        <f>IF(OR(NOT(ISNUMBER($T23)),ISBLANK($W23),NOT(ISNUMBER($X23))),0,      IF(OR(YEAR($T23)&gt;BO$7,$X23&lt;=0,(YEAR($T23)+$X23)&lt;BO$7),0,     IF(YEAR($T23)=BO$7,               ($W23/($X23*360))*DAYS360($T23,DATE(BO$7,12,31)),     IF((YEAR($T23)+$X23)&lt;=BO$7,               $W23-SUM($Y23:BN23),               $W23/$X23))))</f>
        <v/>
      </c>
      <c r="BP23" s="240">
        <f>IF(OR(NOT(ISNUMBER($T23)),ISBLANK($W23),NOT(ISNUMBER($X23))),0,      IF(OR(YEAR($T23)&gt;BP$7,$X23&lt;=0,(YEAR($T23)+$X23)&lt;BP$7),0,     IF(YEAR($T23)=BP$7,               ($W23/($X23*360))*DAYS360($T23,DATE(BP$7,12,31)),     IF((YEAR($T23)+$X23)&lt;=BP$7,               $W23-SUM($Y23:BO23),               $W23/$X23))))</f>
        <v/>
      </c>
      <c r="BQ23" s="240">
        <f>IF(OR(NOT(ISNUMBER($T23)),ISBLANK($W23),NOT(ISNUMBER($X23))),0,      IF(OR(YEAR($T23)&gt;BQ$7,$X23&lt;=0,(YEAR($T23)+$X23)&lt;BQ$7),0,     IF(YEAR($T23)=BQ$7,               ($W23/($X23*360))*DAYS360($T23,DATE(BQ$7,12,31)),     IF((YEAR($T23)+$X23)&lt;=BQ$7,               $W23-SUM($Y23:BP23),               $W23/$X23))))</f>
        <v/>
      </c>
      <c r="BR23" s="240">
        <f>IF(OR(NOT(ISNUMBER($T23)),ISBLANK($W23),NOT(ISNUMBER($X23))),0,      IF(OR(YEAR($T23)&gt;BR$7,$X23&lt;=0,(YEAR($T23)+$X23)&lt;BR$7),0,     IF(YEAR($T23)=BR$7,               ($W23/($X23*360))*DAYS360($T23,DATE(BR$7,12,31)),     IF((YEAR($T23)+$X23)&lt;=BR$7,               $W23-SUM($Y23:BQ23),               $W23/$X23))))</f>
        <v/>
      </c>
      <c r="BS23" s="240">
        <f>IF(OR(NOT(ISNUMBER($T23)),ISBLANK($W23),NOT(ISNUMBER($X23))),0,      IF(OR(YEAR($T23)&gt;BS$7,$X23&lt;=0,(YEAR($T23)+$X23)&lt;BS$7),0,     IF(YEAR($T23)=BS$7,               ($W23/($X23*360))*DAYS360($T23,DATE(BS$7,12,31)),     IF((YEAR($T23)+$X23)&lt;=BS$7,               $W23-SUM($Y23:BR23),               $W23/$X23))))</f>
        <v/>
      </c>
      <c r="BT23" s="240">
        <f>IF(OR(NOT(ISNUMBER($T23)),ISBLANK($W23),NOT(ISNUMBER($X23))),0,      IF(OR(YEAR($T23)&gt;BT$7,$X23&lt;=0,(YEAR($T23)+$X23)&lt;BT$7),0,     IF(YEAR($T23)=BT$7,               ($W23/($X23*360))*DAYS360($T23,DATE(BT$7,12,31)),     IF((YEAR($T23)+$X23)&lt;=BT$7,               $W23-SUM($Y23:BS23),               $W23/$X23))))</f>
        <v/>
      </c>
      <c r="BU23" s="240">
        <f>IF(OR(NOT(ISNUMBER($T23)),ISBLANK($W23),NOT(ISNUMBER($X23))),0,      IF(OR(YEAR($T23)&gt;BU$7,$X23&lt;=0,(YEAR($T23)+$X23)&lt;BU$7),0,     IF(YEAR($T23)=BU$7,               ($W23/($X23*360))*DAYS360($T23,DATE(BU$7,12,31)),     IF((YEAR($T23)+$X23)&lt;=BU$7,               $W23-SUM($Y23:BT23),               $W23/$X23))))</f>
        <v/>
      </c>
      <c r="BV23" s="240">
        <f>IF(OR(NOT(ISNUMBER($T23)),ISBLANK($W23),NOT(ISNUMBER($X23))),0,      IF(OR(YEAR($T23)&gt;BV$7,$X23&lt;=0,(YEAR($T23)+$X23)&lt;BV$7),0,     IF(YEAR($T23)=BV$7,               ($W23/($X23*360))*DAYS360($T23,DATE(BV$7,12,31)),     IF((YEAR($T23)+$X23)&lt;=BV$7,               $W23-SUM($Y23:BU23),               $W23/$X23))))</f>
        <v/>
      </c>
      <c r="BW23" s="240">
        <f>IF(OR(NOT(ISNUMBER($T23)),ISBLANK($W23),NOT(ISNUMBER($X23))),0,      IF(OR(YEAR($T23)&gt;BW$7,$X23&lt;=0,(YEAR($T23)+$X23)&lt;BW$7),0,     IF(YEAR($T23)=BW$7,               ($W23/($X23*360))*DAYS360($T23,DATE(BW$7,12,31)),     IF((YEAR($T23)+$X23)&lt;=BW$7,               $W23-SUM($Y23:BV23),               $W23/$X23))))</f>
        <v/>
      </c>
      <c r="BX23" s="240">
        <f>IF(OR(NOT(ISNUMBER($T23)),ISBLANK($W23),NOT(ISNUMBER($X23))),0,      IF(OR(YEAR($T23)&gt;BX$7,$X23&lt;=0,(YEAR($T23)+$X23)&lt;BX$7),0,     IF(YEAR($T23)=BX$7,               ($W23/($X23*360))*DAYS360($T23,DATE(BX$7,12,31)),     IF((YEAR($T23)+$X23)&lt;=BX$7,               $W23-SUM($Y23:BW23),               $W23/$X23))))</f>
        <v/>
      </c>
      <c r="BY23" s="240">
        <f>IF(OR(NOT(ISNUMBER($T23)),ISBLANK($W23),NOT(ISNUMBER($X23))),0,      IF(OR(YEAR($T23)&gt;BY$7,$X23&lt;=0,(YEAR($T23)+$X23)&lt;BY$7),0,     IF(YEAR($T23)=BY$7,               ($W23/($X23*360))*DAYS360($T23,DATE(BY$7,12,31)),     IF((YEAR($T23)+$X23)&lt;=BY$7,               $W23-SUM($Y23:BX23),               $W23/$X23))))</f>
        <v/>
      </c>
      <c r="CL23" s="14">
        <f>CL22+1</f>
        <v/>
      </c>
    </row>
    <row r="24" ht="15" customFormat="1" customHeight="1" s="14" thickBot="1">
      <c r="A24" s="12" t="n"/>
      <c r="B24" s="363" t="inlineStr">
        <is>
          <t>Date démarrage activité lors de l' immatriculation</t>
        </is>
      </c>
      <c r="C24" s="514" t="n"/>
      <c r="D24" s="514" t="n"/>
      <c r="E24" s="4" t="n"/>
      <c r="F24" s="353" t="n">
        <v>45078</v>
      </c>
      <c r="G24" s="515" t="n"/>
      <c r="H24" s="391" t="n"/>
      <c r="I24" s="353" t="n"/>
      <c r="J24" s="515" t="n"/>
      <c r="K24" s="12" t="n"/>
      <c r="L24" s="353" t="n"/>
      <c r="M24" s="515" t="n"/>
      <c r="N24" s="12" t="n"/>
      <c r="O24" s="353" t="n"/>
      <c r="P24" s="515" t="n"/>
      <c r="Q24" s="16" t="n"/>
      <c r="R24" s="16" t="n"/>
      <c r="S24" s="12" t="inlineStr">
        <is>
          <t>Bien_Immo - 3</t>
        </is>
      </c>
      <c r="T24" s="176">
        <f>T23</f>
        <v/>
      </c>
      <c r="U24" s="287" t="inlineStr">
        <is>
          <t>Gros Œuvre</t>
        </is>
      </c>
      <c r="V24" s="285" t="inlineStr">
        <is>
          <t>Constructions</t>
        </is>
      </c>
      <c r="W24" s="512">
        <f>IF($L$29="Détaillée",L34*$AB$278,0)</f>
        <v/>
      </c>
      <c r="X24" s="512">
        <f>IF($L$29="Détaillée",M34,0)</f>
        <v/>
      </c>
      <c r="Y24" s="178" t="n"/>
      <c r="Z24" s="240">
        <f>IF(OR(NOT(ISNUMBER($T24)),ISBLANK($W24),NOT(ISNUMBER($X24))),0,      IF(OR(YEAR($T24)&gt;Z$7,$X24&lt;=0,(YEAR($T24)+$X24)&lt;Z$7),0,     IF(YEAR($T24)=Z$7,               ($W24/($X24*360))*DAYS360($T24,DATE(Z$7,12,31)),     IF((YEAR($T24)+$X24)&lt;=Z$7,               $W24-SUM($Y24:Y24),               $W24/$X24))))</f>
        <v/>
      </c>
      <c r="AA24" s="240">
        <f>IF(OR(NOT(ISNUMBER($T24)),ISBLANK($W24),NOT(ISNUMBER($X24))),0,      IF(OR(YEAR($T24)&gt;AA$7,$X24&lt;=0,(YEAR($T24)+$X24)&lt;AA$7),0,     IF(YEAR($T24)=AA$7,               ($W24/($X24*360))*DAYS360($T24,DATE(AA$7,12,31)),     IF((YEAR($T24)+$X24)&lt;=AA$7,               $W24-SUM($Y24:Z24),               $W24/$X24))))</f>
        <v/>
      </c>
      <c r="AB24" s="240">
        <f>IF(OR(NOT(ISNUMBER($T24)),ISBLANK($W24),NOT(ISNUMBER($X24))),0,      IF(OR(YEAR($T24)&gt;AB$7,$X24&lt;=0,(YEAR($T24)+$X24)&lt;AB$7),0,     IF(YEAR($T24)=AB$7,               ($W24/($X24*360))*DAYS360($T24,DATE(AB$7,12,31)),     IF((YEAR($T24)+$X24)&lt;=AB$7,               $W24-SUM($Y24:AA24),               $W24/$X24))))</f>
        <v/>
      </c>
      <c r="AC24" s="240">
        <f>IF(OR(NOT(ISNUMBER($T24)),ISBLANK($W24),NOT(ISNUMBER($X24))),0,      IF(OR(YEAR($T24)&gt;AC$7,$X24&lt;=0,(YEAR($T24)+$X24)&lt;AC$7),0,     IF(YEAR($T24)=AC$7,               ($W24/($X24*360))*DAYS360($T24,DATE(AC$7,12,31)),     IF((YEAR($T24)+$X24)&lt;=AC$7,               $W24-SUM($Y24:AB24),               $W24/$X24))))</f>
        <v/>
      </c>
      <c r="AD24" s="240">
        <f>IF(OR(NOT(ISNUMBER($T24)),ISBLANK($W24),NOT(ISNUMBER($X24))),0,      IF(OR(YEAR($T24)&gt;AD$7,$X24&lt;=0,(YEAR($T24)+$X24)&lt;AD$7),0,     IF(YEAR($T24)=AD$7,               ($W24/($X24*360))*DAYS360($T24,DATE(AD$7,12,31)),     IF((YEAR($T24)+$X24)&lt;=AD$7,               $W24-SUM($Y24:AC24),               $W24/$X24))))</f>
        <v/>
      </c>
      <c r="AE24" s="240">
        <f>IF(OR(NOT(ISNUMBER($T24)),ISBLANK($W24),NOT(ISNUMBER($X24))),0,      IF(OR(YEAR($T24)&gt;AE$7,$X24&lt;=0,(YEAR($T24)+$X24)&lt;AE$7),0,     IF(YEAR($T24)=AE$7,               ($W24/($X24*360))*DAYS360($T24,DATE(AE$7,12,31)),     IF((YEAR($T24)+$X24)&lt;=AE$7,               $W24-SUM($Y24:AD24),               $W24/$X24))))</f>
        <v/>
      </c>
      <c r="AF24" s="240">
        <f>IF(OR(NOT(ISNUMBER($T24)),ISBLANK($W24),NOT(ISNUMBER($X24))),0,      IF(OR(YEAR($T24)&gt;AF$7,$X24&lt;=0,(YEAR($T24)+$X24)&lt;AF$7),0,     IF(YEAR($T24)=AF$7,               ($W24/($X24*360))*DAYS360($T24,DATE(AF$7,12,31)),     IF((YEAR($T24)+$X24)&lt;=AF$7,               $W24-SUM($Y24:AE24),               $W24/$X24))))</f>
        <v/>
      </c>
      <c r="AG24" s="240">
        <f>IF(OR(NOT(ISNUMBER($T24)),ISBLANK($W24),NOT(ISNUMBER($X24))),0,      IF(OR(YEAR($T24)&gt;AG$7,$X24&lt;=0,(YEAR($T24)+$X24)&lt;AG$7),0,     IF(YEAR($T24)=AG$7,               ($W24/($X24*360))*DAYS360($T24,DATE(AG$7,12,31)),     IF((YEAR($T24)+$X24)&lt;=AG$7,               $W24-SUM($Y24:AF24),               $W24/$X24))))</f>
        <v/>
      </c>
      <c r="AH24" s="240">
        <f>IF(OR(NOT(ISNUMBER($T24)),ISBLANK($W24),NOT(ISNUMBER($X24))),0,      IF(OR(YEAR($T24)&gt;AH$7,$X24&lt;=0,(YEAR($T24)+$X24)&lt;AH$7),0,     IF(YEAR($T24)=AH$7,               ($W24/($X24*360))*DAYS360($T24,DATE(AH$7,12,31)),     IF((YEAR($T24)+$X24)&lt;=AH$7,               $W24-SUM($Y24:AG24),               $W24/$X24))))</f>
        <v/>
      </c>
      <c r="AI24" s="240">
        <f>IF(OR(NOT(ISNUMBER($T24)),ISBLANK($W24),NOT(ISNUMBER($X24))),0,      IF(OR(YEAR($T24)&gt;AI$7,$X24&lt;=0,(YEAR($T24)+$X24)&lt;AI$7),0,     IF(YEAR($T24)=AI$7,               ($W24/($X24*360))*DAYS360($T24,DATE(AI$7,12,31)),     IF((YEAR($T24)+$X24)&lt;=AI$7,               $W24-SUM($Y24:AH24),               $W24/$X24))))</f>
        <v/>
      </c>
      <c r="AJ24" s="240">
        <f>IF(OR(NOT(ISNUMBER($T24)),ISBLANK($W24),NOT(ISNUMBER($X24))),0,      IF(OR(YEAR($T24)&gt;AJ$7,$X24&lt;=0,(YEAR($T24)+$X24)&lt;AJ$7),0,     IF(YEAR($T24)=AJ$7,               ($W24/($X24*360))*DAYS360($T24,DATE(AJ$7,12,31)),     IF((YEAR($T24)+$X24)&lt;=AJ$7,               $W24-SUM($Y24:AI24),               $W24/$X24))))</f>
        <v/>
      </c>
      <c r="AK24" s="240">
        <f>IF(OR(NOT(ISNUMBER($T24)),ISBLANK($W24),NOT(ISNUMBER($X24))),0,      IF(OR(YEAR($T24)&gt;AK$7,$X24&lt;=0,(YEAR($T24)+$X24)&lt;AK$7),0,     IF(YEAR($T24)=AK$7,               ($W24/($X24*360))*DAYS360($T24,DATE(AK$7,12,31)),     IF((YEAR($T24)+$X24)&lt;=AK$7,               $W24-SUM($Y24:AJ24),               $W24/$X24))))</f>
        <v/>
      </c>
      <c r="AL24" s="240">
        <f>IF(OR(NOT(ISNUMBER($T24)),ISBLANK($W24),NOT(ISNUMBER($X24))),0,      IF(OR(YEAR($T24)&gt;AL$7,$X24&lt;=0,(YEAR($T24)+$X24)&lt;AL$7),0,     IF(YEAR($T24)=AL$7,               ($W24/($X24*360))*DAYS360($T24,DATE(AL$7,12,31)),     IF((YEAR($T24)+$X24)&lt;=AL$7,               $W24-SUM($Y24:AK24),               $W24/$X24))))</f>
        <v/>
      </c>
      <c r="AM24" s="240">
        <f>IF(OR(NOT(ISNUMBER($T24)),ISBLANK($W24),NOT(ISNUMBER($X24))),0,      IF(OR(YEAR($T24)&gt;AM$7,$X24&lt;=0,(YEAR($T24)+$X24)&lt;AM$7),0,     IF(YEAR($T24)=AM$7,               ($W24/($X24*360))*DAYS360($T24,DATE(AM$7,12,31)),     IF((YEAR($T24)+$X24)&lt;=AM$7,               $W24-SUM($Y24:AL24),               $W24/$X24))))</f>
        <v/>
      </c>
      <c r="AN24" s="240">
        <f>IF(OR(NOT(ISNUMBER($T24)),ISBLANK($W24),NOT(ISNUMBER($X24))),0,      IF(OR(YEAR($T24)&gt;AN$7,$X24&lt;=0,(YEAR($T24)+$X24)&lt;AN$7),0,     IF(YEAR($T24)=AN$7,               ($W24/($X24*360))*DAYS360($T24,DATE(AN$7,12,31)),     IF((YEAR($T24)+$X24)&lt;=AN$7,               $W24-SUM($Y24:AM24),               $W24/$X24))))</f>
        <v/>
      </c>
      <c r="AO24" s="240">
        <f>IF(OR(NOT(ISNUMBER($T24)),ISBLANK($W24),NOT(ISNUMBER($X24))),0,      IF(OR(YEAR($T24)&gt;AO$7,$X24&lt;=0,(YEAR($T24)+$X24)&lt;AO$7),0,     IF(YEAR($T24)=AO$7,               ($W24/($X24*360))*DAYS360($T24,DATE(AO$7,12,31)),     IF((YEAR($T24)+$X24)&lt;=AO$7,               $W24-SUM($Y24:AN24),               $W24/$X24))))</f>
        <v/>
      </c>
      <c r="AP24" s="240">
        <f>IF(OR(NOT(ISNUMBER($T24)),ISBLANK($W24),NOT(ISNUMBER($X24))),0,      IF(OR(YEAR($T24)&gt;AP$7,$X24&lt;=0,(YEAR($T24)+$X24)&lt;AP$7),0,     IF(YEAR($T24)=AP$7,               ($W24/($X24*360))*DAYS360($T24,DATE(AP$7,12,31)),     IF((YEAR($T24)+$X24)&lt;=AP$7,               $W24-SUM($Y24:AO24),               $W24/$X24))))</f>
        <v/>
      </c>
      <c r="AQ24" s="240">
        <f>IF(OR(NOT(ISNUMBER($T24)),ISBLANK($W24),NOT(ISNUMBER($X24))),0,      IF(OR(YEAR($T24)&gt;AQ$7,$X24&lt;=0,(YEAR($T24)+$X24)&lt;AQ$7),0,     IF(YEAR($T24)=AQ$7,               ($W24/($X24*360))*DAYS360($T24,DATE(AQ$7,12,31)),     IF((YEAR($T24)+$X24)&lt;=AQ$7,               $W24-SUM($Y24:AP24),               $W24/$X24))))</f>
        <v/>
      </c>
      <c r="AR24" s="240">
        <f>IF(OR(NOT(ISNUMBER($T24)),ISBLANK($W24),NOT(ISNUMBER($X24))),0,      IF(OR(YEAR($T24)&gt;AR$7,$X24&lt;=0,(YEAR($T24)+$X24)&lt;AR$7),0,     IF(YEAR($T24)=AR$7,               ($W24/($X24*360))*DAYS360($T24,DATE(AR$7,12,31)),     IF((YEAR($T24)+$X24)&lt;=AR$7,               $W24-SUM($Y24:AQ24),               $W24/$X24))))</f>
        <v/>
      </c>
      <c r="AS24" s="240">
        <f>IF(OR(NOT(ISNUMBER($T24)),ISBLANK($W24),NOT(ISNUMBER($X24))),0,      IF(OR(YEAR($T24)&gt;AS$7,$X24&lt;=0,(YEAR($T24)+$X24)&lt;AS$7),0,     IF(YEAR($T24)=AS$7,               ($W24/($X24*360))*DAYS360($T24,DATE(AS$7,12,31)),     IF((YEAR($T24)+$X24)&lt;=AS$7,               $W24-SUM($Y24:AR24),               $W24/$X24))))</f>
        <v/>
      </c>
      <c r="AT24" s="240">
        <f>IF(OR(NOT(ISNUMBER($T24)),ISBLANK($W24),NOT(ISNUMBER($X24))),0,      IF(OR(YEAR($T24)&gt;AT$7,$X24&lt;=0,(YEAR($T24)+$X24)&lt;AT$7),0,     IF(YEAR($T24)=AT$7,               ($W24/($X24*360))*DAYS360($T24,DATE(AT$7,12,31)),     IF((YEAR($T24)+$X24)&lt;=AT$7,               $W24-SUM($Y24:AS24),               $W24/$X24))))</f>
        <v/>
      </c>
      <c r="AU24" s="240">
        <f>IF(OR(NOT(ISNUMBER($T24)),ISBLANK($W24),NOT(ISNUMBER($X24))),0,      IF(OR(YEAR($T24)&gt;AU$7,$X24&lt;=0,(YEAR($T24)+$X24)&lt;AU$7),0,     IF(YEAR($T24)=AU$7,               ($W24/($X24*360))*DAYS360($T24,DATE(AU$7,12,31)),     IF((YEAR($T24)+$X24)&lt;=AU$7,               $W24-SUM($Y24:AT24),               $W24/$X24))))</f>
        <v/>
      </c>
      <c r="AV24" s="240">
        <f>IF(OR(NOT(ISNUMBER($T24)),ISBLANK($W24),NOT(ISNUMBER($X24))),0,      IF(OR(YEAR($T24)&gt;AV$7,$X24&lt;=0,(YEAR($T24)+$X24)&lt;AV$7),0,     IF(YEAR($T24)=AV$7,               ($W24/($X24*360))*DAYS360($T24,DATE(AV$7,12,31)),     IF((YEAR($T24)+$X24)&lt;=AV$7,               $W24-SUM($Y24:AU24),               $W24/$X24))))</f>
        <v/>
      </c>
      <c r="AW24" s="240">
        <f>IF(OR(NOT(ISNUMBER($T24)),ISBLANK($W24),NOT(ISNUMBER($X24))),0,      IF(OR(YEAR($T24)&gt;AW$7,$X24&lt;=0,(YEAR($T24)+$X24)&lt;AW$7),0,     IF(YEAR($T24)=AW$7,               ($W24/($X24*360))*DAYS360($T24,DATE(AW$7,12,31)),     IF((YEAR($T24)+$X24)&lt;=AW$7,               $W24-SUM($Y24:AV24),               $W24/$X24))))</f>
        <v/>
      </c>
      <c r="AX24" s="240">
        <f>IF(OR(NOT(ISNUMBER($T24)),ISBLANK($W24),NOT(ISNUMBER($X24))),0,      IF(OR(YEAR($T24)&gt;AX$7,$X24&lt;=0,(YEAR($T24)+$X24)&lt;AX$7),0,     IF(YEAR($T24)=AX$7,               ($W24/($X24*360))*DAYS360($T24,DATE(AX$7,12,31)),     IF((YEAR($T24)+$X24)&lt;=AX$7,               $W24-SUM($Y24:AW24),               $W24/$X24))))</f>
        <v/>
      </c>
      <c r="AY24" s="240">
        <f>IF(OR(NOT(ISNUMBER($T24)),ISBLANK($W24),NOT(ISNUMBER($X24))),0,      IF(OR(YEAR($T24)&gt;AY$7,$X24&lt;=0,(YEAR($T24)+$X24)&lt;AY$7),0,     IF(YEAR($T24)=AY$7,               ($W24/($X24*360))*DAYS360($T24,DATE(AY$7,12,31)),     IF((YEAR($T24)+$X24)&lt;=AY$7,               $W24-SUM($Y24:AX24),               $W24/$X24))))</f>
        <v/>
      </c>
      <c r="AZ24" s="240">
        <f>IF(OR(NOT(ISNUMBER($T24)),ISBLANK($W24),NOT(ISNUMBER($X24))),0,      IF(OR(YEAR($T24)&gt;AZ$7,$X24&lt;=0,(YEAR($T24)+$X24)&lt;AZ$7),0,     IF(YEAR($T24)=AZ$7,               ($W24/($X24*360))*DAYS360($T24,DATE(AZ$7,12,31)),     IF((YEAR($T24)+$X24)&lt;=AZ$7,               $W24-SUM($Y24:AY24),               $W24/$X24))))</f>
        <v/>
      </c>
      <c r="BA24" s="240">
        <f>IF(OR(NOT(ISNUMBER($T24)),ISBLANK($W24),NOT(ISNUMBER($X24))),0,      IF(OR(YEAR($T24)&gt;BA$7,$X24&lt;=0,(YEAR($T24)+$X24)&lt;BA$7),0,     IF(YEAR($T24)=BA$7,               ($W24/($X24*360))*DAYS360($T24,DATE(BA$7,12,31)),     IF((YEAR($T24)+$X24)&lt;=BA$7,               $W24-SUM($Y24:AZ24),               $W24/$X24))))</f>
        <v/>
      </c>
      <c r="BB24" s="240">
        <f>IF(OR(NOT(ISNUMBER($T24)),ISBLANK($W24),NOT(ISNUMBER($X24))),0,      IF(OR(YEAR($T24)&gt;BB$7,$X24&lt;=0,(YEAR($T24)+$X24)&lt;BB$7),0,     IF(YEAR($T24)=BB$7,               ($W24/($X24*360))*DAYS360($T24,DATE(BB$7,12,31)),     IF((YEAR($T24)+$X24)&lt;=BB$7,               $W24-SUM($Y24:BA24),               $W24/$X24))))</f>
        <v/>
      </c>
      <c r="BC24" s="240">
        <f>IF(OR(NOT(ISNUMBER($T24)),ISBLANK($W24),NOT(ISNUMBER($X24))),0,      IF(OR(YEAR($T24)&gt;BC$7,$X24&lt;=0,(YEAR($T24)+$X24)&lt;BC$7),0,     IF(YEAR($T24)=BC$7,               ($W24/($X24*360))*DAYS360($T24,DATE(BC$7,12,31)),     IF((YEAR($T24)+$X24)&lt;=BC$7,               $W24-SUM($Y24:BB24),               $W24/$X24))))</f>
        <v/>
      </c>
      <c r="BD24" s="240">
        <f>IF(OR(NOT(ISNUMBER($T24)),ISBLANK($W24),NOT(ISNUMBER($X24))),0,      IF(OR(YEAR($T24)&gt;BD$7,$X24&lt;=0,(YEAR($T24)+$X24)&lt;BD$7),0,     IF(YEAR($T24)=BD$7,               ($W24/($X24*360))*DAYS360($T24,DATE(BD$7,12,31)),     IF((YEAR($T24)+$X24)&lt;=BD$7,               $W24-SUM($Y24:BC24),               $W24/$X24))))</f>
        <v/>
      </c>
      <c r="BE24" s="240">
        <f>IF(OR(NOT(ISNUMBER($T24)),ISBLANK($W24),NOT(ISNUMBER($X24))),0,      IF(OR(YEAR($T24)&gt;BE$7,$X24&lt;=0,(YEAR($T24)+$X24)&lt;BE$7),0,     IF(YEAR($T24)=BE$7,               ($W24/($X24*360))*DAYS360($T24,DATE(BE$7,12,31)),     IF((YEAR($T24)+$X24)&lt;=BE$7,               $W24-SUM($Y24:BD24),               $W24/$X24))))</f>
        <v/>
      </c>
      <c r="BF24" s="240">
        <f>IF(OR(NOT(ISNUMBER($T24)),ISBLANK($W24),NOT(ISNUMBER($X24))),0,      IF(OR(YEAR($T24)&gt;BF$7,$X24&lt;=0,(YEAR($T24)+$X24)&lt;BF$7),0,     IF(YEAR($T24)=BF$7,               ($W24/($X24*360))*DAYS360($T24,DATE(BF$7,12,31)),     IF((YEAR($T24)+$X24)&lt;=BF$7,               $W24-SUM($Y24:BE24),               $W24/$X24))))</f>
        <v/>
      </c>
      <c r="BG24" s="240">
        <f>IF(OR(NOT(ISNUMBER($T24)),ISBLANK($W24),NOT(ISNUMBER($X24))),0,      IF(OR(YEAR($T24)&gt;BG$7,$X24&lt;=0,(YEAR($T24)+$X24)&lt;BG$7),0,     IF(YEAR($T24)=BG$7,               ($W24/($X24*360))*DAYS360($T24,DATE(BG$7,12,31)),     IF((YEAR($T24)+$X24)&lt;=BG$7,               $W24-SUM($Y24:BF24),               $W24/$X24))))</f>
        <v/>
      </c>
      <c r="BH24" s="240">
        <f>IF(OR(NOT(ISNUMBER($T24)),ISBLANK($W24),NOT(ISNUMBER($X24))),0,      IF(OR(YEAR($T24)&gt;BH$7,$X24&lt;=0,(YEAR($T24)+$X24)&lt;BH$7),0,     IF(YEAR($T24)=BH$7,               ($W24/($X24*360))*DAYS360($T24,DATE(BH$7,12,31)),     IF((YEAR($T24)+$X24)&lt;=BH$7,               $W24-SUM($Y24:BG24),               $W24/$X24))))</f>
        <v/>
      </c>
      <c r="BI24" s="240">
        <f>IF(OR(NOT(ISNUMBER($T24)),ISBLANK($W24),NOT(ISNUMBER($X24))),0,      IF(OR(YEAR($T24)&gt;BI$7,$X24&lt;=0,(YEAR($T24)+$X24)&lt;BI$7),0,     IF(YEAR($T24)=BI$7,               ($W24/($X24*360))*DAYS360($T24,DATE(BI$7,12,31)),     IF((YEAR($T24)+$X24)&lt;=BI$7,               $W24-SUM($Y24:BH24),               $W24/$X24))))</f>
        <v/>
      </c>
      <c r="BJ24" s="240">
        <f>IF(OR(NOT(ISNUMBER($T24)),ISBLANK($W24),NOT(ISNUMBER($X24))),0,      IF(OR(YEAR($T24)&gt;BJ$7,$X24&lt;=0,(YEAR($T24)+$X24)&lt;BJ$7),0,     IF(YEAR($T24)=BJ$7,               ($W24/($X24*360))*DAYS360($T24,DATE(BJ$7,12,31)),     IF((YEAR($T24)+$X24)&lt;=BJ$7,               $W24-SUM($Y24:BI24),               $W24/$X24))))</f>
        <v/>
      </c>
      <c r="BK24" s="240">
        <f>IF(OR(NOT(ISNUMBER($T24)),ISBLANK($W24),NOT(ISNUMBER($X24))),0,      IF(OR(YEAR($T24)&gt;BK$7,$X24&lt;=0,(YEAR($T24)+$X24)&lt;BK$7),0,     IF(YEAR($T24)=BK$7,               ($W24/($X24*360))*DAYS360($T24,DATE(BK$7,12,31)),     IF((YEAR($T24)+$X24)&lt;=BK$7,               $W24-SUM($Y24:BJ24),               $W24/$X24))))</f>
        <v/>
      </c>
      <c r="BL24" s="240">
        <f>IF(OR(NOT(ISNUMBER($T24)),ISBLANK($W24),NOT(ISNUMBER($X24))),0,      IF(OR(YEAR($T24)&gt;BL$7,$X24&lt;=0,(YEAR($T24)+$X24)&lt;BL$7),0,     IF(YEAR($T24)=BL$7,               ($W24/($X24*360))*DAYS360($T24,DATE(BL$7,12,31)),     IF((YEAR($T24)+$X24)&lt;=BL$7,               $W24-SUM($Y24:BK24),               $W24/$X24))))</f>
        <v/>
      </c>
      <c r="BM24" s="240">
        <f>IF(OR(NOT(ISNUMBER($T24)),ISBLANK($W24),NOT(ISNUMBER($X24))),0,      IF(OR(YEAR($T24)&gt;BM$7,$X24&lt;=0,(YEAR($T24)+$X24)&lt;BM$7),0,     IF(YEAR($T24)=BM$7,               ($W24/($X24*360))*DAYS360($T24,DATE(BM$7,12,31)),     IF((YEAR($T24)+$X24)&lt;=BM$7,               $W24-SUM($Y24:BL24),               $W24/$X24))))</f>
        <v/>
      </c>
      <c r="BN24" s="240">
        <f>IF(OR(NOT(ISNUMBER($T24)),ISBLANK($W24),NOT(ISNUMBER($X24))),0,      IF(OR(YEAR($T24)&gt;BN$7,$X24&lt;=0,(YEAR($T24)+$X24)&lt;BN$7),0,     IF(YEAR($T24)=BN$7,               ($W24/($X24*360))*DAYS360($T24,DATE(BN$7,12,31)),     IF((YEAR($T24)+$X24)&lt;=BN$7,               $W24-SUM($Y24:BM24),               $W24/$X24))))</f>
        <v/>
      </c>
      <c r="BO24" s="240">
        <f>IF(OR(NOT(ISNUMBER($T24)),ISBLANK($W24),NOT(ISNUMBER($X24))),0,      IF(OR(YEAR($T24)&gt;BO$7,$X24&lt;=0,(YEAR($T24)+$X24)&lt;BO$7),0,     IF(YEAR($T24)=BO$7,               ($W24/($X24*360))*DAYS360($T24,DATE(BO$7,12,31)),     IF((YEAR($T24)+$X24)&lt;=BO$7,               $W24-SUM($Y24:BN24),               $W24/$X24))))</f>
        <v/>
      </c>
      <c r="BP24" s="240">
        <f>IF(OR(NOT(ISNUMBER($T24)),ISBLANK($W24),NOT(ISNUMBER($X24))),0,      IF(OR(YEAR($T24)&gt;BP$7,$X24&lt;=0,(YEAR($T24)+$X24)&lt;BP$7),0,     IF(YEAR($T24)=BP$7,               ($W24/($X24*360))*DAYS360($T24,DATE(BP$7,12,31)),     IF((YEAR($T24)+$X24)&lt;=BP$7,               $W24-SUM($Y24:BO24),               $W24/$X24))))</f>
        <v/>
      </c>
      <c r="BQ24" s="240">
        <f>IF(OR(NOT(ISNUMBER($T24)),ISBLANK($W24),NOT(ISNUMBER($X24))),0,      IF(OR(YEAR($T24)&gt;BQ$7,$X24&lt;=0,(YEAR($T24)+$X24)&lt;BQ$7),0,     IF(YEAR($T24)=BQ$7,               ($W24/($X24*360))*DAYS360($T24,DATE(BQ$7,12,31)),     IF((YEAR($T24)+$X24)&lt;=BQ$7,               $W24-SUM($Y24:BP24),               $W24/$X24))))</f>
        <v/>
      </c>
      <c r="BR24" s="240">
        <f>IF(OR(NOT(ISNUMBER($T24)),ISBLANK($W24),NOT(ISNUMBER($X24))),0,      IF(OR(YEAR($T24)&gt;BR$7,$X24&lt;=0,(YEAR($T24)+$X24)&lt;BR$7),0,     IF(YEAR($T24)=BR$7,               ($W24/($X24*360))*DAYS360($T24,DATE(BR$7,12,31)),     IF((YEAR($T24)+$X24)&lt;=BR$7,               $W24-SUM($Y24:BQ24),               $W24/$X24))))</f>
        <v/>
      </c>
      <c r="BS24" s="240">
        <f>IF(OR(NOT(ISNUMBER($T24)),ISBLANK($W24),NOT(ISNUMBER($X24))),0,      IF(OR(YEAR($T24)&gt;BS$7,$X24&lt;=0,(YEAR($T24)+$X24)&lt;BS$7),0,     IF(YEAR($T24)=BS$7,               ($W24/($X24*360))*DAYS360($T24,DATE(BS$7,12,31)),     IF((YEAR($T24)+$X24)&lt;=BS$7,               $W24-SUM($Y24:BR24),               $W24/$X24))))</f>
        <v/>
      </c>
      <c r="BT24" s="240">
        <f>IF(OR(NOT(ISNUMBER($T24)),ISBLANK($W24),NOT(ISNUMBER($X24))),0,      IF(OR(YEAR($T24)&gt;BT$7,$X24&lt;=0,(YEAR($T24)+$X24)&lt;BT$7),0,     IF(YEAR($T24)=BT$7,               ($W24/($X24*360))*DAYS360($T24,DATE(BT$7,12,31)),     IF((YEAR($T24)+$X24)&lt;=BT$7,               $W24-SUM($Y24:BS24),               $W24/$X24))))</f>
        <v/>
      </c>
      <c r="BU24" s="240">
        <f>IF(OR(NOT(ISNUMBER($T24)),ISBLANK($W24),NOT(ISNUMBER($X24))),0,      IF(OR(YEAR($T24)&gt;BU$7,$X24&lt;=0,(YEAR($T24)+$X24)&lt;BU$7),0,     IF(YEAR($T24)=BU$7,               ($W24/($X24*360))*DAYS360($T24,DATE(BU$7,12,31)),     IF((YEAR($T24)+$X24)&lt;=BU$7,               $W24-SUM($Y24:BT24),               $W24/$X24))))</f>
        <v/>
      </c>
      <c r="BV24" s="240">
        <f>IF(OR(NOT(ISNUMBER($T24)),ISBLANK($W24),NOT(ISNUMBER($X24))),0,      IF(OR(YEAR($T24)&gt;BV$7,$X24&lt;=0,(YEAR($T24)+$X24)&lt;BV$7),0,     IF(YEAR($T24)=BV$7,               ($W24/($X24*360))*DAYS360($T24,DATE(BV$7,12,31)),     IF((YEAR($T24)+$X24)&lt;=BV$7,               $W24-SUM($Y24:BU24),               $W24/$X24))))</f>
        <v/>
      </c>
      <c r="BW24" s="240">
        <f>IF(OR(NOT(ISNUMBER($T24)),ISBLANK($W24),NOT(ISNUMBER($X24))),0,      IF(OR(YEAR($T24)&gt;BW$7,$X24&lt;=0,(YEAR($T24)+$X24)&lt;BW$7),0,     IF(YEAR($T24)=BW$7,               ($W24/($X24*360))*DAYS360($T24,DATE(BW$7,12,31)),     IF((YEAR($T24)+$X24)&lt;=BW$7,               $W24-SUM($Y24:BV24),               $W24/$X24))))</f>
        <v/>
      </c>
      <c r="BX24" s="240">
        <f>IF(OR(NOT(ISNUMBER($T24)),ISBLANK($W24),NOT(ISNUMBER($X24))),0,      IF(OR(YEAR($T24)&gt;BX$7,$X24&lt;=0,(YEAR($T24)+$X24)&lt;BX$7),0,     IF(YEAR($T24)=BX$7,               ($W24/($X24*360))*DAYS360($T24,DATE(BX$7,12,31)),     IF((YEAR($T24)+$X24)&lt;=BX$7,               $W24-SUM($Y24:BW24),               $W24/$X24))))</f>
        <v/>
      </c>
      <c r="BY24" s="240">
        <f>IF(OR(NOT(ISNUMBER($T24)),ISBLANK($W24),NOT(ISNUMBER($X24))),0,      IF(OR(YEAR($T24)&gt;BY$7,$X24&lt;=0,(YEAR($T24)+$X24)&lt;BY$7),0,     IF(YEAR($T24)=BY$7,               ($W24/($X24*360))*DAYS360($T24,DATE(BY$7,12,31)),     IF((YEAR($T24)+$X24)&lt;=BY$7,               $W24-SUM($Y24:BX24),               $W24/$X24))))</f>
        <v/>
      </c>
      <c r="CL24" s="14">
        <f>CL23+1</f>
        <v/>
      </c>
    </row>
    <row r="25" ht="15" customFormat="1" customHeight="1" s="14" thickBot="1">
      <c r="A25" s="16" t="n"/>
      <c r="B25" s="362" t="inlineStr">
        <is>
          <t>Date de mise en location meublé</t>
        </is>
      </c>
      <c r="E25" s="4" t="n"/>
      <c r="F25" s="379" t="n">
        <v>45170</v>
      </c>
      <c r="G25" s="520" t="n"/>
      <c r="H25" s="391" t="n"/>
      <c r="I25" s="353" t="n"/>
      <c r="J25" s="515" t="n"/>
      <c r="K25" s="12" t="n"/>
      <c r="L25" s="353" t="n"/>
      <c r="M25" s="515" t="n"/>
      <c r="N25" s="12" t="n"/>
      <c r="O25" s="353" t="n"/>
      <c r="P25" s="515" t="n"/>
      <c r="Q25" s="16" t="n"/>
      <c r="R25" s="16" t="n"/>
      <c r="S25" s="12" t="inlineStr">
        <is>
          <t>Bien_Immo - 3</t>
        </is>
      </c>
      <c r="T25" s="176">
        <f>T24</f>
        <v/>
      </c>
      <c r="U25" s="287" t="inlineStr">
        <is>
          <t>Installation électrique</t>
        </is>
      </c>
      <c r="V25" s="285" t="inlineStr">
        <is>
          <t>Constructions</t>
        </is>
      </c>
      <c r="W25" s="512">
        <f>IF($L$29="Détaillée",L35*$AB$278,0)</f>
        <v/>
      </c>
      <c r="X25" s="512">
        <f>IF($L$29="Détaillée",M35,0)</f>
        <v/>
      </c>
      <c r="Y25" s="12" t="n"/>
      <c r="Z25" s="240">
        <f>IF(OR(NOT(ISNUMBER($T25)),ISBLANK($W25),NOT(ISNUMBER($X25))),0,      IF(OR(YEAR($T25)&gt;Z$7,$X25&lt;=0,(YEAR($T25)+$X25)&lt;Z$7),0,     IF(YEAR($T25)=Z$7,               ($W25/($X25*360))*DAYS360($T25,DATE(Z$7,12,31)),     IF((YEAR($T25)+$X25)&lt;=Z$7,               $W25-SUM($Y25:Y25),               $W25/$X25))))</f>
        <v/>
      </c>
      <c r="AA25" s="240">
        <f>IF(OR(NOT(ISNUMBER($T25)),ISBLANK($W25),NOT(ISNUMBER($X25))),0,      IF(OR(YEAR($T25)&gt;AA$7,$X25&lt;=0,(YEAR($T25)+$X25)&lt;AA$7),0,     IF(YEAR($T25)=AA$7,               ($W25/($X25*360))*DAYS360($T25,DATE(AA$7,12,31)),     IF((YEAR($T25)+$X25)&lt;=AA$7,               $W25-SUM($Y25:Z25),               $W25/$X25))))</f>
        <v/>
      </c>
      <c r="AB25" s="240">
        <f>IF(OR(NOT(ISNUMBER($T25)),ISBLANK($W25),NOT(ISNUMBER($X25))),0,      IF(OR(YEAR($T25)&gt;AB$7,$X25&lt;=0,(YEAR($T25)+$X25)&lt;AB$7),0,     IF(YEAR($T25)=AB$7,               ($W25/($X25*360))*DAYS360($T25,DATE(AB$7,12,31)),     IF((YEAR($T25)+$X25)&lt;=AB$7,               $W25-SUM($Y25:AA25),               $W25/$X25))))</f>
        <v/>
      </c>
      <c r="AC25" s="240">
        <f>IF(OR(NOT(ISNUMBER($T25)),ISBLANK($W25),NOT(ISNUMBER($X25))),0,      IF(OR(YEAR($T25)&gt;AC$7,$X25&lt;=0,(YEAR($T25)+$X25)&lt;AC$7),0,     IF(YEAR($T25)=AC$7,               ($W25/($X25*360))*DAYS360($T25,DATE(AC$7,12,31)),     IF((YEAR($T25)+$X25)&lt;=AC$7,               $W25-SUM($Y25:AB25),               $W25/$X25))))</f>
        <v/>
      </c>
      <c r="AD25" s="240">
        <f>IF(OR(NOT(ISNUMBER($T25)),ISBLANK($W25),NOT(ISNUMBER($X25))),0,      IF(OR(YEAR($T25)&gt;AD$7,$X25&lt;=0,(YEAR($T25)+$X25)&lt;AD$7),0,     IF(YEAR($T25)=AD$7,               ($W25/($X25*360))*DAYS360($T25,DATE(AD$7,12,31)),     IF((YEAR($T25)+$X25)&lt;=AD$7,               $W25-SUM($Y25:AC25),               $W25/$X25))))</f>
        <v/>
      </c>
      <c r="AE25" s="240">
        <f>IF(OR(NOT(ISNUMBER($T25)),ISBLANK($W25),NOT(ISNUMBER($X25))),0,      IF(OR(YEAR($T25)&gt;AE$7,$X25&lt;=0,(YEAR($T25)+$X25)&lt;AE$7),0,     IF(YEAR($T25)=AE$7,               ($W25/($X25*360))*DAYS360($T25,DATE(AE$7,12,31)),     IF((YEAR($T25)+$X25)&lt;=AE$7,               $W25-SUM($Y25:AD25),               $W25/$X25))))</f>
        <v/>
      </c>
      <c r="AF25" s="240">
        <f>IF(OR(NOT(ISNUMBER($T25)),ISBLANK($W25),NOT(ISNUMBER($X25))),0,      IF(OR(YEAR($T25)&gt;AF$7,$X25&lt;=0,(YEAR($T25)+$X25)&lt;AF$7),0,     IF(YEAR($T25)=AF$7,               ($W25/($X25*360))*DAYS360($T25,DATE(AF$7,12,31)),     IF((YEAR($T25)+$X25)&lt;=AF$7,               $W25-SUM($Y25:AE25),               $W25/$X25))))</f>
        <v/>
      </c>
      <c r="AG25" s="240">
        <f>IF(OR(NOT(ISNUMBER($T25)),ISBLANK($W25),NOT(ISNUMBER($X25))),0,      IF(OR(YEAR($T25)&gt;AG$7,$X25&lt;=0,(YEAR($T25)+$X25)&lt;AG$7),0,     IF(YEAR($T25)=AG$7,               ($W25/($X25*360))*DAYS360($T25,DATE(AG$7,12,31)),     IF((YEAR($T25)+$X25)&lt;=AG$7,               $W25-SUM($Y25:AF25),               $W25/$X25))))</f>
        <v/>
      </c>
      <c r="AH25" s="240">
        <f>IF(OR(NOT(ISNUMBER($T25)),ISBLANK($W25),NOT(ISNUMBER($X25))),0,      IF(OR(YEAR($T25)&gt;AH$7,$X25&lt;=0,(YEAR($T25)+$X25)&lt;AH$7),0,     IF(YEAR($T25)=AH$7,               ($W25/($X25*360))*DAYS360($T25,DATE(AH$7,12,31)),     IF((YEAR($T25)+$X25)&lt;=AH$7,               $W25-SUM($Y25:AG25),               $W25/$X25))))</f>
        <v/>
      </c>
      <c r="AI25" s="240">
        <f>IF(OR(NOT(ISNUMBER($T25)),ISBLANK($W25),NOT(ISNUMBER($X25))),0,      IF(OR(YEAR($T25)&gt;AI$7,$X25&lt;=0,(YEAR($T25)+$X25)&lt;AI$7),0,     IF(YEAR($T25)=AI$7,               ($W25/($X25*360))*DAYS360($T25,DATE(AI$7,12,31)),     IF((YEAR($T25)+$X25)&lt;=AI$7,               $W25-SUM($Y25:AH25),               $W25/$X25))))</f>
        <v/>
      </c>
      <c r="AJ25" s="240">
        <f>IF(OR(NOT(ISNUMBER($T25)),ISBLANK($W25),NOT(ISNUMBER($X25))),0,      IF(OR(YEAR($T25)&gt;AJ$7,$X25&lt;=0,(YEAR($T25)+$X25)&lt;AJ$7),0,     IF(YEAR($T25)=AJ$7,               ($W25/($X25*360))*DAYS360($T25,DATE(AJ$7,12,31)),     IF((YEAR($T25)+$X25)&lt;=AJ$7,               $W25-SUM($Y25:AI25),               $W25/$X25))))</f>
        <v/>
      </c>
      <c r="AK25" s="240">
        <f>IF(OR(NOT(ISNUMBER($T25)),ISBLANK($W25),NOT(ISNUMBER($X25))),0,      IF(OR(YEAR($T25)&gt;AK$7,$X25&lt;=0,(YEAR($T25)+$X25)&lt;AK$7),0,     IF(YEAR($T25)=AK$7,               ($W25/($X25*360))*DAYS360($T25,DATE(AK$7,12,31)),     IF((YEAR($T25)+$X25)&lt;=AK$7,               $W25-SUM($Y25:AJ25),               $W25/$X25))))</f>
        <v/>
      </c>
      <c r="AL25" s="240">
        <f>IF(OR(NOT(ISNUMBER($T25)),ISBLANK($W25),NOT(ISNUMBER($X25))),0,      IF(OR(YEAR($T25)&gt;AL$7,$X25&lt;=0,(YEAR($T25)+$X25)&lt;AL$7),0,     IF(YEAR($T25)=AL$7,               ($W25/($X25*360))*DAYS360($T25,DATE(AL$7,12,31)),     IF((YEAR($T25)+$X25)&lt;=AL$7,               $W25-SUM($Y25:AK25),               $W25/$X25))))</f>
        <v/>
      </c>
      <c r="AM25" s="240">
        <f>IF(OR(NOT(ISNUMBER($T25)),ISBLANK($W25),NOT(ISNUMBER($X25))),0,      IF(OR(YEAR($T25)&gt;AM$7,$X25&lt;=0,(YEAR($T25)+$X25)&lt;AM$7),0,     IF(YEAR($T25)=AM$7,               ($W25/($X25*360))*DAYS360($T25,DATE(AM$7,12,31)),     IF((YEAR($T25)+$X25)&lt;=AM$7,               $W25-SUM($Y25:AL25),               $W25/$X25))))</f>
        <v/>
      </c>
      <c r="AN25" s="240">
        <f>IF(OR(NOT(ISNUMBER($T25)),ISBLANK($W25),NOT(ISNUMBER($X25))),0,      IF(OR(YEAR($T25)&gt;AN$7,$X25&lt;=0,(YEAR($T25)+$X25)&lt;AN$7),0,     IF(YEAR($T25)=AN$7,               ($W25/($X25*360))*DAYS360($T25,DATE(AN$7,12,31)),     IF((YEAR($T25)+$X25)&lt;=AN$7,               $W25-SUM($Y25:AM25),               $W25/$X25))))</f>
        <v/>
      </c>
      <c r="AO25" s="240">
        <f>IF(OR(NOT(ISNUMBER($T25)),ISBLANK($W25),NOT(ISNUMBER($X25))),0,      IF(OR(YEAR($T25)&gt;AO$7,$X25&lt;=0,(YEAR($T25)+$X25)&lt;AO$7),0,     IF(YEAR($T25)=AO$7,               ($W25/($X25*360))*DAYS360($T25,DATE(AO$7,12,31)),     IF((YEAR($T25)+$X25)&lt;=AO$7,               $W25-SUM($Y25:AN25),               $W25/$X25))))</f>
        <v/>
      </c>
      <c r="AP25" s="240">
        <f>IF(OR(NOT(ISNUMBER($T25)),ISBLANK($W25),NOT(ISNUMBER($X25))),0,      IF(OR(YEAR($T25)&gt;AP$7,$X25&lt;=0,(YEAR($T25)+$X25)&lt;AP$7),0,     IF(YEAR($T25)=AP$7,               ($W25/($X25*360))*DAYS360($T25,DATE(AP$7,12,31)),     IF((YEAR($T25)+$X25)&lt;=AP$7,               $W25-SUM($Y25:AO25),               $W25/$X25))))</f>
        <v/>
      </c>
      <c r="AQ25" s="240">
        <f>IF(OR(NOT(ISNUMBER($T25)),ISBLANK($W25),NOT(ISNUMBER($X25))),0,      IF(OR(YEAR($T25)&gt;AQ$7,$X25&lt;=0,(YEAR($T25)+$X25)&lt;AQ$7),0,     IF(YEAR($T25)=AQ$7,               ($W25/($X25*360))*DAYS360($T25,DATE(AQ$7,12,31)),     IF((YEAR($T25)+$X25)&lt;=AQ$7,               $W25-SUM($Y25:AP25),               $W25/$X25))))</f>
        <v/>
      </c>
      <c r="AR25" s="240">
        <f>IF(OR(NOT(ISNUMBER($T25)),ISBLANK($W25),NOT(ISNUMBER($X25))),0,      IF(OR(YEAR($T25)&gt;AR$7,$X25&lt;=0,(YEAR($T25)+$X25)&lt;AR$7),0,     IF(YEAR($T25)=AR$7,               ($W25/($X25*360))*DAYS360($T25,DATE(AR$7,12,31)),     IF((YEAR($T25)+$X25)&lt;=AR$7,               $W25-SUM($Y25:AQ25),               $W25/$X25))))</f>
        <v/>
      </c>
      <c r="AS25" s="240">
        <f>IF(OR(NOT(ISNUMBER($T25)),ISBLANK($W25),NOT(ISNUMBER($X25))),0,      IF(OR(YEAR($T25)&gt;AS$7,$X25&lt;=0,(YEAR($T25)+$X25)&lt;AS$7),0,     IF(YEAR($T25)=AS$7,               ($W25/($X25*360))*DAYS360($T25,DATE(AS$7,12,31)),     IF((YEAR($T25)+$X25)&lt;=AS$7,               $W25-SUM($Y25:AR25),               $W25/$X25))))</f>
        <v/>
      </c>
      <c r="AT25" s="240">
        <f>IF(OR(NOT(ISNUMBER($T25)),ISBLANK($W25),NOT(ISNUMBER($X25))),0,      IF(OR(YEAR($T25)&gt;AT$7,$X25&lt;=0,(YEAR($T25)+$X25)&lt;AT$7),0,     IF(YEAR($T25)=AT$7,               ($W25/($X25*360))*DAYS360($T25,DATE(AT$7,12,31)),     IF((YEAR($T25)+$X25)&lt;=AT$7,               $W25-SUM($Y25:AS25),               $W25/$X25))))</f>
        <v/>
      </c>
      <c r="AU25" s="240">
        <f>IF(OR(NOT(ISNUMBER($T25)),ISBLANK($W25),NOT(ISNUMBER($X25))),0,      IF(OR(YEAR($T25)&gt;AU$7,$X25&lt;=0,(YEAR($T25)+$X25)&lt;AU$7),0,     IF(YEAR($T25)=AU$7,               ($W25/($X25*360))*DAYS360($T25,DATE(AU$7,12,31)),     IF((YEAR($T25)+$X25)&lt;=AU$7,               $W25-SUM($Y25:AT25),               $W25/$X25))))</f>
        <v/>
      </c>
      <c r="AV25" s="240">
        <f>IF(OR(NOT(ISNUMBER($T25)),ISBLANK($W25),NOT(ISNUMBER($X25))),0,      IF(OR(YEAR($T25)&gt;AV$7,$X25&lt;=0,(YEAR($T25)+$X25)&lt;AV$7),0,     IF(YEAR($T25)=AV$7,               ($W25/($X25*360))*DAYS360($T25,DATE(AV$7,12,31)),     IF((YEAR($T25)+$X25)&lt;=AV$7,               $W25-SUM($Y25:AU25),               $W25/$X25))))</f>
        <v/>
      </c>
      <c r="AW25" s="240">
        <f>IF(OR(NOT(ISNUMBER($T25)),ISBLANK($W25),NOT(ISNUMBER($X25))),0,      IF(OR(YEAR($T25)&gt;AW$7,$X25&lt;=0,(YEAR($T25)+$X25)&lt;AW$7),0,     IF(YEAR($T25)=AW$7,               ($W25/($X25*360))*DAYS360($T25,DATE(AW$7,12,31)),     IF((YEAR($T25)+$X25)&lt;=AW$7,               $W25-SUM($Y25:AV25),               $W25/$X25))))</f>
        <v/>
      </c>
      <c r="AX25" s="240">
        <f>IF(OR(NOT(ISNUMBER($T25)),ISBLANK($W25),NOT(ISNUMBER($X25))),0,      IF(OR(YEAR($T25)&gt;AX$7,$X25&lt;=0,(YEAR($T25)+$X25)&lt;AX$7),0,     IF(YEAR($T25)=AX$7,               ($W25/($X25*360))*DAYS360($T25,DATE(AX$7,12,31)),     IF((YEAR($T25)+$X25)&lt;=AX$7,               $W25-SUM($Y25:AW25),               $W25/$X25))))</f>
        <v/>
      </c>
      <c r="AY25" s="240">
        <f>IF(OR(NOT(ISNUMBER($T25)),ISBLANK($W25),NOT(ISNUMBER($X25))),0,      IF(OR(YEAR($T25)&gt;AY$7,$X25&lt;=0,(YEAR($T25)+$X25)&lt;AY$7),0,     IF(YEAR($T25)=AY$7,               ($W25/($X25*360))*DAYS360($T25,DATE(AY$7,12,31)),     IF((YEAR($T25)+$X25)&lt;=AY$7,               $W25-SUM($Y25:AX25),               $W25/$X25))))</f>
        <v/>
      </c>
      <c r="AZ25" s="240">
        <f>IF(OR(NOT(ISNUMBER($T25)),ISBLANK($W25),NOT(ISNUMBER($X25))),0,      IF(OR(YEAR($T25)&gt;AZ$7,$X25&lt;=0,(YEAR($T25)+$X25)&lt;AZ$7),0,     IF(YEAR($T25)=AZ$7,               ($W25/($X25*360))*DAYS360($T25,DATE(AZ$7,12,31)),     IF((YEAR($T25)+$X25)&lt;=AZ$7,               $W25-SUM($Y25:AY25),               $W25/$X25))))</f>
        <v/>
      </c>
      <c r="BA25" s="240">
        <f>IF(OR(NOT(ISNUMBER($T25)),ISBLANK($W25),NOT(ISNUMBER($X25))),0,      IF(OR(YEAR($T25)&gt;BA$7,$X25&lt;=0,(YEAR($T25)+$X25)&lt;BA$7),0,     IF(YEAR($T25)=BA$7,               ($W25/($X25*360))*DAYS360($T25,DATE(BA$7,12,31)),     IF((YEAR($T25)+$X25)&lt;=BA$7,               $W25-SUM($Y25:AZ25),               $W25/$X25))))</f>
        <v/>
      </c>
      <c r="BB25" s="240">
        <f>IF(OR(NOT(ISNUMBER($T25)),ISBLANK($W25),NOT(ISNUMBER($X25))),0,      IF(OR(YEAR($T25)&gt;BB$7,$X25&lt;=0,(YEAR($T25)+$X25)&lt;BB$7),0,     IF(YEAR($T25)=BB$7,               ($W25/($X25*360))*DAYS360($T25,DATE(BB$7,12,31)),     IF((YEAR($T25)+$X25)&lt;=BB$7,               $W25-SUM($Y25:BA25),               $W25/$X25))))</f>
        <v/>
      </c>
      <c r="BC25" s="240">
        <f>IF(OR(NOT(ISNUMBER($T25)),ISBLANK($W25),NOT(ISNUMBER($X25))),0,      IF(OR(YEAR($T25)&gt;BC$7,$X25&lt;=0,(YEAR($T25)+$X25)&lt;BC$7),0,     IF(YEAR($T25)=BC$7,               ($W25/($X25*360))*DAYS360($T25,DATE(BC$7,12,31)),     IF((YEAR($T25)+$X25)&lt;=BC$7,               $W25-SUM($Y25:BB25),               $W25/$X25))))</f>
        <v/>
      </c>
      <c r="BD25" s="240">
        <f>IF(OR(NOT(ISNUMBER($T25)),ISBLANK($W25),NOT(ISNUMBER($X25))),0,      IF(OR(YEAR($T25)&gt;BD$7,$X25&lt;=0,(YEAR($T25)+$X25)&lt;BD$7),0,     IF(YEAR($T25)=BD$7,               ($W25/($X25*360))*DAYS360($T25,DATE(BD$7,12,31)),     IF((YEAR($T25)+$X25)&lt;=BD$7,               $W25-SUM($Y25:BC25),               $W25/$X25))))</f>
        <v/>
      </c>
      <c r="BE25" s="240">
        <f>IF(OR(NOT(ISNUMBER($T25)),ISBLANK($W25),NOT(ISNUMBER($X25))),0,      IF(OR(YEAR($T25)&gt;BE$7,$X25&lt;=0,(YEAR($T25)+$X25)&lt;BE$7),0,     IF(YEAR($T25)=BE$7,               ($W25/($X25*360))*DAYS360($T25,DATE(BE$7,12,31)),     IF((YEAR($T25)+$X25)&lt;=BE$7,               $W25-SUM($Y25:BD25),               $W25/$X25))))</f>
        <v/>
      </c>
      <c r="BF25" s="240">
        <f>IF(OR(NOT(ISNUMBER($T25)),ISBLANK($W25),NOT(ISNUMBER($X25))),0,      IF(OR(YEAR($T25)&gt;BF$7,$X25&lt;=0,(YEAR($T25)+$X25)&lt;BF$7),0,     IF(YEAR($T25)=BF$7,               ($W25/($X25*360))*DAYS360($T25,DATE(BF$7,12,31)),     IF((YEAR($T25)+$X25)&lt;=BF$7,               $W25-SUM($Y25:BE25),               $W25/$X25))))</f>
        <v/>
      </c>
      <c r="BG25" s="240">
        <f>IF(OR(NOT(ISNUMBER($T25)),ISBLANK($W25),NOT(ISNUMBER($X25))),0,      IF(OR(YEAR($T25)&gt;BG$7,$X25&lt;=0,(YEAR($T25)+$X25)&lt;BG$7),0,     IF(YEAR($T25)=BG$7,               ($W25/($X25*360))*DAYS360($T25,DATE(BG$7,12,31)),     IF((YEAR($T25)+$X25)&lt;=BG$7,               $W25-SUM($Y25:BF25),               $W25/$X25))))</f>
        <v/>
      </c>
      <c r="BH25" s="240">
        <f>IF(OR(NOT(ISNUMBER($T25)),ISBLANK($W25),NOT(ISNUMBER($X25))),0,      IF(OR(YEAR($T25)&gt;BH$7,$X25&lt;=0,(YEAR($T25)+$X25)&lt;BH$7),0,     IF(YEAR($T25)=BH$7,               ($W25/($X25*360))*DAYS360($T25,DATE(BH$7,12,31)),     IF((YEAR($T25)+$X25)&lt;=BH$7,               $W25-SUM($Y25:BG25),               $W25/$X25))))</f>
        <v/>
      </c>
      <c r="BI25" s="240">
        <f>IF(OR(NOT(ISNUMBER($T25)),ISBLANK($W25),NOT(ISNUMBER($X25))),0,      IF(OR(YEAR($T25)&gt;BI$7,$X25&lt;=0,(YEAR($T25)+$X25)&lt;BI$7),0,     IF(YEAR($T25)=BI$7,               ($W25/($X25*360))*DAYS360($T25,DATE(BI$7,12,31)),     IF((YEAR($T25)+$X25)&lt;=BI$7,               $W25-SUM($Y25:BH25),               $W25/$X25))))</f>
        <v/>
      </c>
      <c r="BJ25" s="240">
        <f>IF(OR(NOT(ISNUMBER($T25)),ISBLANK($W25),NOT(ISNUMBER($X25))),0,      IF(OR(YEAR($T25)&gt;BJ$7,$X25&lt;=0,(YEAR($T25)+$X25)&lt;BJ$7),0,     IF(YEAR($T25)=BJ$7,               ($W25/($X25*360))*DAYS360($T25,DATE(BJ$7,12,31)),     IF((YEAR($T25)+$X25)&lt;=BJ$7,               $W25-SUM($Y25:BI25),               $W25/$X25))))</f>
        <v/>
      </c>
      <c r="BK25" s="240">
        <f>IF(OR(NOT(ISNUMBER($T25)),ISBLANK($W25),NOT(ISNUMBER($X25))),0,      IF(OR(YEAR($T25)&gt;BK$7,$X25&lt;=0,(YEAR($T25)+$X25)&lt;BK$7),0,     IF(YEAR($T25)=BK$7,               ($W25/($X25*360))*DAYS360($T25,DATE(BK$7,12,31)),     IF((YEAR($T25)+$X25)&lt;=BK$7,               $W25-SUM($Y25:BJ25),               $W25/$X25))))</f>
        <v/>
      </c>
      <c r="BL25" s="240">
        <f>IF(OR(NOT(ISNUMBER($T25)),ISBLANK($W25),NOT(ISNUMBER($X25))),0,      IF(OR(YEAR($T25)&gt;BL$7,$X25&lt;=0,(YEAR($T25)+$X25)&lt;BL$7),0,     IF(YEAR($T25)=BL$7,               ($W25/($X25*360))*DAYS360($T25,DATE(BL$7,12,31)),     IF((YEAR($T25)+$X25)&lt;=BL$7,               $W25-SUM($Y25:BK25),               $W25/$X25))))</f>
        <v/>
      </c>
      <c r="BM25" s="240">
        <f>IF(OR(NOT(ISNUMBER($T25)),ISBLANK($W25),NOT(ISNUMBER($X25))),0,      IF(OR(YEAR($T25)&gt;BM$7,$X25&lt;=0,(YEAR($T25)+$X25)&lt;BM$7),0,     IF(YEAR($T25)=BM$7,               ($W25/($X25*360))*DAYS360($T25,DATE(BM$7,12,31)),     IF((YEAR($T25)+$X25)&lt;=BM$7,               $W25-SUM($Y25:BL25),               $W25/$X25))))</f>
        <v/>
      </c>
      <c r="BN25" s="240">
        <f>IF(OR(NOT(ISNUMBER($T25)),ISBLANK($W25),NOT(ISNUMBER($X25))),0,      IF(OR(YEAR($T25)&gt;BN$7,$X25&lt;=0,(YEAR($T25)+$X25)&lt;BN$7),0,     IF(YEAR($T25)=BN$7,               ($W25/($X25*360))*DAYS360($T25,DATE(BN$7,12,31)),     IF((YEAR($T25)+$X25)&lt;=BN$7,               $W25-SUM($Y25:BM25),               $W25/$X25))))</f>
        <v/>
      </c>
      <c r="BO25" s="240">
        <f>IF(OR(NOT(ISNUMBER($T25)),ISBLANK($W25),NOT(ISNUMBER($X25))),0,      IF(OR(YEAR($T25)&gt;BO$7,$X25&lt;=0,(YEAR($T25)+$X25)&lt;BO$7),0,     IF(YEAR($T25)=BO$7,               ($W25/($X25*360))*DAYS360($T25,DATE(BO$7,12,31)),     IF((YEAR($T25)+$X25)&lt;=BO$7,               $W25-SUM($Y25:BN25),               $W25/$X25))))</f>
        <v/>
      </c>
      <c r="BP25" s="240">
        <f>IF(OR(NOT(ISNUMBER($T25)),ISBLANK($W25),NOT(ISNUMBER($X25))),0,      IF(OR(YEAR($T25)&gt;BP$7,$X25&lt;=0,(YEAR($T25)+$X25)&lt;BP$7),0,     IF(YEAR($T25)=BP$7,               ($W25/($X25*360))*DAYS360($T25,DATE(BP$7,12,31)),     IF((YEAR($T25)+$X25)&lt;=BP$7,               $W25-SUM($Y25:BO25),               $W25/$X25))))</f>
        <v/>
      </c>
      <c r="BQ25" s="240">
        <f>IF(OR(NOT(ISNUMBER($T25)),ISBLANK($W25),NOT(ISNUMBER($X25))),0,      IF(OR(YEAR($T25)&gt;BQ$7,$X25&lt;=0,(YEAR($T25)+$X25)&lt;BQ$7),0,     IF(YEAR($T25)=BQ$7,               ($W25/($X25*360))*DAYS360($T25,DATE(BQ$7,12,31)),     IF((YEAR($T25)+$X25)&lt;=BQ$7,               $W25-SUM($Y25:BP25),               $W25/$X25))))</f>
        <v/>
      </c>
      <c r="BR25" s="240">
        <f>IF(OR(NOT(ISNUMBER($T25)),ISBLANK($W25),NOT(ISNUMBER($X25))),0,      IF(OR(YEAR($T25)&gt;BR$7,$X25&lt;=0,(YEAR($T25)+$X25)&lt;BR$7),0,     IF(YEAR($T25)=BR$7,               ($W25/($X25*360))*DAYS360($T25,DATE(BR$7,12,31)),     IF((YEAR($T25)+$X25)&lt;=BR$7,               $W25-SUM($Y25:BQ25),               $W25/$X25))))</f>
        <v/>
      </c>
      <c r="BS25" s="240">
        <f>IF(OR(NOT(ISNUMBER($T25)),ISBLANK($W25),NOT(ISNUMBER($X25))),0,      IF(OR(YEAR($T25)&gt;BS$7,$X25&lt;=0,(YEAR($T25)+$X25)&lt;BS$7),0,     IF(YEAR($T25)=BS$7,               ($W25/($X25*360))*DAYS360($T25,DATE(BS$7,12,31)),     IF((YEAR($T25)+$X25)&lt;=BS$7,               $W25-SUM($Y25:BR25),               $W25/$X25))))</f>
        <v/>
      </c>
      <c r="BT25" s="240">
        <f>IF(OR(NOT(ISNUMBER($T25)),ISBLANK($W25),NOT(ISNUMBER($X25))),0,      IF(OR(YEAR($T25)&gt;BT$7,$X25&lt;=0,(YEAR($T25)+$X25)&lt;BT$7),0,     IF(YEAR($T25)=BT$7,               ($W25/($X25*360))*DAYS360($T25,DATE(BT$7,12,31)),     IF((YEAR($T25)+$X25)&lt;=BT$7,               $W25-SUM($Y25:BS25),               $W25/$X25))))</f>
        <v/>
      </c>
      <c r="BU25" s="240">
        <f>IF(OR(NOT(ISNUMBER($T25)),ISBLANK($W25),NOT(ISNUMBER($X25))),0,      IF(OR(YEAR($T25)&gt;BU$7,$X25&lt;=0,(YEAR($T25)+$X25)&lt;BU$7),0,     IF(YEAR($T25)=BU$7,               ($W25/($X25*360))*DAYS360($T25,DATE(BU$7,12,31)),     IF((YEAR($T25)+$X25)&lt;=BU$7,               $W25-SUM($Y25:BT25),               $W25/$X25))))</f>
        <v/>
      </c>
      <c r="BV25" s="240">
        <f>IF(OR(NOT(ISNUMBER($T25)),ISBLANK($W25),NOT(ISNUMBER($X25))),0,      IF(OR(YEAR($T25)&gt;BV$7,$X25&lt;=0,(YEAR($T25)+$X25)&lt;BV$7),0,     IF(YEAR($T25)=BV$7,               ($W25/($X25*360))*DAYS360($T25,DATE(BV$7,12,31)),     IF((YEAR($T25)+$X25)&lt;=BV$7,               $W25-SUM($Y25:BU25),               $W25/$X25))))</f>
        <v/>
      </c>
      <c r="BW25" s="240">
        <f>IF(OR(NOT(ISNUMBER($T25)),ISBLANK($W25),NOT(ISNUMBER($X25))),0,      IF(OR(YEAR($T25)&gt;BW$7,$X25&lt;=0,(YEAR($T25)+$X25)&lt;BW$7),0,     IF(YEAR($T25)=BW$7,               ($W25/($X25*360))*DAYS360($T25,DATE(BW$7,12,31)),     IF((YEAR($T25)+$X25)&lt;=BW$7,               $W25-SUM($Y25:BV25),               $W25/$X25))))</f>
        <v/>
      </c>
      <c r="BX25" s="240">
        <f>IF(OR(NOT(ISNUMBER($T25)),ISBLANK($W25),NOT(ISNUMBER($X25))),0,      IF(OR(YEAR($T25)&gt;BX$7,$X25&lt;=0,(YEAR($T25)+$X25)&lt;BX$7),0,     IF(YEAR($T25)=BX$7,               ($W25/($X25*360))*DAYS360($T25,DATE(BX$7,12,31)),     IF((YEAR($T25)+$X25)&lt;=BX$7,               $W25-SUM($Y25:BW25),               $W25/$X25))))</f>
        <v/>
      </c>
      <c r="BY25" s="240">
        <f>IF(OR(NOT(ISNUMBER($T25)),ISBLANK($W25),NOT(ISNUMBER($X25))),0,      IF(OR(YEAR($T25)&gt;BY$7,$X25&lt;=0,(YEAR($T25)+$X25)&lt;BY$7),0,     IF(YEAR($T25)=BY$7,               ($W25/($X25*360))*DAYS360($T25,DATE(BY$7,12,31)),     IF((YEAR($T25)+$X25)&lt;=BY$7,               $W25-SUM($Y25:BX25),               $W25/$X25))))</f>
        <v/>
      </c>
      <c r="CL25" s="14">
        <f>CL24+1</f>
        <v/>
      </c>
    </row>
    <row r="26" ht="15" customFormat="1" customHeight="1" s="14">
      <c r="A26" s="12" t="n"/>
      <c r="B26" s="13" t="n"/>
      <c r="C26" s="13" t="n"/>
      <c r="D26" s="4" t="n"/>
      <c r="E26" s="4" t="n"/>
      <c r="F26" s="6" t="n"/>
      <c r="G26" s="13" t="n"/>
      <c r="H26" s="391" t="n"/>
      <c r="I26" s="391" t="n"/>
      <c r="J26" s="391" t="n"/>
      <c r="K26" s="12" t="n"/>
      <c r="L26" s="12" t="n"/>
      <c r="M26" s="391" t="n"/>
      <c r="N26" s="12" t="n"/>
      <c r="O26" s="391" t="n"/>
      <c r="P26" s="12" t="n"/>
      <c r="S26" s="12" t="inlineStr">
        <is>
          <t>Bien_Immo - 3</t>
        </is>
      </c>
      <c r="T26" s="176">
        <f>T25</f>
        <v/>
      </c>
      <c r="U26" s="287" t="inlineStr">
        <is>
          <t>Etanchéité</t>
        </is>
      </c>
      <c r="V26" s="285" t="inlineStr">
        <is>
          <t>Constructions</t>
        </is>
      </c>
      <c r="W26" s="512">
        <f>IF($L$29="Détaillée",L36*$AB$278,0)</f>
        <v/>
      </c>
      <c r="X26" s="512">
        <f>IF($L$29="Détaillée",M36,0)</f>
        <v/>
      </c>
      <c r="Y26" s="12" t="n"/>
      <c r="Z26" s="240">
        <f>IF(OR(NOT(ISNUMBER($T26)),ISBLANK($W26),NOT(ISNUMBER($X26))),0,      IF(OR(YEAR($T26)&gt;Z$7,$X26&lt;=0,(YEAR($T26)+$X26)&lt;Z$7),0,     IF(YEAR($T26)=Z$7,               ($W26/($X26*360))*DAYS360($T26,DATE(Z$7,12,31)),     IF((YEAR($T26)+$X26)&lt;=Z$7,               $W26-SUM($Y26:Y26),               $W26/$X26))))</f>
        <v/>
      </c>
      <c r="AA26" s="240">
        <f>IF(OR(NOT(ISNUMBER($T26)),ISBLANK($W26),NOT(ISNUMBER($X26))),0,      IF(OR(YEAR($T26)&gt;AA$7,$X26&lt;=0,(YEAR($T26)+$X26)&lt;AA$7),0,     IF(YEAR($T26)=AA$7,               ($W26/($X26*360))*DAYS360($T26,DATE(AA$7,12,31)),     IF((YEAR($T26)+$X26)&lt;=AA$7,               $W26-SUM($Y26:Z26),               $W26/$X26))))</f>
        <v/>
      </c>
      <c r="AB26" s="240">
        <f>IF(OR(NOT(ISNUMBER($T26)),ISBLANK($W26),NOT(ISNUMBER($X26))),0,      IF(OR(YEAR($T26)&gt;AB$7,$X26&lt;=0,(YEAR($T26)+$X26)&lt;AB$7),0,     IF(YEAR($T26)=AB$7,               ($W26/($X26*360))*DAYS360($T26,DATE(AB$7,12,31)),     IF((YEAR($T26)+$X26)&lt;=AB$7,               $W26-SUM($Y26:AA26),               $W26/$X26))))</f>
        <v/>
      </c>
      <c r="AC26" s="240">
        <f>IF(OR(NOT(ISNUMBER($T26)),ISBLANK($W26),NOT(ISNUMBER($X26))),0,      IF(OR(YEAR($T26)&gt;AC$7,$X26&lt;=0,(YEAR($T26)+$X26)&lt;AC$7),0,     IF(YEAR($T26)=AC$7,               ($W26/($X26*360))*DAYS360($T26,DATE(AC$7,12,31)),     IF((YEAR($T26)+$X26)&lt;=AC$7,               $W26-SUM($Y26:AB26),               $W26/$X26))))</f>
        <v/>
      </c>
      <c r="AD26" s="240">
        <f>IF(OR(NOT(ISNUMBER($T26)),ISBLANK($W26),NOT(ISNUMBER($X26))),0,      IF(OR(YEAR($T26)&gt;AD$7,$X26&lt;=0,(YEAR($T26)+$X26)&lt;AD$7),0,     IF(YEAR($T26)=AD$7,               ($W26/($X26*360))*DAYS360($T26,DATE(AD$7,12,31)),     IF((YEAR($T26)+$X26)&lt;=AD$7,               $W26-SUM($Y26:AC26),               $W26/$X26))))</f>
        <v/>
      </c>
      <c r="AE26" s="240">
        <f>IF(OR(NOT(ISNUMBER($T26)),ISBLANK($W26),NOT(ISNUMBER($X26))),0,      IF(OR(YEAR($T26)&gt;AE$7,$X26&lt;=0,(YEAR($T26)+$X26)&lt;AE$7),0,     IF(YEAR($T26)=AE$7,               ($W26/($X26*360))*DAYS360($T26,DATE(AE$7,12,31)),     IF((YEAR($T26)+$X26)&lt;=AE$7,               $W26-SUM($Y26:AD26),               $W26/$X26))))</f>
        <v/>
      </c>
      <c r="AF26" s="240">
        <f>IF(OR(NOT(ISNUMBER($T26)),ISBLANK($W26),NOT(ISNUMBER($X26))),0,      IF(OR(YEAR($T26)&gt;AF$7,$X26&lt;=0,(YEAR($T26)+$X26)&lt;AF$7),0,     IF(YEAR($T26)=AF$7,               ($W26/($X26*360))*DAYS360($T26,DATE(AF$7,12,31)),     IF((YEAR($T26)+$X26)&lt;=AF$7,               $W26-SUM($Y26:AE26),               $W26/$X26))))</f>
        <v/>
      </c>
      <c r="AG26" s="240">
        <f>IF(OR(NOT(ISNUMBER($T26)),ISBLANK($W26),NOT(ISNUMBER($X26))),0,      IF(OR(YEAR($T26)&gt;AG$7,$X26&lt;=0,(YEAR($T26)+$X26)&lt;AG$7),0,     IF(YEAR($T26)=AG$7,               ($W26/($X26*360))*DAYS360($T26,DATE(AG$7,12,31)),     IF((YEAR($T26)+$X26)&lt;=AG$7,               $W26-SUM($Y26:AF26),               $W26/$X26))))</f>
        <v/>
      </c>
      <c r="AH26" s="240">
        <f>IF(OR(NOT(ISNUMBER($T26)),ISBLANK($W26),NOT(ISNUMBER($X26))),0,      IF(OR(YEAR($T26)&gt;AH$7,$X26&lt;=0,(YEAR($T26)+$X26)&lt;AH$7),0,     IF(YEAR($T26)=AH$7,               ($W26/($X26*360))*DAYS360($T26,DATE(AH$7,12,31)),     IF((YEAR($T26)+$X26)&lt;=AH$7,               $W26-SUM($Y26:AG26),               $W26/$X26))))</f>
        <v/>
      </c>
      <c r="AI26" s="240">
        <f>IF(OR(NOT(ISNUMBER($T26)),ISBLANK($W26),NOT(ISNUMBER($X26))),0,      IF(OR(YEAR($T26)&gt;AI$7,$X26&lt;=0,(YEAR($T26)+$X26)&lt;AI$7),0,     IF(YEAR($T26)=AI$7,               ($W26/($X26*360))*DAYS360($T26,DATE(AI$7,12,31)),     IF((YEAR($T26)+$X26)&lt;=AI$7,               $W26-SUM($Y26:AH26),               $W26/$X26))))</f>
        <v/>
      </c>
      <c r="AJ26" s="240">
        <f>IF(OR(NOT(ISNUMBER($T26)),ISBLANK($W26),NOT(ISNUMBER($X26))),0,      IF(OR(YEAR($T26)&gt;AJ$7,$X26&lt;=0,(YEAR($T26)+$X26)&lt;AJ$7),0,     IF(YEAR($T26)=AJ$7,               ($W26/($X26*360))*DAYS360($T26,DATE(AJ$7,12,31)),     IF((YEAR($T26)+$X26)&lt;=AJ$7,               $W26-SUM($Y26:AI26),               $W26/$X26))))</f>
        <v/>
      </c>
      <c r="AK26" s="240">
        <f>IF(OR(NOT(ISNUMBER($T26)),ISBLANK($W26),NOT(ISNUMBER($X26))),0,      IF(OR(YEAR($T26)&gt;AK$7,$X26&lt;=0,(YEAR($T26)+$X26)&lt;AK$7),0,     IF(YEAR($T26)=AK$7,               ($W26/($X26*360))*DAYS360($T26,DATE(AK$7,12,31)),     IF((YEAR($T26)+$X26)&lt;=AK$7,               $W26-SUM($Y26:AJ26),               $W26/$X26))))</f>
        <v/>
      </c>
      <c r="AL26" s="240">
        <f>IF(OR(NOT(ISNUMBER($T26)),ISBLANK($W26),NOT(ISNUMBER($X26))),0,      IF(OR(YEAR($T26)&gt;AL$7,$X26&lt;=0,(YEAR($T26)+$X26)&lt;AL$7),0,     IF(YEAR($T26)=AL$7,               ($W26/($X26*360))*DAYS360($T26,DATE(AL$7,12,31)),     IF((YEAR($T26)+$X26)&lt;=AL$7,               $W26-SUM($Y26:AK26),               $W26/$X26))))</f>
        <v/>
      </c>
      <c r="AM26" s="240">
        <f>IF(OR(NOT(ISNUMBER($T26)),ISBLANK($W26),NOT(ISNUMBER($X26))),0,      IF(OR(YEAR($T26)&gt;AM$7,$X26&lt;=0,(YEAR($T26)+$X26)&lt;AM$7),0,     IF(YEAR($T26)=AM$7,               ($W26/($X26*360))*DAYS360($T26,DATE(AM$7,12,31)),     IF((YEAR($T26)+$X26)&lt;=AM$7,               $W26-SUM($Y26:AL26),               $W26/$X26))))</f>
        <v/>
      </c>
      <c r="AN26" s="240">
        <f>IF(OR(NOT(ISNUMBER($T26)),ISBLANK($W26),NOT(ISNUMBER($X26))),0,      IF(OR(YEAR($T26)&gt;AN$7,$X26&lt;=0,(YEAR($T26)+$X26)&lt;AN$7),0,     IF(YEAR($T26)=AN$7,               ($W26/($X26*360))*DAYS360($T26,DATE(AN$7,12,31)),     IF((YEAR($T26)+$X26)&lt;=AN$7,               $W26-SUM($Y26:AM26),               $W26/$X26))))</f>
        <v/>
      </c>
      <c r="AO26" s="240">
        <f>IF(OR(NOT(ISNUMBER($T26)),ISBLANK($W26),NOT(ISNUMBER($X26))),0,      IF(OR(YEAR($T26)&gt;AO$7,$X26&lt;=0,(YEAR($T26)+$X26)&lt;AO$7),0,     IF(YEAR($T26)=AO$7,               ($W26/($X26*360))*DAYS360($T26,DATE(AO$7,12,31)),     IF((YEAR($T26)+$X26)&lt;=AO$7,               $W26-SUM($Y26:AN26),               $W26/$X26))))</f>
        <v/>
      </c>
      <c r="AP26" s="240">
        <f>IF(OR(NOT(ISNUMBER($T26)),ISBLANK($W26),NOT(ISNUMBER($X26))),0,      IF(OR(YEAR($T26)&gt;AP$7,$X26&lt;=0,(YEAR($T26)+$X26)&lt;AP$7),0,     IF(YEAR($T26)=AP$7,               ($W26/($X26*360))*DAYS360($T26,DATE(AP$7,12,31)),     IF((YEAR($T26)+$X26)&lt;=AP$7,               $W26-SUM($Y26:AO26),               $W26/$X26))))</f>
        <v/>
      </c>
      <c r="AQ26" s="240">
        <f>IF(OR(NOT(ISNUMBER($T26)),ISBLANK($W26),NOT(ISNUMBER($X26))),0,      IF(OR(YEAR($T26)&gt;AQ$7,$X26&lt;=0,(YEAR($T26)+$X26)&lt;AQ$7),0,     IF(YEAR($T26)=AQ$7,               ($W26/($X26*360))*DAYS360($T26,DATE(AQ$7,12,31)),     IF((YEAR($T26)+$X26)&lt;=AQ$7,               $W26-SUM($Y26:AP26),               $W26/$X26))))</f>
        <v/>
      </c>
      <c r="AR26" s="240">
        <f>IF(OR(NOT(ISNUMBER($T26)),ISBLANK($W26),NOT(ISNUMBER($X26))),0,      IF(OR(YEAR($T26)&gt;AR$7,$X26&lt;=0,(YEAR($T26)+$X26)&lt;AR$7),0,     IF(YEAR($T26)=AR$7,               ($W26/($X26*360))*DAYS360($T26,DATE(AR$7,12,31)),     IF((YEAR($T26)+$X26)&lt;=AR$7,               $W26-SUM($Y26:AQ26),               $W26/$X26))))</f>
        <v/>
      </c>
      <c r="AS26" s="240">
        <f>IF(OR(NOT(ISNUMBER($T26)),ISBLANK($W26),NOT(ISNUMBER($X26))),0,      IF(OR(YEAR($T26)&gt;AS$7,$X26&lt;=0,(YEAR($T26)+$X26)&lt;AS$7),0,     IF(YEAR($T26)=AS$7,               ($W26/($X26*360))*DAYS360($T26,DATE(AS$7,12,31)),     IF((YEAR($T26)+$X26)&lt;=AS$7,               $W26-SUM($Y26:AR26),               $W26/$X26))))</f>
        <v/>
      </c>
      <c r="AT26" s="240">
        <f>IF(OR(NOT(ISNUMBER($T26)),ISBLANK($W26),NOT(ISNUMBER($X26))),0,      IF(OR(YEAR($T26)&gt;AT$7,$X26&lt;=0,(YEAR($T26)+$X26)&lt;AT$7),0,     IF(YEAR($T26)=AT$7,               ($W26/($X26*360))*DAYS360($T26,DATE(AT$7,12,31)),     IF((YEAR($T26)+$X26)&lt;=AT$7,               $W26-SUM($Y26:AS26),               $W26/$X26))))</f>
        <v/>
      </c>
      <c r="AU26" s="240">
        <f>IF(OR(NOT(ISNUMBER($T26)),ISBLANK($W26),NOT(ISNUMBER($X26))),0,      IF(OR(YEAR($T26)&gt;AU$7,$X26&lt;=0,(YEAR($T26)+$X26)&lt;AU$7),0,     IF(YEAR($T26)=AU$7,               ($W26/($X26*360))*DAYS360($T26,DATE(AU$7,12,31)),     IF((YEAR($T26)+$X26)&lt;=AU$7,               $W26-SUM($Y26:AT26),               $W26/$X26))))</f>
        <v/>
      </c>
      <c r="AV26" s="240">
        <f>IF(OR(NOT(ISNUMBER($T26)),ISBLANK($W26),NOT(ISNUMBER($X26))),0,      IF(OR(YEAR($T26)&gt;AV$7,$X26&lt;=0,(YEAR($T26)+$X26)&lt;AV$7),0,     IF(YEAR($T26)=AV$7,               ($W26/($X26*360))*DAYS360($T26,DATE(AV$7,12,31)),     IF((YEAR($T26)+$X26)&lt;=AV$7,               $W26-SUM($Y26:AU26),               $W26/$X26))))</f>
        <v/>
      </c>
      <c r="AW26" s="240">
        <f>IF(OR(NOT(ISNUMBER($T26)),ISBLANK($W26),NOT(ISNUMBER($X26))),0,      IF(OR(YEAR($T26)&gt;AW$7,$X26&lt;=0,(YEAR($T26)+$X26)&lt;AW$7),0,     IF(YEAR($T26)=AW$7,               ($W26/($X26*360))*DAYS360($T26,DATE(AW$7,12,31)),     IF((YEAR($T26)+$X26)&lt;=AW$7,               $W26-SUM($Y26:AV26),               $W26/$X26))))</f>
        <v/>
      </c>
      <c r="AX26" s="240">
        <f>IF(OR(NOT(ISNUMBER($T26)),ISBLANK($W26),NOT(ISNUMBER($X26))),0,      IF(OR(YEAR($T26)&gt;AX$7,$X26&lt;=0,(YEAR($T26)+$X26)&lt;AX$7),0,     IF(YEAR($T26)=AX$7,               ($W26/($X26*360))*DAYS360($T26,DATE(AX$7,12,31)),     IF((YEAR($T26)+$X26)&lt;=AX$7,               $W26-SUM($Y26:AW26),               $W26/$X26))))</f>
        <v/>
      </c>
      <c r="AY26" s="240">
        <f>IF(OR(NOT(ISNUMBER($T26)),ISBLANK($W26),NOT(ISNUMBER($X26))),0,      IF(OR(YEAR($T26)&gt;AY$7,$X26&lt;=0,(YEAR($T26)+$X26)&lt;AY$7),0,     IF(YEAR($T26)=AY$7,               ($W26/($X26*360))*DAYS360($T26,DATE(AY$7,12,31)),     IF((YEAR($T26)+$X26)&lt;=AY$7,               $W26-SUM($Y26:AX26),               $W26/$X26))))</f>
        <v/>
      </c>
      <c r="AZ26" s="240">
        <f>IF(OR(NOT(ISNUMBER($T26)),ISBLANK($W26),NOT(ISNUMBER($X26))),0,      IF(OR(YEAR($T26)&gt;AZ$7,$X26&lt;=0,(YEAR($T26)+$X26)&lt;AZ$7),0,     IF(YEAR($T26)=AZ$7,               ($W26/($X26*360))*DAYS360($T26,DATE(AZ$7,12,31)),     IF((YEAR($T26)+$X26)&lt;=AZ$7,               $W26-SUM($Y26:AY26),               $W26/$X26))))</f>
        <v/>
      </c>
      <c r="BA26" s="240">
        <f>IF(OR(NOT(ISNUMBER($T26)),ISBLANK($W26),NOT(ISNUMBER($X26))),0,      IF(OR(YEAR($T26)&gt;BA$7,$X26&lt;=0,(YEAR($T26)+$X26)&lt;BA$7),0,     IF(YEAR($T26)=BA$7,               ($W26/($X26*360))*DAYS360($T26,DATE(BA$7,12,31)),     IF((YEAR($T26)+$X26)&lt;=BA$7,               $W26-SUM($Y26:AZ26),               $W26/$X26))))</f>
        <v/>
      </c>
      <c r="BB26" s="240">
        <f>IF(OR(NOT(ISNUMBER($T26)),ISBLANK($W26),NOT(ISNUMBER($X26))),0,      IF(OR(YEAR($T26)&gt;BB$7,$X26&lt;=0,(YEAR($T26)+$X26)&lt;BB$7),0,     IF(YEAR($T26)=BB$7,               ($W26/($X26*360))*DAYS360($T26,DATE(BB$7,12,31)),     IF((YEAR($T26)+$X26)&lt;=BB$7,               $W26-SUM($Y26:BA26),               $W26/$X26))))</f>
        <v/>
      </c>
      <c r="BC26" s="240">
        <f>IF(OR(NOT(ISNUMBER($T26)),ISBLANK($W26),NOT(ISNUMBER($X26))),0,      IF(OR(YEAR($T26)&gt;BC$7,$X26&lt;=0,(YEAR($T26)+$X26)&lt;BC$7),0,     IF(YEAR($T26)=BC$7,               ($W26/($X26*360))*DAYS360($T26,DATE(BC$7,12,31)),     IF((YEAR($T26)+$X26)&lt;=BC$7,               $W26-SUM($Y26:BB26),               $W26/$X26))))</f>
        <v/>
      </c>
      <c r="BD26" s="240">
        <f>IF(OR(NOT(ISNUMBER($T26)),ISBLANK($W26),NOT(ISNUMBER($X26))),0,      IF(OR(YEAR($T26)&gt;BD$7,$X26&lt;=0,(YEAR($T26)+$X26)&lt;BD$7),0,     IF(YEAR($T26)=BD$7,               ($W26/($X26*360))*DAYS360($T26,DATE(BD$7,12,31)),     IF((YEAR($T26)+$X26)&lt;=BD$7,               $W26-SUM($Y26:BC26),               $W26/$X26))))</f>
        <v/>
      </c>
      <c r="BE26" s="240">
        <f>IF(OR(NOT(ISNUMBER($T26)),ISBLANK($W26),NOT(ISNUMBER($X26))),0,      IF(OR(YEAR($T26)&gt;BE$7,$X26&lt;=0,(YEAR($T26)+$X26)&lt;BE$7),0,     IF(YEAR($T26)=BE$7,               ($W26/($X26*360))*DAYS360($T26,DATE(BE$7,12,31)),     IF((YEAR($T26)+$X26)&lt;=BE$7,               $W26-SUM($Y26:BD26),               $W26/$X26))))</f>
        <v/>
      </c>
      <c r="BF26" s="240">
        <f>IF(OR(NOT(ISNUMBER($T26)),ISBLANK($W26),NOT(ISNUMBER($X26))),0,      IF(OR(YEAR($T26)&gt;BF$7,$X26&lt;=0,(YEAR($T26)+$X26)&lt;BF$7),0,     IF(YEAR($T26)=BF$7,               ($W26/($X26*360))*DAYS360($T26,DATE(BF$7,12,31)),     IF((YEAR($T26)+$X26)&lt;=BF$7,               $W26-SUM($Y26:BE26),               $W26/$X26))))</f>
        <v/>
      </c>
      <c r="BG26" s="240">
        <f>IF(OR(NOT(ISNUMBER($T26)),ISBLANK($W26),NOT(ISNUMBER($X26))),0,      IF(OR(YEAR($T26)&gt;BG$7,$X26&lt;=0,(YEAR($T26)+$X26)&lt;BG$7),0,     IF(YEAR($T26)=BG$7,               ($W26/($X26*360))*DAYS360($T26,DATE(BG$7,12,31)),     IF((YEAR($T26)+$X26)&lt;=BG$7,               $W26-SUM($Y26:BF26),               $W26/$X26))))</f>
        <v/>
      </c>
      <c r="BH26" s="240">
        <f>IF(OR(NOT(ISNUMBER($T26)),ISBLANK($W26),NOT(ISNUMBER($X26))),0,      IF(OR(YEAR($T26)&gt;BH$7,$X26&lt;=0,(YEAR($T26)+$X26)&lt;BH$7),0,     IF(YEAR($T26)=BH$7,               ($W26/($X26*360))*DAYS360($T26,DATE(BH$7,12,31)),     IF((YEAR($T26)+$X26)&lt;=BH$7,               $W26-SUM($Y26:BG26),               $W26/$X26))))</f>
        <v/>
      </c>
      <c r="BI26" s="240">
        <f>IF(OR(NOT(ISNUMBER($T26)),ISBLANK($W26),NOT(ISNUMBER($X26))),0,      IF(OR(YEAR($T26)&gt;BI$7,$X26&lt;=0,(YEAR($T26)+$X26)&lt;BI$7),0,     IF(YEAR($T26)=BI$7,               ($W26/($X26*360))*DAYS360($T26,DATE(BI$7,12,31)),     IF((YEAR($T26)+$X26)&lt;=BI$7,               $W26-SUM($Y26:BH26),               $W26/$X26))))</f>
        <v/>
      </c>
      <c r="BJ26" s="240">
        <f>IF(OR(NOT(ISNUMBER($T26)),ISBLANK($W26),NOT(ISNUMBER($X26))),0,      IF(OR(YEAR($T26)&gt;BJ$7,$X26&lt;=0,(YEAR($T26)+$X26)&lt;BJ$7),0,     IF(YEAR($T26)=BJ$7,               ($W26/($X26*360))*DAYS360($T26,DATE(BJ$7,12,31)),     IF((YEAR($T26)+$X26)&lt;=BJ$7,               $W26-SUM($Y26:BI26),               $W26/$X26))))</f>
        <v/>
      </c>
      <c r="BK26" s="240">
        <f>IF(OR(NOT(ISNUMBER($T26)),ISBLANK($W26),NOT(ISNUMBER($X26))),0,      IF(OR(YEAR($T26)&gt;BK$7,$X26&lt;=0,(YEAR($T26)+$X26)&lt;BK$7),0,     IF(YEAR($T26)=BK$7,               ($W26/($X26*360))*DAYS360($T26,DATE(BK$7,12,31)),     IF((YEAR($T26)+$X26)&lt;=BK$7,               $W26-SUM($Y26:BJ26),               $W26/$X26))))</f>
        <v/>
      </c>
      <c r="BL26" s="240">
        <f>IF(OR(NOT(ISNUMBER($T26)),ISBLANK($W26),NOT(ISNUMBER($X26))),0,      IF(OR(YEAR($T26)&gt;BL$7,$X26&lt;=0,(YEAR($T26)+$X26)&lt;BL$7),0,     IF(YEAR($T26)=BL$7,               ($W26/($X26*360))*DAYS360($T26,DATE(BL$7,12,31)),     IF((YEAR($T26)+$X26)&lt;=BL$7,               $W26-SUM($Y26:BK26),               $W26/$X26))))</f>
        <v/>
      </c>
      <c r="BM26" s="240">
        <f>IF(OR(NOT(ISNUMBER($T26)),ISBLANK($W26),NOT(ISNUMBER($X26))),0,      IF(OR(YEAR($T26)&gt;BM$7,$X26&lt;=0,(YEAR($T26)+$X26)&lt;BM$7),0,     IF(YEAR($T26)=BM$7,               ($W26/($X26*360))*DAYS360($T26,DATE(BM$7,12,31)),     IF((YEAR($T26)+$X26)&lt;=BM$7,               $W26-SUM($Y26:BL26),               $W26/$X26))))</f>
        <v/>
      </c>
      <c r="BN26" s="240">
        <f>IF(OR(NOT(ISNUMBER($T26)),ISBLANK($W26),NOT(ISNUMBER($X26))),0,      IF(OR(YEAR($T26)&gt;BN$7,$X26&lt;=0,(YEAR($T26)+$X26)&lt;BN$7),0,     IF(YEAR($T26)=BN$7,               ($W26/($X26*360))*DAYS360($T26,DATE(BN$7,12,31)),     IF((YEAR($T26)+$X26)&lt;=BN$7,               $W26-SUM($Y26:BM26),               $W26/$X26))))</f>
        <v/>
      </c>
      <c r="BO26" s="240">
        <f>IF(OR(NOT(ISNUMBER($T26)),ISBLANK($W26),NOT(ISNUMBER($X26))),0,      IF(OR(YEAR($T26)&gt;BO$7,$X26&lt;=0,(YEAR($T26)+$X26)&lt;BO$7),0,     IF(YEAR($T26)=BO$7,               ($W26/($X26*360))*DAYS360($T26,DATE(BO$7,12,31)),     IF((YEAR($T26)+$X26)&lt;=BO$7,               $W26-SUM($Y26:BN26),               $W26/$X26))))</f>
        <v/>
      </c>
      <c r="BP26" s="240">
        <f>IF(OR(NOT(ISNUMBER($T26)),ISBLANK($W26),NOT(ISNUMBER($X26))),0,      IF(OR(YEAR($T26)&gt;BP$7,$X26&lt;=0,(YEAR($T26)+$X26)&lt;BP$7),0,     IF(YEAR($T26)=BP$7,               ($W26/($X26*360))*DAYS360($T26,DATE(BP$7,12,31)),     IF((YEAR($T26)+$X26)&lt;=BP$7,               $W26-SUM($Y26:BO26),               $W26/$X26))))</f>
        <v/>
      </c>
      <c r="BQ26" s="240">
        <f>IF(OR(NOT(ISNUMBER($T26)),ISBLANK($W26),NOT(ISNUMBER($X26))),0,      IF(OR(YEAR($T26)&gt;BQ$7,$X26&lt;=0,(YEAR($T26)+$X26)&lt;BQ$7),0,     IF(YEAR($T26)=BQ$7,               ($W26/($X26*360))*DAYS360($T26,DATE(BQ$7,12,31)),     IF((YEAR($T26)+$X26)&lt;=BQ$7,               $W26-SUM($Y26:BP26),               $W26/$X26))))</f>
        <v/>
      </c>
      <c r="BR26" s="240">
        <f>IF(OR(NOT(ISNUMBER($T26)),ISBLANK($W26),NOT(ISNUMBER($X26))),0,      IF(OR(YEAR($T26)&gt;BR$7,$X26&lt;=0,(YEAR($T26)+$X26)&lt;BR$7),0,     IF(YEAR($T26)=BR$7,               ($W26/($X26*360))*DAYS360($T26,DATE(BR$7,12,31)),     IF((YEAR($T26)+$X26)&lt;=BR$7,               $W26-SUM($Y26:BQ26),               $W26/$X26))))</f>
        <v/>
      </c>
      <c r="BS26" s="240">
        <f>IF(OR(NOT(ISNUMBER($T26)),ISBLANK($W26),NOT(ISNUMBER($X26))),0,      IF(OR(YEAR($T26)&gt;BS$7,$X26&lt;=0,(YEAR($T26)+$X26)&lt;BS$7),0,     IF(YEAR($T26)=BS$7,               ($W26/($X26*360))*DAYS360($T26,DATE(BS$7,12,31)),     IF((YEAR($T26)+$X26)&lt;=BS$7,               $W26-SUM($Y26:BR26),               $W26/$X26))))</f>
        <v/>
      </c>
      <c r="BT26" s="240">
        <f>IF(OR(NOT(ISNUMBER($T26)),ISBLANK($W26),NOT(ISNUMBER($X26))),0,      IF(OR(YEAR($T26)&gt;BT$7,$X26&lt;=0,(YEAR($T26)+$X26)&lt;BT$7),0,     IF(YEAR($T26)=BT$7,               ($W26/($X26*360))*DAYS360($T26,DATE(BT$7,12,31)),     IF((YEAR($T26)+$X26)&lt;=BT$7,               $W26-SUM($Y26:BS26),               $W26/$X26))))</f>
        <v/>
      </c>
      <c r="BU26" s="240">
        <f>IF(OR(NOT(ISNUMBER($T26)),ISBLANK($W26),NOT(ISNUMBER($X26))),0,      IF(OR(YEAR($T26)&gt;BU$7,$X26&lt;=0,(YEAR($T26)+$X26)&lt;BU$7),0,     IF(YEAR($T26)=BU$7,               ($W26/($X26*360))*DAYS360($T26,DATE(BU$7,12,31)),     IF((YEAR($T26)+$X26)&lt;=BU$7,               $W26-SUM($Y26:BT26),               $W26/$X26))))</f>
        <v/>
      </c>
      <c r="BV26" s="240">
        <f>IF(OR(NOT(ISNUMBER($T26)),ISBLANK($W26),NOT(ISNUMBER($X26))),0,      IF(OR(YEAR($T26)&gt;BV$7,$X26&lt;=0,(YEAR($T26)+$X26)&lt;BV$7),0,     IF(YEAR($T26)=BV$7,               ($W26/($X26*360))*DAYS360($T26,DATE(BV$7,12,31)),     IF((YEAR($T26)+$X26)&lt;=BV$7,               $W26-SUM($Y26:BU26),               $W26/$X26))))</f>
        <v/>
      </c>
      <c r="BW26" s="240">
        <f>IF(OR(NOT(ISNUMBER($T26)),ISBLANK($W26),NOT(ISNUMBER($X26))),0,      IF(OR(YEAR($T26)&gt;BW$7,$X26&lt;=0,(YEAR($T26)+$X26)&lt;BW$7),0,     IF(YEAR($T26)=BW$7,               ($W26/($X26*360))*DAYS360($T26,DATE(BW$7,12,31)),     IF((YEAR($T26)+$X26)&lt;=BW$7,               $W26-SUM($Y26:BV26),               $W26/$X26))))</f>
        <v/>
      </c>
      <c r="BX26" s="240">
        <f>IF(OR(NOT(ISNUMBER($T26)),ISBLANK($W26),NOT(ISNUMBER($X26))),0,      IF(OR(YEAR($T26)&gt;BX$7,$X26&lt;=0,(YEAR($T26)+$X26)&lt;BX$7),0,     IF(YEAR($T26)=BX$7,               ($W26/($X26*360))*DAYS360($T26,DATE(BX$7,12,31)),     IF((YEAR($T26)+$X26)&lt;=BX$7,               $W26-SUM($Y26:BW26),               $W26/$X26))))</f>
        <v/>
      </c>
      <c r="BY26" s="240">
        <f>IF(OR(NOT(ISNUMBER($T26)),ISBLANK($W26),NOT(ISNUMBER($X26))),0,      IF(OR(YEAR($T26)&gt;BY$7,$X26&lt;=0,(YEAR($T26)+$X26)&lt;BY$7),0,     IF(YEAR($T26)=BY$7,               ($W26/($X26*360))*DAYS360($T26,DATE(BY$7,12,31)),     IF((YEAR($T26)+$X26)&lt;=BY$7,               $W26-SUM($Y26:BX26),               $W26/$X26))))</f>
        <v/>
      </c>
      <c r="CL26" s="14">
        <f>CL25+1</f>
        <v/>
      </c>
    </row>
    <row r="27" ht="15" customFormat="1" customHeight="1" s="14">
      <c r="A27" s="12" t="n"/>
      <c r="E27" s="7" t="n"/>
      <c r="F27" s="360" t="inlineStr">
        <is>
          <t>Ventilation immobilisation et durée amortissement du bien immobilier</t>
        </is>
      </c>
      <c r="S27" s="12" t="inlineStr">
        <is>
          <t>Bien_Immo - 3</t>
        </is>
      </c>
      <c r="T27" s="176">
        <f>T25</f>
        <v/>
      </c>
      <c r="U27" s="287" t="inlineStr">
        <is>
          <t xml:space="preserve"> Toiture</t>
        </is>
      </c>
      <c r="V27" s="285" t="inlineStr">
        <is>
          <t>Constructions</t>
        </is>
      </c>
      <c r="W27" s="512">
        <f>IF($L$29="Détaillée",L37*$AB$278,0)</f>
        <v/>
      </c>
      <c r="X27" s="512">
        <f>IF($L$29="Détaillée",M37,0)</f>
        <v/>
      </c>
      <c r="Y27" s="12" t="n"/>
      <c r="Z27" s="240">
        <f>IF(OR(NOT(ISNUMBER($T27)),ISBLANK($W27),NOT(ISNUMBER($X27))),0,      IF(OR(YEAR($T27)&gt;Z$7,$X27&lt;=0,(YEAR($T27)+$X27)&lt;Z$7),0,     IF(YEAR($T27)=Z$7,               ($W27/($X27*360))*DAYS360($T27,DATE(Z$7,12,31)),     IF((YEAR($T27)+$X27)&lt;=Z$7,               $W27-SUM($Y27:Y27),               $W27/$X27))))</f>
        <v/>
      </c>
      <c r="AA27" s="240">
        <f>IF(OR(NOT(ISNUMBER($T27)),ISBLANK($W27),NOT(ISNUMBER($X27))),0,      IF(OR(YEAR($T27)&gt;AA$7,$X27&lt;=0,(YEAR($T27)+$X27)&lt;AA$7),0,     IF(YEAR($T27)=AA$7,               ($W27/($X27*360))*DAYS360($T27,DATE(AA$7,12,31)),     IF((YEAR($T27)+$X27)&lt;=AA$7,               $W27-SUM($Y27:Z27),               $W27/$X27))))</f>
        <v/>
      </c>
      <c r="AB27" s="240">
        <f>IF(OR(NOT(ISNUMBER($T27)),ISBLANK($W27),NOT(ISNUMBER($X27))),0,      IF(OR(YEAR($T27)&gt;AB$7,$X27&lt;=0,(YEAR($T27)+$X27)&lt;AB$7),0,     IF(YEAR($T27)=AB$7,               ($W27/($X27*360))*DAYS360($T27,DATE(AB$7,12,31)),     IF((YEAR($T27)+$X27)&lt;=AB$7,               $W27-SUM($Y27:AA27),               $W27/$X27))))</f>
        <v/>
      </c>
      <c r="AC27" s="240">
        <f>IF(OR(NOT(ISNUMBER($T27)),ISBLANK($W27),NOT(ISNUMBER($X27))),0,      IF(OR(YEAR($T27)&gt;AC$7,$X27&lt;=0,(YEAR($T27)+$X27)&lt;AC$7),0,     IF(YEAR($T27)=AC$7,               ($W27/($X27*360))*DAYS360($T27,DATE(AC$7,12,31)),     IF((YEAR($T27)+$X27)&lt;=AC$7,               $W27-SUM($Y27:AB27),               $W27/$X27))))</f>
        <v/>
      </c>
      <c r="AD27" s="240">
        <f>IF(OR(NOT(ISNUMBER($T27)),ISBLANK($W27),NOT(ISNUMBER($X27))),0,      IF(OR(YEAR($T27)&gt;AD$7,$X27&lt;=0,(YEAR($T27)+$X27)&lt;AD$7),0,     IF(YEAR($T27)=AD$7,               ($W27/($X27*360))*DAYS360($T27,DATE(AD$7,12,31)),     IF((YEAR($T27)+$X27)&lt;=AD$7,               $W27-SUM($Y27:AC27),               $W27/$X27))))</f>
        <v/>
      </c>
      <c r="AE27" s="240">
        <f>IF(OR(NOT(ISNUMBER($T27)),ISBLANK($W27),NOT(ISNUMBER($X27))),0,      IF(OR(YEAR($T27)&gt;AE$7,$X27&lt;=0,(YEAR($T27)+$X27)&lt;AE$7),0,     IF(YEAR($T27)=AE$7,               ($W27/($X27*360))*DAYS360($T27,DATE(AE$7,12,31)),     IF((YEAR($T27)+$X27)&lt;=AE$7,               $W27-SUM($Y27:AD27),               $W27/$X27))))</f>
        <v/>
      </c>
      <c r="AF27" s="240">
        <f>IF(OR(NOT(ISNUMBER($T27)),ISBLANK($W27),NOT(ISNUMBER($X27))),0,      IF(OR(YEAR($T27)&gt;AF$7,$X27&lt;=0,(YEAR($T27)+$X27)&lt;AF$7),0,     IF(YEAR($T27)=AF$7,               ($W27/($X27*360))*DAYS360($T27,DATE(AF$7,12,31)),     IF((YEAR($T27)+$X27)&lt;=AF$7,               $W27-SUM($Y27:AE27),               $W27/$X27))))</f>
        <v/>
      </c>
      <c r="AG27" s="240">
        <f>IF(OR(NOT(ISNUMBER($T27)),ISBLANK($W27),NOT(ISNUMBER($X27))),0,      IF(OR(YEAR($T27)&gt;AG$7,$X27&lt;=0,(YEAR($T27)+$X27)&lt;AG$7),0,     IF(YEAR($T27)=AG$7,               ($W27/($X27*360))*DAYS360($T27,DATE(AG$7,12,31)),     IF((YEAR($T27)+$X27)&lt;=AG$7,               $W27-SUM($Y27:AF27),               $W27/$X27))))</f>
        <v/>
      </c>
      <c r="AH27" s="240">
        <f>IF(OR(NOT(ISNUMBER($T27)),ISBLANK($W27),NOT(ISNUMBER($X27))),0,      IF(OR(YEAR($T27)&gt;AH$7,$X27&lt;=0,(YEAR($T27)+$X27)&lt;AH$7),0,     IF(YEAR($T27)=AH$7,               ($W27/($X27*360))*DAYS360($T27,DATE(AH$7,12,31)),     IF((YEAR($T27)+$X27)&lt;=AH$7,               $W27-SUM($Y27:AG27),               $W27/$X27))))</f>
        <v/>
      </c>
      <c r="AI27" s="240">
        <f>IF(OR(NOT(ISNUMBER($T27)),ISBLANK($W27),NOT(ISNUMBER($X27))),0,      IF(OR(YEAR($T27)&gt;AI$7,$X27&lt;=0,(YEAR($T27)+$X27)&lt;AI$7),0,     IF(YEAR($T27)=AI$7,               ($W27/($X27*360))*DAYS360($T27,DATE(AI$7,12,31)),     IF((YEAR($T27)+$X27)&lt;=AI$7,               $W27-SUM($Y27:AH27),               $W27/$X27))))</f>
        <v/>
      </c>
      <c r="AJ27" s="240">
        <f>IF(OR(NOT(ISNUMBER($T27)),ISBLANK($W27),NOT(ISNUMBER($X27))),0,      IF(OR(YEAR($T27)&gt;AJ$7,$X27&lt;=0,(YEAR($T27)+$X27)&lt;AJ$7),0,     IF(YEAR($T27)=AJ$7,               ($W27/($X27*360))*DAYS360($T27,DATE(AJ$7,12,31)),     IF((YEAR($T27)+$X27)&lt;=AJ$7,               $W27-SUM($Y27:AI27),               $W27/$X27))))</f>
        <v/>
      </c>
      <c r="AK27" s="240">
        <f>IF(OR(NOT(ISNUMBER($T27)),ISBLANK($W27),NOT(ISNUMBER($X27))),0,      IF(OR(YEAR($T27)&gt;AK$7,$X27&lt;=0,(YEAR($T27)+$X27)&lt;AK$7),0,     IF(YEAR($T27)=AK$7,               ($W27/($X27*360))*DAYS360($T27,DATE(AK$7,12,31)),     IF((YEAR($T27)+$X27)&lt;=AK$7,               $W27-SUM($Y27:AJ27),               $W27/$X27))))</f>
        <v/>
      </c>
      <c r="AL27" s="240">
        <f>IF(OR(NOT(ISNUMBER($T27)),ISBLANK($W27),NOT(ISNUMBER($X27))),0,      IF(OR(YEAR($T27)&gt;AL$7,$X27&lt;=0,(YEAR($T27)+$X27)&lt;AL$7),0,     IF(YEAR($T27)=AL$7,               ($W27/($X27*360))*DAYS360($T27,DATE(AL$7,12,31)),     IF((YEAR($T27)+$X27)&lt;=AL$7,               $W27-SUM($Y27:AK27),               $W27/$X27))))</f>
        <v/>
      </c>
      <c r="AM27" s="240">
        <f>IF(OR(NOT(ISNUMBER($T27)),ISBLANK($W27),NOT(ISNUMBER($X27))),0,      IF(OR(YEAR($T27)&gt;AM$7,$X27&lt;=0,(YEAR($T27)+$X27)&lt;AM$7),0,     IF(YEAR($T27)=AM$7,               ($W27/($X27*360))*DAYS360($T27,DATE(AM$7,12,31)),     IF((YEAR($T27)+$X27)&lt;=AM$7,               $W27-SUM($Y27:AL27),               $W27/$X27))))</f>
        <v/>
      </c>
      <c r="AN27" s="240">
        <f>IF(OR(NOT(ISNUMBER($T27)),ISBLANK($W27),NOT(ISNUMBER($X27))),0,      IF(OR(YEAR($T27)&gt;AN$7,$X27&lt;=0,(YEAR($T27)+$X27)&lt;AN$7),0,     IF(YEAR($T27)=AN$7,               ($W27/($X27*360))*DAYS360($T27,DATE(AN$7,12,31)),     IF((YEAR($T27)+$X27)&lt;=AN$7,               $W27-SUM($Y27:AM27),               $W27/$X27))))</f>
        <v/>
      </c>
      <c r="AO27" s="240">
        <f>IF(OR(NOT(ISNUMBER($T27)),ISBLANK($W27),NOT(ISNUMBER($X27))),0,      IF(OR(YEAR($T27)&gt;AO$7,$X27&lt;=0,(YEAR($T27)+$X27)&lt;AO$7),0,     IF(YEAR($T27)=AO$7,               ($W27/($X27*360))*DAYS360($T27,DATE(AO$7,12,31)),     IF((YEAR($T27)+$X27)&lt;=AO$7,               $W27-SUM($Y27:AN27),               $W27/$X27))))</f>
        <v/>
      </c>
      <c r="AP27" s="240">
        <f>IF(OR(NOT(ISNUMBER($T27)),ISBLANK($W27),NOT(ISNUMBER($X27))),0,      IF(OR(YEAR($T27)&gt;AP$7,$X27&lt;=0,(YEAR($T27)+$X27)&lt;AP$7),0,     IF(YEAR($T27)=AP$7,               ($W27/($X27*360))*DAYS360($T27,DATE(AP$7,12,31)),     IF((YEAR($T27)+$X27)&lt;=AP$7,               $W27-SUM($Y27:AO27),               $W27/$X27))))</f>
        <v/>
      </c>
      <c r="AQ27" s="240">
        <f>IF(OR(NOT(ISNUMBER($T27)),ISBLANK($W27),NOT(ISNUMBER($X27))),0,      IF(OR(YEAR($T27)&gt;AQ$7,$X27&lt;=0,(YEAR($T27)+$X27)&lt;AQ$7),0,     IF(YEAR($T27)=AQ$7,               ($W27/($X27*360))*DAYS360($T27,DATE(AQ$7,12,31)),     IF((YEAR($T27)+$X27)&lt;=AQ$7,               $W27-SUM($Y27:AP27),               $W27/$X27))))</f>
        <v/>
      </c>
      <c r="AR27" s="240">
        <f>IF(OR(NOT(ISNUMBER($T27)),ISBLANK($W27),NOT(ISNUMBER($X27))),0,      IF(OR(YEAR($T27)&gt;AR$7,$X27&lt;=0,(YEAR($T27)+$X27)&lt;AR$7),0,     IF(YEAR($T27)=AR$7,               ($W27/($X27*360))*DAYS360($T27,DATE(AR$7,12,31)),     IF((YEAR($T27)+$X27)&lt;=AR$7,               $W27-SUM($Y27:AQ27),               $W27/$X27))))</f>
        <v/>
      </c>
      <c r="AS27" s="240">
        <f>IF(OR(NOT(ISNUMBER($T27)),ISBLANK($W27),NOT(ISNUMBER($X27))),0,      IF(OR(YEAR($T27)&gt;AS$7,$X27&lt;=0,(YEAR($T27)+$X27)&lt;AS$7),0,     IF(YEAR($T27)=AS$7,               ($W27/($X27*360))*DAYS360($T27,DATE(AS$7,12,31)),     IF((YEAR($T27)+$X27)&lt;=AS$7,               $W27-SUM($Y27:AR27),               $W27/$X27))))</f>
        <v/>
      </c>
      <c r="AT27" s="240">
        <f>IF(OR(NOT(ISNUMBER($T27)),ISBLANK($W27),NOT(ISNUMBER($X27))),0,      IF(OR(YEAR($T27)&gt;AT$7,$X27&lt;=0,(YEAR($T27)+$X27)&lt;AT$7),0,     IF(YEAR($T27)=AT$7,               ($W27/($X27*360))*DAYS360($T27,DATE(AT$7,12,31)),     IF((YEAR($T27)+$X27)&lt;=AT$7,               $W27-SUM($Y27:AS27),               $W27/$X27))))</f>
        <v/>
      </c>
      <c r="AU27" s="240">
        <f>IF(OR(NOT(ISNUMBER($T27)),ISBLANK($W27),NOT(ISNUMBER($X27))),0,      IF(OR(YEAR($T27)&gt;AU$7,$X27&lt;=0,(YEAR($T27)+$X27)&lt;AU$7),0,     IF(YEAR($T27)=AU$7,               ($W27/($X27*360))*DAYS360($T27,DATE(AU$7,12,31)),     IF((YEAR($T27)+$X27)&lt;=AU$7,               $W27-SUM($Y27:AT27),               $W27/$X27))))</f>
        <v/>
      </c>
      <c r="AV27" s="240">
        <f>IF(OR(NOT(ISNUMBER($T27)),ISBLANK($W27),NOT(ISNUMBER($X27))),0,      IF(OR(YEAR($T27)&gt;AV$7,$X27&lt;=0,(YEAR($T27)+$X27)&lt;AV$7),0,     IF(YEAR($T27)=AV$7,               ($W27/($X27*360))*DAYS360($T27,DATE(AV$7,12,31)),     IF((YEAR($T27)+$X27)&lt;=AV$7,               $W27-SUM($Y27:AU27),               $W27/$X27))))</f>
        <v/>
      </c>
      <c r="AW27" s="240">
        <f>IF(OR(NOT(ISNUMBER($T27)),ISBLANK($W27),NOT(ISNUMBER($X27))),0,      IF(OR(YEAR($T27)&gt;AW$7,$X27&lt;=0,(YEAR($T27)+$X27)&lt;AW$7),0,     IF(YEAR($T27)=AW$7,               ($W27/($X27*360))*DAYS360($T27,DATE(AW$7,12,31)),     IF((YEAR($T27)+$X27)&lt;=AW$7,               $W27-SUM($Y27:AV27),               $W27/$X27))))</f>
        <v/>
      </c>
      <c r="AX27" s="240">
        <f>IF(OR(NOT(ISNUMBER($T27)),ISBLANK($W27),NOT(ISNUMBER($X27))),0,      IF(OR(YEAR($T27)&gt;AX$7,$X27&lt;=0,(YEAR($T27)+$X27)&lt;AX$7),0,     IF(YEAR($T27)=AX$7,               ($W27/($X27*360))*DAYS360($T27,DATE(AX$7,12,31)),     IF((YEAR($T27)+$X27)&lt;=AX$7,               $W27-SUM($Y27:AW27),               $W27/$X27))))</f>
        <v/>
      </c>
      <c r="AY27" s="240">
        <f>IF(OR(NOT(ISNUMBER($T27)),ISBLANK($W27),NOT(ISNUMBER($X27))),0,      IF(OR(YEAR($T27)&gt;AY$7,$X27&lt;=0,(YEAR($T27)+$X27)&lt;AY$7),0,     IF(YEAR($T27)=AY$7,               ($W27/($X27*360))*DAYS360($T27,DATE(AY$7,12,31)),     IF((YEAR($T27)+$X27)&lt;=AY$7,               $W27-SUM($Y27:AX27),               $W27/$X27))))</f>
        <v/>
      </c>
      <c r="AZ27" s="240">
        <f>IF(OR(NOT(ISNUMBER($T27)),ISBLANK($W27),NOT(ISNUMBER($X27))),0,      IF(OR(YEAR($T27)&gt;AZ$7,$X27&lt;=0,(YEAR($T27)+$X27)&lt;AZ$7),0,     IF(YEAR($T27)=AZ$7,               ($W27/($X27*360))*DAYS360($T27,DATE(AZ$7,12,31)),     IF((YEAR($T27)+$X27)&lt;=AZ$7,               $W27-SUM($Y27:AY27),               $W27/$X27))))</f>
        <v/>
      </c>
      <c r="BA27" s="240">
        <f>IF(OR(NOT(ISNUMBER($T27)),ISBLANK($W27),NOT(ISNUMBER($X27))),0,      IF(OR(YEAR($T27)&gt;BA$7,$X27&lt;=0,(YEAR($T27)+$X27)&lt;BA$7),0,     IF(YEAR($T27)=BA$7,               ($W27/($X27*360))*DAYS360($T27,DATE(BA$7,12,31)),     IF((YEAR($T27)+$X27)&lt;=BA$7,               $W27-SUM($Y27:AZ27),               $W27/$X27))))</f>
        <v/>
      </c>
      <c r="BB27" s="240">
        <f>IF(OR(NOT(ISNUMBER($T27)),ISBLANK($W27),NOT(ISNUMBER($X27))),0,      IF(OR(YEAR($T27)&gt;BB$7,$X27&lt;=0,(YEAR($T27)+$X27)&lt;BB$7),0,     IF(YEAR($T27)=BB$7,               ($W27/($X27*360))*DAYS360($T27,DATE(BB$7,12,31)),     IF((YEAR($T27)+$X27)&lt;=BB$7,               $W27-SUM($Y27:BA27),               $W27/$X27))))</f>
        <v/>
      </c>
      <c r="BC27" s="240">
        <f>IF(OR(NOT(ISNUMBER($T27)),ISBLANK($W27),NOT(ISNUMBER($X27))),0,      IF(OR(YEAR($T27)&gt;BC$7,$X27&lt;=0,(YEAR($T27)+$X27)&lt;BC$7),0,     IF(YEAR($T27)=BC$7,               ($W27/($X27*360))*DAYS360($T27,DATE(BC$7,12,31)),     IF((YEAR($T27)+$X27)&lt;=BC$7,               $W27-SUM($Y27:BB27),               $W27/$X27))))</f>
        <v/>
      </c>
      <c r="BD27" s="240">
        <f>IF(OR(NOT(ISNUMBER($T27)),ISBLANK($W27),NOT(ISNUMBER($X27))),0,      IF(OR(YEAR($T27)&gt;BD$7,$X27&lt;=0,(YEAR($T27)+$X27)&lt;BD$7),0,     IF(YEAR($T27)=BD$7,               ($W27/($X27*360))*DAYS360($T27,DATE(BD$7,12,31)),     IF((YEAR($T27)+$X27)&lt;=BD$7,               $W27-SUM($Y27:BC27),               $W27/$X27))))</f>
        <v/>
      </c>
      <c r="BE27" s="240">
        <f>IF(OR(NOT(ISNUMBER($T27)),ISBLANK($W27),NOT(ISNUMBER($X27))),0,      IF(OR(YEAR($T27)&gt;BE$7,$X27&lt;=0,(YEAR($T27)+$X27)&lt;BE$7),0,     IF(YEAR($T27)=BE$7,               ($W27/($X27*360))*DAYS360($T27,DATE(BE$7,12,31)),     IF((YEAR($T27)+$X27)&lt;=BE$7,               $W27-SUM($Y27:BD27),               $W27/$X27))))</f>
        <v/>
      </c>
      <c r="BF27" s="240">
        <f>IF(OR(NOT(ISNUMBER($T27)),ISBLANK($W27),NOT(ISNUMBER($X27))),0,      IF(OR(YEAR($T27)&gt;BF$7,$X27&lt;=0,(YEAR($T27)+$X27)&lt;BF$7),0,     IF(YEAR($T27)=BF$7,               ($W27/($X27*360))*DAYS360($T27,DATE(BF$7,12,31)),     IF((YEAR($T27)+$X27)&lt;=BF$7,               $W27-SUM($Y27:BE27),               $W27/$X27))))</f>
        <v/>
      </c>
      <c r="BG27" s="240">
        <f>IF(OR(NOT(ISNUMBER($T27)),ISBLANK($W27),NOT(ISNUMBER($X27))),0,      IF(OR(YEAR($T27)&gt;BG$7,$X27&lt;=0,(YEAR($T27)+$X27)&lt;BG$7),0,     IF(YEAR($T27)=BG$7,               ($W27/($X27*360))*DAYS360($T27,DATE(BG$7,12,31)),     IF((YEAR($T27)+$X27)&lt;=BG$7,               $W27-SUM($Y27:BF27),               $W27/$X27))))</f>
        <v/>
      </c>
      <c r="BH27" s="240">
        <f>IF(OR(NOT(ISNUMBER($T27)),ISBLANK($W27),NOT(ISNUMBER($X27))),0,      IF(OR(YEAR($T27)&gt;BH$7,$X27&lt;=0,(YEAR($T27)+$X27)&lt;BH$7),0,     IF(YEAR($T27)=BH$7,               ($W27/($X27*360))*DAYS360($T27,DATE(BH$7,12,31)),     IF((YEAR($T27)+$X27)&lt;=BH$7,               $W27-SUM($Y27:BG27),               $W27/$X27))))</f>
        <v/>
      </c>
      <c r="BI27" s="240">
        <f>IF(OR(NOT(ISNUMBER($T27)),ISBLANK($W27),NOT(ISNUMBER($X27))),0,      IF(OR(YEAR($T27)&gt;BI$7,$X27&lt;=0,(YEAR($T27)+$X27)&lt;BI$7),0,     IF(YEAR($T27)=BI$7,               ($W27/($X27*360))*DAYS360($T27,DATE(BI$7,12,31)),     IF((YEAR($T27)+$X27)&lt;=BI$7,               $W27-SUM($Y27:BH27),               $W27/$X27))))</f>
        <v/>
      </c>
      <c r="BJ27" s="240">
        <f>IF(OR(NOT(ISNUMBER($T27)),ISBLANK($W27),NOT(ISNUMBER($X27))),0,      IF(OR(YEAR($T27)&gt;BJ$7,$X27&lt;=0,(YEAR($T27)+$X27)&lt;BJ$7),0,     IF(YEAR($T27)=BJ$7,               ($W27/($X27*360))*DAYS360($T27,DATE(BJ$7,12,31)),     IF((YEAR($T27)+$X27)&lt;=BJ$7,               $W27-SUM($Y27:BI27),               $W27/$X27))))</f>
        <v/>
      </c>
      <c r="BK27" s="240">
        <f>IF(OR(NOT(ISNUMBER($T27)),ISBLANK($W27),NOT(ISNUMBER($X27))),0,      IF(OR(YEAR($T27)&gt;BK$7,$X27&lt;=0,(YEAR($T27)+$X27)&lt;BK$7),0,     IF(YEAR($T27)=BK$7,               ($W27/($X27*360))*DAYS360($T27,DATE(BK$7,12,31)),     IF((YEAR($T27)+$X27)&lt;=BK$7,               $W27-SUM($Y27:BJ27),               $W27/$X27))))</f>
        <v/>
      </c>
      <c r="BL27" s="240">
        <f>IF(OR(NOT(ISNUMBER($T27)),ISBLANK($W27),NOT(ISNUMBER($X27))),0,      IF(OR(YEAR($T27)&gt;BL$7,$X27&lt;=0,(YEAR($T27)+$X27)&lt;BL$7),0,     IF(YEAR($T27)=BL$7,               ($W27/($X27*360))*DAYS360($T27,DATE(BL$7,12,31)),     IF((YEAR($T27)+$X27)&lt;=BL$7,               $W27-SUM($Y27:BK27),               $W27/$X27))))</f>
        <v/>
      </c>
      <c r="BM27" s="240">
        <f>IF(OR(NOT(ISNUMBER($T27)),ISBLANK($W27),NOT(ISNUMBER($X27))),0,      IF(OR(YEAR($T27)&gt;BM$7,$X27&lt;=0,(YEAR($T27)+$X27)&lt;BM$7),0,     IF(YEAR($T27)=BM$7,               ($W27/($X27*360))*DAYS360($T27,DATE(BM$7,12,31)),     IF((YEAR($T27)+$X27)&lt;=BM$7,               $W27-SUM($Y27:BL27),               $W27/$X27))))</f>
        <v/>
      </c>
      <c r="BN27" s="240">
        <f>IF(OR(NOT(ISNUMBER($T27)),ISBLANK($W27),NOT(ISNUMBER($X27))),0,      IF(OR(YEAR($T27)&gt;BN$7,$X27&lt;=0,(YEAR($T27)+$X27)&lt;BN$7),0,     IF(YEAR($T27)=BN$7,               ($W27/($X27*360))*DAYS360($T27,DATE(BN$7,12,31)),     IF((YEAR($T27)+$X27)&lt;=BN$7,               $W27-SUM($Y27:BM27),               $W27/$X27))))</f>
        <v/>
      </c>
      <c r="BO27" s="240">
        <f>IF(OR(NOT(ISNUMBER($T27)),ISBLANK($W27),NOT(ISNUMBER($X27))),0,      IF(OR(YEAR($T27)&gt;BO$7,$X27&lt;=0,(YEAR($T27)+$X27)&lt;BO$7),0,     IF(YEAR($T27)=BO$7,               ($W27/($X27*360))*DAYS360($T27,DATE(BO$7,12,31)),     IF((YEAR($T27)+$X27)&lt;=BO$7,               $W27-SUM($Y27:BN27),               $W27/$X27))))</f>
        <v/>
      </c>
      <c r="BP27" s="240">
        <f>IF(OR(NOT(ISNUMBER($T27)),ISBLANK($W27),NOT(ISNUMBER($X27))),0,      IF(OR(YEAR($T27)&gt;BP$7,$X27&lt;=0,(YEAR($T27)+$X27)&lt;BP$7),0,     IF(YEAR($T27)=BP$7,               ($W27/($X27*360))*DAYS360($T27,DATE(BP$7,12,31)),     IF((YEAR($T27)+$X27)&lt;=BP$7,               $W27-SUM($Y27:BO27),               $W27/$X27))))</f>
        <v/>
      </c>
      <c r="BQ27" s="240">
        <f>IF(OR(NOT(ISNUMBER($T27)),ISBLANK($W27),NOT(ISNUMBER($X27))),0,      IF(OR(YEAR($T27)&gt;BQ$7,$X27&lt;=0,(YEAR($T27)+$X27)&lt;BQ$7),0,     IF(YEAR($T27)=BQ$7,               ($W27/($X27*360))*DAYS360($T27,DATE(BQ$7,12,31)),     IF((YEAR($T27)+$X27)&lt;=BQ$7,               $W27-SUM($Y27:BP27),               $W27/$X27))))</f>
        <v/>
      </c>
      <c r="BR27" s="240">
        <f>IF(OR(NOT(ISNUMBER($T27)),ISBLANK($W27),NOT(ISNUMBER($X27))),0,      IF(OR(YEAR($T27)&gt;BR$7,$X27&lt;=0,(YEAR($T27)+$X27)&lt;BR$7),0,     IF(YEAR($T27)=BR$7,               ($W27/($X27*360))*DAYS360($T27,DATE(BR$7,12,31)),     IF((YEAR($T27)+$X27)&lt;=BR$7,               $W27-SUM($Y27:BQ27),               $W27/$X27))))</f>
        <v/>
      </c>
      <c r="BS27" s="240">
        <f>IF(OR(NOT(ISNUMBER($T27)),ISBLANK($W27),NOT(ISNUMBER($X27))),0,      IF(OR(YEAR($T27)&gt;BS$7,$X27&lt;=0,(YEAR($T27)+$X27)&lt;BS$7),0,     IF(YEAR($T27)=BS$7,               ($W27/($X27*360))*DAYS360($T27,DATE(BS$7,12,31)),     IF((YEAR($T27)+$X27)&lt;=BS$7,               $W27-SUM($Y27:BR27),               $W27/$X27))))</f>
        <v/>
      </c>
      <c r="BT27" s="240">
        <f>IF(OR(NOT(ISNUMBER($T27)),ISBLANK($W27),NOT(ISNUMBER($X27))),0,      IF(OR(YEAR($T27)&gt;BT$7,$X27&lt;=0,(YEAR($T27)+$X27)&lt;BT$7),0,     IF(YEAR($T27)=BT$7,               ($W27/($X27*360))*DAYS360($T27,DATE(BT$7,12,31)),     IF((YEAR($T27)+$X27)&lt;=BT$7,               $W27-SUM($Y27:BS27),               $W27/$X27))))</f>
        <v/>
      </c>
      <c r="BU27" s="240">
        <f>IF(OR(NOT(ISNUMBER($T27)),ISBLANK($W27),NOT(ISNUMBER($X27))),0,      IF(OR(YEAR($T27)&gt;BU$7,$X27&lt;=0,(YEAR($T27)+$X27)&lt;BU$7),0,     IF(YEAR($T27)=BU$7,               ($W27/($X27*360))*DAYS360($T27,DATE(BU$7,12,31)),     IF((YEAR($T27)+$X27)&lt;=BU$7,               $W27-SUM($Y27:BT27),               $W27/$X27))))</f>
        <v/>
      </c>
      <c r="BV27" s="240">
        <f>IF(OR(NOT(ISNUMBER($T27)),ISBLANK($W27),NOT(ISNUMBER($X27))),0,      IF(OR(YEAR($T27)&gt;BV$7,$X27&lt;=0,(YEAR($T27)+$X27)&lt;BV$7),0,     IF(YEAR($T27)=BV$7,               ($W27/($X27*360))*DAYS360($T27,DATE(BV$7,12,31)),     IF((YEAR($T27)+$X27)&lt;=BV$7,               $W27-SUM($Y27:BU27),               $W27/$X27))))</f>
        <v/>
      </c>
      <c r="BW27" s="240">
        <f>IF(OR(NOT(ISNUMBER($T27)),ISBLANK($W27),NOT(ISNUMBER($X27))),0,      IF(OR(YEAR($T27)&gt;BW$7,$X27&lt;=0,(YEAR($T27)+$X27)&lt;BW$7),0,     IF(YEAR($T27)=BW$7,               ($W27/($X27*360))*DAYS360($T27,DATE(BW$7,12,31)),     IF((YEAR($T27)+$X27)&lt;=BW$7,               $W27-SUM($Y27:BV27),               $W27/$X27))))</f>
        <v/>
      </c>
      <c r="BX27" s="240">
        <f>IF(OR(NOT(ISNUMBER($T27)),ISBLANK($W27),NOT(ISNUMBER($X27))),0,      IF(OR(YEAR($T27)&gt;BX$7,$X27&lt;=0,(YEAR($T27)+$X27)&lt;BX$7),0,     IF(YEAR($T27)=BX$7,               ($W27/($X27*360))*DAYS360($T27,DATE(BX$7,12,31)),     IF((YEAR($T27)+$X27)&lt;=BX$7,               $W27-SUM($Y27:BW27),               $W27/$X27))))</f>
        <v/>
      </c>
      <c r="BY27" s="240">
        <f>IF(OR(NOT(ISNUMBER($T27)),ISBLANK($W27),NOT(ISNUMBER($X27))),0,      IF(OR(YEAR($T27)&gt;BY$7,$X27&lt;=0,(YEAR($T27)+$X27)&lt;BY$7),0,     IF(YEAR($T27)=BY$7,               ($W27/($X27*360))*DAYS360($T27,DATE(BY$7,12,31)),     IF((YEAR($T27)+$X27)&lt;=BY$7,               $W27-SUM($Y27:BX27),               $W27/$X27))))</f>
        <v/>
      </c>
      <c r="CL27" s="14">
        <f>CL26+1</f>
        <v/>
      </c>
      <c r="CM27" s="12" t="n"/>
    </row>
    <row r="28" ht="15" customFormat="1" customHeight="1" s="14" thickBot="1">
      <c r="A28" s="12" t="n"/>
      <c r="S28" s="12" t="inlineStr">
        <is>
          <t>Bien_Immo - 3</t>
        </is>
      </c>
      <c r="T28" s="176">
        <f>T26</f>
        <v/>
      </c>
      <c r="U28" s="287" t="inlineStr">
        <is>
          <t>Agencements Intérieurs</t>
        </is>
      </c>
      <c r="V28" s="285" t="inlineStr">
        <is>
          <t>Constructions</t>
        </is>
      </c>
      <c r="W28" s="512">
        <f>IF($L$29="Détaillée",L38*$AB$278,0)</f>
        <v/>
      </c>
      <c r="X28" s="512">
        <f>IF($L$29="Détaillée",M38,0)</f>
        <v/>
      </c>
      <c r="Y28" s="12" t="n"/>
      <c r="Z28" s="240">
        <f>IF(OR(NOT(ISNUMBER($T28)),ISBLANK($W28),NOT(ISNUMBER($X28))),0,      IF(OR(YEAR($T28)&gt;Z$7,$X28&lt;=0,(YEAR($T28)+$X28)&lt;Z$7),0,     IF(YEAR($T28)=Z$7,               ($W28/($X28*360))*DAYS360($T28,DATE(Z$7,12,31)),     IF((YEAR($T28)+$X28)&lt;=Z$7,               $W28-SUM($Y28:Y28),               $W28/$X28))))</f>
        <v/>
      </c>
      <c r="AA28" s="240">
        <f>IF(OR(NOT(ISNUMBER($T28)),ISBLANK($W28),NOT(ISNUMBER($X28))),0,      IF(OR(YEAR($T28)&gt;AA$7,$X28&lt;=0,(YEAR($T28)+$X28)&lt;AA$7),0,     IF(YEAR($T28)=AA$7,               ($W28/($X28*360))*DAYS360($T28,DATE(AA$7,12,31)),     IF((YEAR($T28)+$X28)&lt;=AA$7,               $W28-SUM($Y28:Z28),               $W28/$X28))))</f>
        <v/>
      </c>
      <c r="AB28" s="240">
        <f>IF(OR(NOT(ISNUMBER($T28)),ISBLANK($W28),NOT(ISNUMBER($X28))),0,      IF(OR(YEAR($T28)&gt;AB$7,$X28&lt;=0,(YEAR($T28)+$X28)&lt;AB$7),0,     IF(YEAR($T28)=AB$7,               ($W28/($X28*360))*DAYS360($T28,DATE(AB$7,12,31)),     IF((YEAR($T28)+$X28)&lt;=AB$7,               $W28-SUM($Y28:AA28),               $W28/$X28))))</f>
        <v/>
      </c>
      <c r="AC28" s="240">
        <f>IF(OR(NOT(ISNUMBER($T28)),ISBLANK($W28),NOT(ISNUMBER($X28))),0,      IF(OR(YEAR($T28)&gt;AC$7,$X28&lt;=0,(YEAR($T28)+$X28)&lt;AC$7),0,     IF(YEAR($T28)=AC$7,               ($W28/($X28*360))*DAYS360($T28,DATE(AC$7,12,31)),     IF((YEAR($T28)+$X28)&lt;=AC$7,               $W28-SUM($Y28:AB28),               $W28/$X28))))</f>
        <v/>
      </c>
      <c r="AD28" s="240">
        <f>IF(OR(NOT(ISNUMBER($T28)),ISBLANK($W28),NOT(ISNUMBER($X28))),0,      IF(OR(YEAR($T28)&gt;AD$7,$X28&lt;=0,(YEAR($T28)+$X28)&lt;AD$7),0,     IF(YEAR($T28)=AD$7,               ($W28/($X28*360))*DAYS360($T28,DATE(AD$7,12,31)),     IF((YEAR($T28)+$X28)&lt;=AD$7,               $W28-SUM($Y28:AC28),               $W28/$X28))))</f>
        <v/>
      </c>
      <c r="AE28" s="240">
        <f>IF(OR(NOT(ISNUMBER($T28)),ISBLANK($W28),NOT(ISNUMBER($X28))),0,      IF(OR(YEAR($T28)&gt;AE$7,$X28&lt;=0,(YEAR($T28)+$X28)&lt;AE$7),0,     IF(YEAR($T28)=AE$7,               ($W28/($X28*360))*DAYS360($T28,DATE(AE$7,12,31)),     IF((YEAR($T28)+$X28)&lt;=AE$7,               $W28-SUM($Y28:AD28),               $W28/$X28))))</f>
        <v/>
      </c>
      <c r="AF28" s="240">
        <f>IF(OR(NOT(ISNUMBER($T28)),ISBLANK($W28),NOT(ISNUMBER($X28))),0,      IF(OR(YEAR($T28)&gt;AF$7,$X28&lt;=0,(YEAR($T28)+$X28)&lt;AF$7),0,     IF(YEAR($T28)=AF$7,               ($W28/($X28*360))*DAYS360($T28,DATE(AF$7,12,31)),     IF((YEAR($T28)+$X28)&lt;=AF$7,               $W28-SUM($Y28:AE28),               $W28/$X28))))</f>
        <v/>
      </c>
      <c r="AG28" s="240">
        <f>IF(OR(NOT(ISNUMBER($T28)),ISBLANK($W28),NOT(ISNUMBER($X28))),0,      IF(OR(YEAR($T28)&gt;AG$7,$X28&lt;=0,(YEAR($T28)+$X28)&lt;AG$7),0,     IF(YEAR($T28)=AG$7,               ($W28/($X28*360))*DAYS360($T28,DATE(AG$7,12,31)),     IF((YEAR($T28)+$X28)&lt;=AG$7,               $W28-SUM($Y28:AF28),               $W28/$X28))))</f>
        <v/>
      </c>
      <c r="AH28" s="240">
        <f>IF(OR(NOT(ISNUMBER($T28)),ISBLANK($W28),NOT(ISNUMBER($X28))),0,      IF(OR(YEAR($T28)&gt;AH$7,$X28&lt;=0,(YEAR($T28)+$X28)&lt;AH$7),0,     IF(YEAR($T28)=AH$7,               ($W28/($X28*360))*DAYS360($T28,DATE(AH$7,12,31)),     IF((YEAR($T28)+$X28)&lt;=AH$7,               $W28-SUM($Y28:AG28),               $W28/$X28))))</f>
        <v/>
      </c>
      <c r="AI28" s="240">
        <f>IF(OR(NOT(ISNUMBER($T28)),ISBLANK($W28),NOT(ISNUMBER($X28))),0,      IF(OR(YEAR($T28)&gt;AI$7,$X28&lt;=0,(YEAR($T28)+$X28)&lt;AI$7),0,     IF(YEAR($T28)=AI$7,               ($W28/($X28*360))*DAYS360($T28,DATE(AI$7,12,31)),     IF((YEAR($T28)+$X28)&lt;=AI$7,               $W28-SUM($Y28:AH28),               $W28/$X28))))</f>
        <v/>
      </c>
      <c r="AJ28" s="240">
        <f>IF(OR(NOT(ISNUMBER($T28)),ISBLANK($W28),NOT(ISNUMBER($X28))),0,      IF(OR(YEAR($T28)&gt;AJ$7,$X28&lt;=0,(YEAR($T28)+$X28)&lt;AJ$7),0,     IF(YEAR($T28)=AJ$7,               ($W28/($X28*360))*DAYS360($T28,DATE(AJ$7,12,31)),     IF((YEAR($T28)+$X28)&lt;=AJ$7,               $W28-SUM($Y28:AI28),               $W28/$X28))))</f>
        <v/>
      </c>
      <c r="AK28" s="240">
        <f>IF(OR(NOT(ISNUMBER($T28)),ISBLANK($W28),NOT(ISNUMBER($X28))),0,      IF(OR(YEAR($T28)&gt;AK$7,$X28&lt;=0,(YEAR($T28)+$X28)&lt;AK$7),0,     IF(YEAR($T28)=AK$7,               ($W28/($X28*360))*DAYS360($T28,DATE(AK$7,12,31)),     IF((YEAR($T28)+$X28)&lt;=AK$7,               $W28-SUM($Y28:AJ28),               $W28/$X28))))</f>
        <v/>
      </c>
      <c r="AL28" s="240">
        <f>IF(OR(NOT(ISNUMBER($T28)),ISBLANK($W28),NOT(ISNUMBER($X28))),0,      IF(OR(YEAR($T28)&gt;AL$7,$X28&lt;=0,(YEAR($T28)+$X28)&lt;AL$7),0,     IF(YEAR($T28)=AL$7,               ($W28/($X28*360))*DAYS360($T28,DATE(AL$7,12,31)),     IF((YEAR($T28)+$X28)&lt;=AL$7,               $W28-SUM($Y28:AK28),               $W28/$X28))))</f>
        <v/>
      </c>
      <c r="AM28" s="240">
        <f>IF(OR(NOT(ISNUMBER($T28)),ISBLANK($W28),NOT(ISNUMBER($X28))),0,      IF(OR(YEAR($T28)&gt;AM$7,$X28&lt;=0,(YEAR($T28)+$X28)&lt;AM$7),0,     IF(YEAR($T28)=AM$7,               ($W28/($X28*360))*DAYS360($T28,DATE(AM$7,12,31)),     IF((YEAR($T28)+$X28)&lt;=AM$7,               $W28-SUM($Y28:AL28),               $W28/$X28))))</f>
        <v/>
      </c>
      <c r="AN28" s="240">
        <f>IF(OR(NOT(ISNUMBER($T28)),ISBLANK($W28),NOT(ISNUMBER($X28))),0,      IF(OR(YEAR($T28)&gt;AN$7,$X28&lt;=0,(YEAR($T28)+$X28)&lt;AN$7),0,     IF(YEAR($T28)=AN$7,               ($W28/($X28*360))*DAYS360($T28,DATE(AN$7,12,31)),     IF((YEAR($T28)+$X28)&lt;=AN$7,               $W28-SUM($Y28:AM28),               $W28/$X28))))</f>
        <v/>
      </c>
      <c r="AO28" s="240">
        <f>IF(OR(NOT(ISNUMBER($T28)),ISBLANK($W28),NOT(ISNUMBER($X28))),0,      IF(OR(YEAR($T28)&gt;AO$7,$X28&lt;=0,(YEAR($T28)+$X28)&lt;AO$7),0,     IF(YEAR($T28)=AO$7,               ($W28/($X28*360))*DAYS360($T28,DATE(AO$7,12,31)),     IF((YEAR($T28)+$X28)&lt;=AO$7,               $W28-SUM($Y28:AN28),               $W28/$X28))))</f>
        <v/>
      </c>
      <c r="AP28" s="240">
        <f>IF(OR(NOT(ISNUMBER($T28)),ISBLANK($W28),NOT(ISNUMBER($X28))),0,      IF(OR(YEAR($T28)&gt;AP$7,$X28&lt;=0,(YEAR($T28)+$X28)&lt;AP$7),0,     IF(YEAR($T28)=AP$7,               ($W28/($X28*360))*DAYS360($T28,DATE(AP$7,12,31)),     IF((YEAR($T28)+$X28)&lt;=AP$7,               $W28-SUM($Y28:AO28),               $W28/$X28))))</f>
        <v/>
      </c>
      <c r="AQ28" s="240">
        <f>IF(OR(NOT(ISNUMBER($T28)),ISBLANK($W28),NOT(ISNUMBER($X28))),0,      IF(OR(YEAR($T28)&gt;AQ$7,$X28&lt;=0,(YEAR($T28)+$X28)&lt;AQ$7),0,     IF(YEAR($T28)=AQ$7,               ($W28/($X28*360))*DAYS360($T28,DATE(AQ$7,12,31)),     IF((YEAR($T28)+$X28)&lt;=AQ$7,               $W28-SUM($Y28:AP28),               $W28/$X28))))</f>
        <v/>
      </c>
      <c r="AR28" s="240">
        <f>IF(OR(NOT(ISNUMBER($T28)),ISBLANK($W28),NOT(ISNUMBER($X28))),0,      IF(OR(YEAR($T28)&gt;AR$7,$X28&lt;=0,(YEAR($T28)+$X28)&lt;AR$7),0,     IF(YEAR($T28)=AR$7,               ($W28/($X28*360))*DAYS360($T28,DATE(AR$7,12,31)),     IF((YEAR($T28)+$X28)&lt;=AR$7,               $W28-SUM($Y28:AQ28),               $W28/$X28))))</f>
        <v/>
      </c>
      <c r="AS28" s="240">
        <f>IF(OR(NOT(ISNUMBER($T28)),ISBLANK($W28),NOT(ISNUMBER($X28))),0,      IF(OR(YEAR($T28)&gt;AS$7,$X28&lt;=0,(YEAR($T28)+$X28)&lt;AS$7),0,     IF(YEAR($T28)=AS$7,               ($W28/($X28*360))*DAYS360($T28,DATE(AS$7,12,31)),     IF((YEAR($T28)+$X28)&lt;=AS$7,               $W28-SUM($Y28:AR28),               $W28/$X28))))</f>
        <v/>
      </c>
      <c r="AT28" s="240">
        <f>IF(OR(NOT(ISNUMBER($T28)),ISBLANK($W28),NOT(ISNUMBER($X28))),0,      IF(OR(YEAR($T28)&gt;AT$7,$X28&lt;=0,(YEAR($T28)+$X28)&lt;AT$7),0,     IF(YEAR($T28)=AT$7,               ($W28/($X28*360))*DAYS360($T28,DATE(AT$7,12,31)),     IF((YEAR($T28)+$X28)&lt;=AT$7,               $W28-SUM($Y28:AS28),               $W28/$X28))))</f>
        <v/>
      </c>
      <c r="AU28" s="240">
        <f>IF(OR(NOT(ISNUMBER($T28)),ISBLANK($W28),NOT(ISNUMBER($X28))),0,      IF(OR(YEAR($T28)&gt;AU$7,$X28&lt;=0,(YEAR($T28)+$X28)&lt;AU$7),0,     IF(YEAR($T28)=AU$7,               ($W28/($X28*360))*DAYS360($T28,DATE(AU$7,12,31)),     IF((YEAR($T28)+$X28)&lt;=AU$7,               $W28-SUM($Y28:AT28),               $W28/$X28))))</f>
        <v/>
      </c>
      <c r="AV28" s="240">
        <f>IF(OR(NOT(ISNUMBER($T28)),ISBLANK($W28),NOT(ISNUMBER($X28))),0,      IF(OR(YEAR($T28)&gt;AV$7,$X28&lt;=0,(YEAR($T28)+$X28)&lt;AV$7),0,     IF(YEAR($T28)=AV$7,               ($W28/($X28*360))*DAYS360($T28,DATE(AV$7,12,31)),     IF((YEAR($T28)+$X28)&lt;=AV$7,               $W28-SUM($Y28:AU28),               $W28/$X28))))</f>
        <v/>
      </c>
      <c r="AW28" s="240">
        <f>IF(OR(NOT(ISNUMBER($T28)),ISBLANK($W28),NOT(ISNUMBER($X28))),0,      IF(OR(YEAR($T28)&gt;AW$7,$X28&lt;=0,(YEAR($T28)+$X28)&lt;AW$7),0,     IF(YEAR($T28)=AW$7,               ($W28/($X28*360))*DAYS360($T28,DATE(AW$7,12,31)),     IF((YEAR($T28)+$X28)&lt;=AW$7,               $W28-SUM($Y28:AV28),               $W28/$X28))))</f>
        <v/>
      </c>
      <c r="AX28" s="240">
        <f>IF(OR(NOT(ISNUMBER($T28)),ISBLANK($W28),NOT(ISNUMBER($X28))),0,      IF(OR(YEAR($T28)&gt;AX$7,$X28&lt;=0,(YEAR($T28)+$X28)&lt;AX$7),0,     IF(YEAR($T28)=AX$7,               ($W28/($X28*360))*DAYS360($T28,DATE(AX$7,12,31)),     IF((YEAR($T28)+$X28)&lt;=AX$7,               $W28-SUM($Y28:AW28),               $W28/$X28))))</f>
        <v/>
      </c>
      <c r="AY28" s="240">
        <f>IF(OR(NOT(ISNUMBER($T28)),ISBLANK($W28),NOT(ISNUMBER($X28))),0,      IF(OR(YEAR($T28)&gt;AY$7,$X28&lt;=0,(YEAR($T28)+$X28)&lt;AY$7),0,     IF(YEAR($T28)=AY$7,               ($W28/($X28*360))*DAYS360($T28,DATE(AY$7,12,31)),     IF((YEAR($T28)+$X28)&lt;=AY$7,               $W28-SUM($Y28:AX28),               $W28/$X28))))</f>
        <v/>
      </c>
      <c r="AZ28" s="240">
        <f>IF(OR(NOT(ISNUMBER($T28)),ISBLANK($W28),NOT(ISNUMBER($X28))),0,      IF(OR(YEAR($T28)&gt;AZ$7,$X28&lt;=0,(YEAR($T28)+$X28)&lt;AZ$7),0,     IF(YEAR($T28)=AZ$7,               ($W28/($X28*360))*DAYS360($T28,DATE(AZ$7,12,31)),     IF((YEAR($T28)+$X28)&lt;=AZ$7,               $W28-SUM($Y28:AY28),               $W28/$X28))))</f>
        <v/>
      </c>
      <c r="BA28" s="240">
        <f>IF(OR(NOT(ISNUMBER($T28)),ISBLANK($W28),NOT(ISNUMBER($X28))),0,      IF(OR(YEAR($T28)&gt;BA$7,$X28&lt;=0,(YEAR($T28)+$X28)&lt;BA$7),0,     IF(YEAR($T28)=BA$7,               ($W28/($X28*360))*DAYS360($T28,DATE(BA$7,12,31)),     IF((YEAR($T28)+$X28)&lt;=BA$7,               $W28-SUM($Y28:AZ28),               $W28/$X28))))</f>
        <v/>
      </c>
      <c r="BB28" s="240">
        <f>IF(OR(NOT(ISNUMBER($T28)),ISBLANK($W28),NOT(ISNUMBER($X28))),0,      IF(OR(YEAR($T28)&gt;BB$7,$X28&lt;=0,(YEAR($T28)+$X28)&lt;BB$7),0,     IF(YEAR($T28)=BB$7,               ($W28/($X28*360))*DAYS360($T28,DATE(BB$7,12,31)),     IF((YEAR($T28)+$X28)&lt;=BB$7,               $W28-SUM($Y28:BA28),               $W28/$X28))))</f>
        <v/>
      </c>
      <c r="BC28" s="240">
        <f>IF(OR(NOT(ISNUMBER($T28)),ISBLANK($W28),NOT(ISNUMBER($X28))),0,      IF(OR(YEAR($T28)&gt;BC$7,$X28&lt;=0,(YEAR($T28)+$X28)&lt;BC$7),0,     IF(YEAR($T28)=BC$7,               ($W28/($X28*360))*DAYS360($T28,DATE(BC$7,12,31)),     IF((YEAR($T28)+$X28)&lt;=BC$7,               $W28-SUM($Y28:BB28),               $W28/$X28))))</f>
        <v/>
      </c>
      <c r="BD28" s="240">
        <f>IF(OR(NOT(ISNUMBER($T28)),ISBLANK($W28),NOT(ISNUMBER($X28))),0,      IF(OR(YEAR($T28)&gt;BD$7,$X28&lt;=0,(YEAR($T28)+$X28)&lt;BD$7),0,     IF(YEAR($T28)=BD$7,               ($W28/($X28*360))*DAYS360($T28,DATE(BD$7,12,31)),     IF((YEAR($T28)+$X28)&lt;=BD$7,               $W28-SUM($Y28:BC28),               $W28/$X28))))</f>
        <v/>
      </c>
      <c r="BE28" s="240">
        <f>IF(OR(NOT(ISNUMBER($T28)),ISBLANK($W28),NOT(ISNUMBER($X28))),0,      IF(OR(YEAR($T28)&gt;BE$7,$X28&lt;=0,(YEAR($T28)+$X28)&lt;BE$7),0,     IF(YEAR($T28)=BE$7,               ($W28/($X28*360))*DAYS360($T28,DATE(BE$7,12,31)),     IF((YEAR($T28)+$X28)&lt;=BE$7,               $W28-SUM($Y28:BD28),               $W28/$X28))))</f>
        <v/>
      </c>
      <c r="BF28" s="240">
        <f>IF(OR(NOT(ISNUMBER($T28)),ISBLANK($W28),NOT(ISNUMBER($X28))),0,      IF(OR(YEAR($T28)&gt;BF$7,$X28&lt;=0,(YEAR($T28)+$X28)&lt;BF$7),0,     IF(YEAR($T28)=BF$7,               ($W28/($X28*360))*DAYS360($T28,DATE(BF$7,12,31)),     IF((YEAR($T28)+$X28)&lt;=BF$7,               $W28-SUM($Y28:BE28),               $W28/$X28))))</f>
        <v/>
      </c>
      <c r="BG28" s="240">
        <f>IF(OR(NOT(ISNUMBER($T28)),ISBLANK($W28),NOT(ISNUMBER($X28))),0,      IF(OR(YEAR($T28)&gt;BG$7,$X28&lt;=0,(YEAR($T28)+$X28)&lt;BG$7),0,     IF(YEAR($T28)=BG$7,               ($W28/($X28*360))*DAYS360($T28,DATE(BG$7,12,31)),     IF((YEAR($T28)+$X28)&lt;=BG$7,               $W28-SUM($Y28:BF28),               $W28/$X28))))</f>
        <v/>
      </c>
      <c r="BH28" s="240">
        <f>IF(OR(NOT(ISNUMBER($T28)),ISBLANK($W28),NOT(ISNUMBER($X28))),0,      IF(OR(YEAR($T28)&gt;BH$7,$X28&lt;=0,(YEAR($T28)+$X28)&lt;BH$7),0,     IF(YEAR($T28)=BH$7,               ($W28/($X28*360))*DAYS360($T28,DATE(BH$7,12,31)),     IF((YEAR($T28)+$X28)&lt;=BH$7,               $W28-SUM($Y28:BG28),               $W28/$X28))))</f>
        <v/>
      </c>
      <c r="BI28" s="240">
        <f>IF(OR(NOT(ISNUMBER($T28)),ISBLANK($W28),NOT(ISNUMBER($X28))),0,      IF(OR(YEAR($T28)&gt;BI$7,$X28&lt;=0,(YEAR($T28)+$X28)&lt;BI$7),0,     IF(YEAR($T28)=BI$7,               ($W28/($X28*360))*DAYS360($T28,DATE(BI$7,12,31)),     IF((YEAR($T28)+$X28)&lt;=BI$7,               $W28-SUM($Y28:BH28),               $W28/$X28))))</f>
        <v/>
      </c>
      <c r="BJ28" s="240">
        <f>IF(OR(NOT(ISNUMBER($T28)),ISBLANK($W28),NOT(ISNUMBER($X28))),0,      IF(OR(YEAR($T28)&gt;BJ$7,$X28&lt;=0,(YEAR($T28)+$X28)&lt;BJ$7),0,     IF(YEAR($T28)=BJ$7,               ($W28/($X28*360))*DAYS360($T28,DATE(BJ$7,12,31)),     IF((YEAR($T28)+$X28)&lt;=BJ$7,               $W28-SUM($Y28:BI28),               $W28/$X28))))</f>
        <v/>
      </c>
      <c r="BK28" s="240">
        <f>IF(OR(NOT(ISNUMBER($T28)),ISBLANK($W28),NOT(ISNUMBER($X28))),0,      IF(OR(YEAR($T28)&gt;BK$7,$X28&lt;=0,(YEAR($T28)+$X28)&lt;BK$7),0,     IF(YEAR($T28)=BK$7,               ($W28/($X28*360))*DAYS360($T28,DATE(BK$7,12,31)),     IF((YEAR($T28)+$X28)&lt;=BK$7,               $W28-SUM($Y28:BJ28),               $W28/$X28))))</f>
        <v/>
      </c>
      <c r="BL28" s="240">
        <f>IF(OR(NOT(ISNUMBER($T28)),ISBLANK($W28),NOT(ISNUMBER($X28))),0,      IF(OR(YEAR($T28)&gt;BL$7,$X28&lt;=0,(YEAR($T28)+$X28)&lt;BL$7),0,     IF(YEAR($T28)=BL$7,               ($W28/($X28*360))*DAYS360($T28,DATE(BL$7,12,31)),     IF((YEAR($T28)+$X28)&lt;=BL$7,               $W28-SUM($Y28:BK28),               $W28/$X28))))</f>
        <v/>
      </c>
      <c r="BM28" s="240">
        <f>IF(OR(NOT(ISNUMBER($T28)),ISBLANK($W28),NOT(ISNUMBER($X28))),0,      IF(OR(YEAR($T28)&gt;BM$7,$X28&lt;=0,(YEAR($T28)+$X28)&lt;BM$7),0,     IF(YEAR($T28)=BM$7,               ($W28/($X28*360))*DAYS360($T28,DATE(BM$7,12,31)),     IF((YEAR($T28)+$X28)&lt;=BM$7,               $W28-SUM($Y28:BL28),               $W28/$X28))))</f>
        <v/>
      </c>
      <c r="BN28" s="240">
        <f>IF(OR(NOT(ISNUMBER($T28)),ISBLANK($W28),NOT(ISNUMBER($X28))),0,      IF(OR(YEAR($T28)&gt;BN$7,$X28&lt;=0,(YEAR($T28)+$X28)&lt;BN$7),0,     IF(YEAR($T28)=BN$7,               ($W28/($X28*360))*DAYS360($T28,DATE(BN$7,12,31)),     IF((YEAR($T28)+$X28)&lt;=BN$7,               $W28-SUM($Y28:BM28),               $W28/$X28))))</f>
        <v/>
      </c>
      <c r="BO28" s="240">
        <f>IF(OR(NOT(ISNUMBER($T28)),ISBLANK($W28),NOT(ISNUMBER($X28))),0,      IF(OR(YEAR($T28)&gt;BO$7,$X28&lt;=0,(YEAR($T28)+$X28)&lt;BO$7),0,     IF(YEAR($T28)=BO$7,               ($W28/($X28*360))*DAYS360($T28,DATE(BO$7,12,31)),     IF((YEAR($T28)+$X28)&lt;=BO$7,               $W28-SUM($Y28:BN28),               $W28/$X28))))</f>
        <v/>
      </c>
      <c r="BP28" s="240">
        <f>IF(OR(NOT(ISNUMBER($T28)),ISBLANK($W28),NOT(ISNUMBER($X28))),0,      IF(OR(YEAR($T28)&gt;BP$7,$X28&lt;=0,(YEAR($T28)+$X28)&lt;BP$7),0,     IF(YEAR($T28)=BP$7,               ($W28/($X28*360))*DAYS360($T28,DATE(BP$7,12,31)),     IF((YEAR($T28)+$X28)&lt;=BP$7,               $W28-SUM($Y28:BO28),               $W28/$X28))))</f>
        <v/>
      </c>
      <c r="BQ28" s="240">
        <f>IF(OR(NOT(ISNUMBER($T28)),ISBLANK($W28),NOT(ISNUMBER($X28))),0,      IF(OR(YEAR($T28)&gt;BQ$7,$X28&lt;=0,(YEAR($T28)+$X28)&lt;BQ$7),0,     IF(YEAR($T28)=BQ$7,               ($W28/($X28*360))*DAYS360($T28,DATE(BQ$7,12,31)),     IF((YEAR($T28)+$X28)&lt;=BQ$7,               $W28-SUM($Y28:BP28),               $W28/$X28))))</f>
        <v/>
      </c>
      <c r="BR28" s="240">
        <f>IF(OR(NOT(ISNUMBER($T28)),ISBLANK($W28),NOT(ISNUMBER($X28))),0,      IF(OR(YEAR($T28)&gt;BR$7,$X28&lt;=0,(YEAR($T28)+$X28)&lt;BR$7),0,     IF(YEAR($T28)=BR$7,               ($W28/($X28*360))*DAYS360($T28,DATE(BR$7,12,31)),     IF((YEAR($T28)+$X28)&lt;=BR$7,               $W28-SUM($Y28:BQ28),               $W28/$X28))))</f>
        <v/>
      </c>
      <c r="BS28" s="240">
        <f>IF(OR(NOT(ISNUMBER($T28)),ISBLANK($W28),NOT(ISNUMBER($X28))),0,      IF(OR(YEAR($T28)&gt;BS$7,$X28&lt;=0,(YEAR($T28)+$X28)&lt;BS$7),0,     IF(YEAR($T28)=BS$7,               ($W28/($X28*360))*DAYS360($T28,DATE(BS$7,12,31)),     IF((YEAR($T28)+$X28)&lt;=BS$7,               $W28-SUM($Y28:BR28),               $W28/$X28))))</f>
        <v/>
      </c>
      <c r="BT28" s="240">
        <f>IF(OR(NOT(ISNUMBER($T28)),ISBLANK($W28),NOT(ISNUMBER($X28))),0,      IF(OR(YEAR($T28)&gt;BT$7,$X28&lt;=0,(YEAR($T28)+$X28)&lt;BT$7),0,     IF(YEAR($T28)=BT$7,               ($W28/($X28*360))*DAYS360($T28,DATE(BT$7,12,31)),     IF((YEAR($T28)+$X28)&lt;=BT$7,               $W28-SUM($Y28:BS28),               $W28/$X28))))</f>
        <v/>
      </c>
      <c r="BU28" s="240">
        <f>IF(OR(NOT(ISNUMBER($T28)),ISBLANK($W28),NOT(ISNUMBER($X28))),0,      IF(OR(YEAR($T28)&gt;BU$7,$X28&lt;=0,(YEAR($T28)+$X28)&lt;BU$7),0,     IF(YEAR($T28)=BU$7,               ($W28/($X28*360))*DAYS360($T28,DATE(BU$7,12,31)),     IF((YEAR($T28)+$X28)&lt;=BU$7,               $W28-SUM($Y28:BT28),               $W28/$X28))))</f>
        <v/>
      </c>
      <c r="BV28" s="240">
        <f>IF(OR(NOT(ISNUMBER($T28)),ISBLANK($W28),NOT(ISNUMBER($X28))),0,      IF(OR(YEAR($T28)&gt;BV$7,$X28&lt;=0,(YEAR($T28)+$X28)&lt;BV$7),0,     IF(YEAR($T28)=BV$7,               ($W28/($X28*360))*DAYS360($T28,DATE(BV$7,12,31)),     IF((YEAR($T28)+$X28)&lt;=BV$7,               $W28-SUM($Y28:BU28),               $W28/$X28))))</f>
        <v/>
      </c>
      <c r="BW28" s="240">
        <f>IF(OR(NOT(ISNUMBER($T28)),ISBLANK($W28),NOT(ISNUMBER($X28))),0,      IF(OR(YEAR($T28)&gt;BW$7,$X28&lt;=0,(YEAR($T28)+$X28)&lt;BW$7),0,     IF(YEAR($T28)=BW$7,               ($W28/($X28*360))*DAYS360($T28,DATE(BW$7,12,31)),     IF((YEAR($T28)+$X28)&lt;=BW$7,               $W28-SUM($Y28:BV28),               $W28/$X28))))</f>
        <v/>
      </c>
      <c r="BX28" s="240">
        <f>IF(OR(NOT(ISNUMBER($T28)),ISBLANK($W28),NOT(ISNUMBER($X28))),0,      IF(OR(YEAR($T28)&gt;BX$7,$X28&lt;=0,(YEAR($T28)+$X28)&lt;BX$7),0,     IF(YEAR($T28)=BX$7,               ($W28/($X28*360))*DAYS360($T28,DATE(BX$7,12,31)),     IF((YEAR($T28)+$X28)&lt;=BX$7,               $W28-SUM($Y28:BW28),               $W28/$X28))))</f>
        <v/>
      </c>
      <c r="BY28" s="240">
        <f>IF(OR(NOT(ISNUMBER($T28)),ISBLANK($W28),NOT(ISNUMBER($X28))),0,      IF(OR(YEAR($T28)&gt;BY$7,$X28&lt;=0,(YEAR($T28)+$X28)&lt;BY$7),0,     IF(YEAR($T28)=BY$7,               ($W28/($X28*360))*DAYS360($T28,DATE(BY$7,12,31)),     IF((YEAR($T28)+$X28)&lt;=BY$7,               $W28-SUM($Y28:BX28),               $W28/$X28))))</f>
        <v/>
      </c>
      <c r="CL28" s="14">
        <f>CL27+1</f>
        <v/>
      </c>
    </row>
    <row r="29" ht="15" customFormat="1" customHeight="1" s="14">
      <c r="A29" s="12" t="n"/>
      <c r="B29" s="364" t="inlineStr">
        <is>
          <t>Sélectionnez le type de ventilation</t>
        </is>
      </c>
      <c r="E29" s="7" t="n"/>
      <c r="F29" s="377" t="inlineStr">
        <is>
          <t>Détaillée</t>
        </is>
      </c>
      <c r="G29" s="521" t="n"/>
      <c r="H29" s="31" t="n"/>
      <c r="I29" s="377" t="inlineStr">
        <is>
          <t>Simplifiée</t>
        </is>
      </c>
      <c r="J29" s="521" t="n"/>
      <c r="K29" s="31" t="n"/>
      <c r="L29" s="377" t="inlineStr">
        <is>
          <t>Simplifiée</t>
        </is>
      </c>
      <c r="M29" s="521" t="n"/>
      <c r="N29" s="16" t="n"/>
      <c r="O29" s="377" t="inlineStr">
        <is>
          <t>Simplifiée</t>
        </is>
      </c>
      <c r="P29" s="521" t="n"/>
      <c r="S29" s="12" t="inlineStr">
        <is>
          <t>Bien_Immo - 4</t>
        </is>
      </c>
      <c r="T29" s="176">
        <f>AC280</f>
        <v/>
      </c>
      <c r="U29" s="287" t="inlineStr">
        <is>
          <t>Terrains</t>
        </is>
      </c>
      <c r="V29" s="285" t="inlineStr">
        <is>
          <t>Terrains</t>
        </is>
      </c>
      <c r="W29" s="512">
        <f>$O$32*$AC$278</f>
        <v/>
      </c>
      <c r="X29" s="391" t="n"/>
      <c r="Y29" s="178" t="n"/>
      <c r="Z29" s="240">
        <f>IF(OR(NOT(ISNUMBER($T29)),ISBLANK($W29),NOT(ISNUMBER($X29))),0,      IF(OR(YEAR($T29)&gt;Z$7,$X29&lt;=0,(YEAR($T29)+$X29)&lt;Z$7),0,     IF(YEAR($T29)=Z$7,               ($W29/($X29*360))*DAYS360($T29,DATE(Z$7,12,31)),     IF((YEAR($T29)+$X29)&lt;=Z$7,               $W29-SUM($Y29:Y29),               $W29/$X29))))</f>
        <v/>
      </c>
      <c r="AA29" s="240">
        <f>IF(OR(NOT(ISNUMBER($T29)),ISBLANK($W29),NOT(ISNUMBER($X29))),0,      IF(OR(YEAR($T29)&gt;AA$7,$X29&lt;=0,(YEAR($T29)+$X29)&lt;AA$7),0,     IF(YEAR($T29)=AA$7,               ($W29/($X29*360))*DAYS360($T29,DATE(AA$7,12,31)),     IF((YEAR($T29)+$X29)&lt;=AA$7,               $W29-SUM($Y29:Z29),               $W29/$X29))))</f>
        <v/>
      </c>
      <c r="AB29" s="240">
        <f>IF(OR(NOT(ISNUMBER($T29)),ISBLANK($W29),NOT(ISNUMBER($X29))),0,      IF(OR(YEAR($T29)&gt;AB$7,$X29&lt;=0,(YEAR($T29)+$X29)&lt;AB$7),0,     IF(YEAR($T29)=AB$7,               ($W29/($X29*360))*DAYS360($T29,DATE(AB$7,12,31)),     IF((YEAR($T29)+$X29)&lt;=AB$7,               $W29-SUM($Y29:AA29),               $W29/$X29))))</f>
        <v/>
      </c>
      <c r="AC29" s="240">
        <f>IF(OR(NOT(ISNUMBER($T29)),ISBLANK($W29),NOT(ISNUMBER($X29))),0,      IF(OR(YEAR($T29)&gt;AC$7,$X29&lt;=0,(YEAR($T29)+$X29)&lt;AC$7),0,     IF(YEAR($T29)=AC$7,               ($W29/($X29*360))*DAYS360($T29,DATE(AC$7,12,31)),     IF((YEAR($T29)+$X29)&lt;=AC$7,               $W29-SUM($Y29:AB29),               $W29/$X29))))</f>
        <v/>
      </c>
      <c r="AD29" s="240">
        <f>IF(OR(NOT(ISNUMBER($T29)),ISBLANK($W29),NOT(ISNUMBER($X29))),0,      IF(OR(YEAR($T29)&gt;AD$7,$X29&lt;=0,(YEAR($T29)+$X29)&lt;AD$7),0,     IF(YEAR($T29)=AD$7,               ($W29/($X29*360))*DAYS360($T29,DATE(AD$7,12,31)),     IF((YEAR($T29)+$X29)&lt;=AD$7,               $W29-SUM($Y29:AC29),               $W29/$X29))))</f>
        <v/>
      </c>
      <c r="AE29" s="240">
        <f>IF(OR(NOT(ISNUMBER($T29)),ISBLANK($W29),NOT(ISNUMBER($X29))),0,      IF(OR(YEAR($T29)&gt;AE$7,$X29&lt;=0,(YEAR($T29)+$X29)&lt;AE$7),0,     IF(YEAR($T29)=AE$7,               ($W29/($X29*360))*DAYS360($T29,DATE(AE$7,12,31)),     IF((YEAR($T29)+$X29)&lt;=AE$7,               $W29-SUM($Y29:AD29),               $W29/$X29))))</f>
        <v/>
      </c>
      <c r="AF29" s="240">
        <f>IF(OR(NOT(ISNUMBER($T29)),ISBLANK($W29),NOT(ISNUMBER($X29))),0,      IF(OR(YEAR($T29)&gt;AF$7,$X29&lt;=0,(YEAR($T29)+$X29)&lt;AF$7),0,     IF(YEAR($T29)=AF$7,               ($W29/($X29*360))*DAYS360($T29,DATE(AF$7,12,31)),     IF((YEAR($T29)+$X29)&lt;=AF$7,               $W29-SUM($Y29:AE29),               $W29/$X29))))</f>
        <v/>
      </c>
      <c r="AG29" s="240">
        <f>IF(OR(NOT(ISNUMBER($T29)),ISBLANK($W29),NOT(ISNUMBER($X29))),0,      IF(OR(YEAR($T29)&gt;AG$7,$X29&lt;=0,(YEAR($T29)+$X29)&lt;AG$7),0,     IF(YEAR($T29)=AG$7,               ($W29/($X29*360))*DAYS360($T29,DATE(AG$7,12,31)),     IF((YEAR($T29)+$X29)&lt;=AG$7,               $W29-SUM($Y29:AF29),               $W29/$X29))))</f>
        <v/>
      </c>
      <c r="AH29" s="240">
        <f>IF(OR(NOT(ISNUMBER($T29)),ISBLANK($W29),NOT(ISNUMBER($X29))),0,      IF(OR(YEAR($T29)&gt;AH$7,$X29&lt;=0,(YEAR($T29)+$X29)&lt;AH$7),0,     IF(YEAR($T29)=AH$7,               ($W29/($X29*360))*DAYS360($T29,DATE(AH$7,12,31)),     IF((YEAR($T29)+$X29)&lt;=AH$7,               $W29-SUM($Y29:AG29),               $W29/$X29))))</f>
        <v/>
      </c>
      <c r="AI29" s="240">
        <f>IF(OR(NOT(ISNUMBER($T29)),ISBLANK($W29),NOT(ISNUMBER($X29))),0,      IF(OR(YEAR($T29)&gt;AI$7,$X29&lt;=0,(YEAR($T29)+$X29)&lt;AI$7),0,     IF(YEAR($T29)=AI$7,               ($W29/($X29*360))*DAYS360($T29,DATE(AI$7,12,31)),     IF((YEAR($T29)+$X29)&lt;=AI$7,               $W29-SUM($Y29:AH29),               $W29/$X29))))</f>
        <v/>
      </c>
      <c r="AJ29" s="240">
        <f>IF(OR(NOT(ISNUMBER($T29)),ISBLANK($W29),NOT(ISNUMBER($X29))),0,      IF(OR(YEAR($T29)&gt;AJ$7,$X29&lt;=0,(YEAR($T29)+$X29)&lt;AJ$7),0,     IF(YEAR($T29)=AJ$7,               ($W29/($X29*360))*DAYS360($T29,DATE(AJ$7,12,31)),     IF((YEAR($T29)+$X29)&lt;=AJ$7,               $W29-SUM($Y29:AI29),               $W29/$X29))))</f>
        <v/>
      </c>
      <c r="AK29" s="240">
        <f>IF(OR(NOT(ISNUMBER($T29)),ISBLANK($W29),NOT(ISNUMBER($X29))),0,      IF(OR(YEAR($T29)&gt;AK$7,$X29&lt;=0,(YEAR($T29)+$X29)&lt;AK$7),0,     IF(YEAR($T29)=AK$7,               ($W29/($X29*360))*DAYS360($T29,DATE(AK$7,12,31)),     IF((YEAR($T29)+$X29)&lt;=AK$7,               $W29-SUM($Y29:AJ29),               $W29/$X29))))</f>
        <v/>
      </c>
      <c r="AL29" s="240">
        <f>IF(OR(NOT(ISNUMBER($T29)),ISBLANK($W29),NOT(ISNUMBER($X29))),0,      IF(OR(YEAR($T29)&gt;AL$7,$X29&lt;=0,(YEAR($T29)+$X29)&lt;AL$7),0,     IF(YEAR($T29)=AL$7,               ($W29/($X29*360))*DAYS360($T29,DATE(AL$7,12,31)),     IF((YEAR($T29)+$X29)&lt;=AL$7,               $W29-SUM($Y29:AK29),               $W29/$X29))))</f>
        <v/>
      </c>
      <c r="AM29" s="240">
        <f>IF(OR(NOT(ISNUMBER($T29)),ISBLANK($W29),NOT(ISNUMBER($X29))),0,      IF(OR(YEAR($T29)&gt;AM$7,$X29&lt;=0,(YEAR($T29)+$X29)&lt;AM$7),0,     IF(YEAR($T29)=AM$7,               ($W29/($X29*360))*DAYS360($T29,DATE(AM$7,12,31)),     IF((YEAR($T29)+$X29)&lt;=AM$7,               $W29-SUM($Y29:AL29),               $W29/$X29))))</f>
        <v/>
      </c>
      <c r="AN29" s="240">
        <f>IF(OR(NOT(ISNUMBER($T29)),ISBLANK($W29),NOT(ISNUMBER($X29))),0,      IF(OR(YEAR($T29)&gt;AN$7,$X29&lt;=0,(YEAR($T29)+$X29)&lt;AN$7),0,     IF(YEAR($T29)=AN$7,               ($W29/($X29*360))*DAYS360($T29,DATE(AN$7,12,31)),     IF((YEAR($T29)+$X29)&lt;=AN$7,               $W29-SUM($Y29:AM29),               $W29/$X29))))</f>
        <v/>
      </c>
      <c r="AO29" s="240">
        <f>IF(OR(NOT(ISNUMBER($T29)),ISBLANK($W29),NOT(ISNUMBER($X29))),0,      IF(OR(YEAR($T29)&gt;AO$7,$X29&lt;=0,(YEAR($T29)+$X29)&lt;AO$7),0,     IF(YEAR($T29)=AO$7,               ($W29/($X29*360))*DAYS360($T29,DATE(AO$7,12,31)),     IF((YEAR($T29)+$X29)&lt;=AO$7,               $W29-SUM($Y29:AN29),               $W29/$X29))))</f>
        <v/>
      </c>
      <c r="AP29" s="240">
        <f>IF(OR(NOT(ISNUMBER($T29)),ISBLANK($W29),NOT(ISNUMBER($X29))),0,      IF(OR(YEAR($T29)&gt;AP$7,$X29&lt;=0,(YEAR($T29)+$X29)&lt;AP$7),0,     IF(YEAR($T29)=AP$7,               ($W29/($X29*360))*DAYS360($T29,DATE(AP$7,12,31)),     IF((YEAR($T29)+$X29)&lt;=AP$7,               $W29-SUM($Y29:AO29),               $W29/$X29))))</f>
        <v/>
      </c>
      <c r="AQ29" s="240">
        <f>IF(OR(NOT(ISNUMBER($T29)),ISBLANK($W29),NOT(ISNUMBER($X29))),0,      IF(OR(YEAR($T29)&gt;AQ$7,$X29&lt;=0,(YEAR($T29)+$X29)&lt;AQ$7),0,     IF(YEAR($T29)=AQ$7,               ($W29/($X29*360))*DAYS360($T29,DATE(AQ$7,12,31)),     IF((YEAR($T29)+$X29)&lt;=AQ$7,               $W29-SUM($Y29:AP29),               $W29/$X29))))</f>
        <v/>
      </c>
      <c r="AR29" s="240">
        <f>IF(OR(NOT(ISNUMBER($T29)),ISBLANK($W29),NOT(ISNUMBER($X29))),0,      IF(OR(YEAR($T29)&gt;AR$7,$X29&lt;=0,(YEAR($T29)+$X29)&lt;AR$7),0,     IF(YEAR($T29)=AR$7,               ($W29/($X29*360))*DAYS360($T29,DATE(AR$7,12,31)),     IF((YEAR($T29)+$X29)&lt;=AR$7,               $W29-SUM($Y29:AQ29),               $W29/$X29))))</f>
        <v/>
      </c>
      <c r="AS29" s="240">
        <f>IF(OR(NOT(ISNUMBER($T29)),ISBLANK($W29),NOT(ISNUMBER($X29))),0,      IF(OR(YEAR($T29)&gt;AS$7,$X29&lt;=0,(YEAR($T29)+$X29)&lt;AS$7),0,     IF(YEAR($T29)=AS$7,               ($W29/($X29*360))*DAYS360($T29,DATE(AS$7,12,31)),     IF((YEAR($T29)+$X29)&lt;=AS$7,               $W29-SUM($Y29:AR29),               $W29/$X29))))</f>
        <v/>
      </c>
      <c r="AT29" s="240">
        <f>IF(OR(NOT(ISNUMBER($T29)),ISBLANK($W29),NOT(ISNUMBER($X29))),0,      IF(OR(YEAR($T29)&gt;AT$7,$X29&lt;=0,(YEAR($T29)+$X29)&lt;AT$7),0,     IF(YEAR($T29)=AT$7,               ($W29/($X29*360))*DAYS360($T29,DATE(AT$7,12,31)),     IF((YEAR($T29)+$X29)&lt;=AT$7,               $W29-SUM($Y29:AS29),               $W29/$X29))))</f>
        <v/>
      </c>
      <c r="AU29" s="240">
        <f>IF(OR(NOT(ISNUMBER($T29)),ISBLANK($W29),NOT(ISNUMBER($X29))),0,      IF(OR(YEAR($T29)&gt;AU$7,$X29&lt;=0,(YEAR($T29)+$X29)&lt;AU$7),0,     IF(YEAR($T29)=AU$7,               ($W29/($X29*360))*DAYS360($T29,DATE(AU$7,12,31)),     IF((YEAR($T29)+$X29)&lt;=AU$7,               $W29-SUM($Y29:AT29),               $W29/$X29))))</f>
        <v/>
      </c>
      <c r="AV29" s="240">
        <f>IF(OR(NOT(ISNUMBER($T29)),ISBLANK($W29),NOT(ISNUMBER($X29))),0,      IF(OR(YEAR($T29)&gt;AV$7,$X29&lt;=0,(YEAR($T29)+$X29)&lt;AV$7),0,     IF(YEAR($T29)=AV$7,               ($W29/($X29*360))*DAYS360($T29,DATE(AV$7,12,31)),     IF((YEAR($T29)+$X29)&lt;=AV$7,               $W29-SUM($Y29:AU29),               $W29/$X29))))</f>
        <v/>
      </c>
      <c r="AW29" s="240">
        <f>IF(OR(NOT(ISNUMBER($T29)),ISBLANK($W29),NOT(ISNUMBER($X29))),0,      IF(OR(YEAR($T29)&gt;AW$7,$X29&lt;=0,(YEAR($T29)+$X29)&lt;AW$7),0,     IF(YEAR($T29)=AW$7,               ($W29/($X29*360))*DAYS360($T29,DATE(AW$7,12,31)),     IF((YEAR($T29)+$X29)&lt;=AW$7,               $W29-SUM($Y29:AV29),               $W29/$X29))))</f>
        <v/>
      </c>
      <c r="AX29" s="240">
        <f>IF(OR(NOT(ISNUMBER($T29)),ISBLANK($W29),NOT(ISNUMBER($X29))),0,      IF(OR(YEAR($T29)&gt;AX$7,$X29&lt;=0,(YEAR($T29)+$X29)&lt;AX$7),0,     IF(YEAR($T29)=AX$7,               ($W29/($X29*360))*DAYS360($T29,DATE(AX$7,12,31)),     IF((YEAR($T29)+$X29)&lt;=AX$7,               $W29-SUM($Y29:AW29),               $W29/$X29))))</f>
        <v/>
      </c>
      <c r="AY29" s="240">
        <f>IF(OR(NOT(ISNUMBER($T29)),ISBLANK($W29),NOT(ISNUMBER($X29))),0,      IF(OR(YEAR($T29)&gt;AY$7,$X29&lt;=0,(YEAR($T29)+$X29)&lt;AY$7),0,     IF(YEAR($T29)=AY$7,               ($W29/($X29*360))*DAYS360($T29,DATE(AY$7,12,31)),     IF((YEAR($T29)+$X29)&lt;=AY$7,               $W29-SUM($Y29:AX29),               $W29/$X29))))</f>
        <v/>
      </c>
      <c r="AZ29" s="240">
        <f>IF(OR(NOT(ISNUMBER($T29)),ISBLANK($W29),NOT(ISNUMBER($X29))),0,      IF(OR(YEAR($T29)&gt;AZ$7,$X29&lt;=0,(YEAR($T29)+$X29)&lt;AZ$7),0,     IF(YEAR($T29)=AZ$7,               ($W29/($X29*360))*DAYS360($T29,DATE(AZ$7,12,31)),     IF((YEAR($T29)+$X29)&lt;=AZ$7,               $W29-SUM($Y29:AY29),               $W29/$X29))))</f>
        <v/>
      </c>
      <c r="BA29" s="240">
        <f>IF(OR(NOT(ISNUMBER($T29)),ISBLANK($W29),NOT(ISNUMBER($X29))),0,      IF(OR(YEAR($T29)&gt;BA$7,$X29&lt;=0,(YEAR($T29)+$X29)&lt;BA$7),0,     IF(YEAR($T29)=BA$7,               ($W29/($X29*360))*DAYS360($T29,DATE(BA$7,12,31)),     IF((YEAR($T29)+$X29)&lt;=BA$7,               $W29-SUM($Y29:AZ29),               $W29/$X29))))</f>
        <v/>
      </c>
      <c r="BB29" s="240">
        <f>IF(OR(NOT(ISNUMBER($T29)),ISBLANK($W29),NOT(ISNUMBER($X29))),0,      IF(OR(YEAR($T29)&gt;BB$7,$X29&lt;=0,(YEAR($T29)+$X29)&lt;BB$7),0,     IF(YEAR($T29)=BB$7,               ($W29/($X29*360))*DAYS360($T29,DATE(BB$7,12,31)),     IF((YEAR($T29)+$X29)&lt;=BB$7,               $W29-SUM($Y29:BA29),               $W29/$X29))))</f>
        <v/>
      </c>
      <c r="BC29" s="240">
        <f>IF(OR(NOT(ISNUMBER($T29)),ISBLANK($W29),NOT(ISNUMBER($X29))),0,      IF(OR(YEAR($T29)&gt;BC$7,$X29&lt;=0,(YEAR($T29)+$X29)&lt;BC$7),0,     IF(YEAR($T29)=BC$7,               ($W29/($X29*360))*DAYS360($T29,DATE(BC$7,12,31)),     IF((YEAR($T29)+$X29)&lt;=BC$7,               $W29-SUM($Y29:BB29),               $W29/$X29))))</f>
        <v/>
      </c>
      <c r="BD29" s="240">
        <f>IF(OR(NOT(ISNUMBER($T29)),ISBLANK($W29),NOT(ISNUMBER($X29))),0,      IF(OR(YEAR($T29)&gt;BD$7,$X29&lt;=0,(YEAR($T29)+$X29)&lt;BD$7),0,     IF(YEAR($T29)=BD$7,               ($W29/($X29*360))*DAYS360($T29,DATE(BD$7,12,31)),     IF((YEAR($T29)+$X29)&lt;=BD$7,               $W29-SUM($Y29:BC29),               $W29/$X29))))</f>
        <v/>
      </c>
      <c r="BE29" s="240">
        <f>IF(OR(NOT(ISNUMBER($T29)),ISBLANK($W29),NOT(ISNUMBER($X29))),0,      IF(OR(YEAR($T29)&gt;BE$7,$X29&lt;=0,(YEAR($T29)+$X29)&lt;BE$7),0,     IF(YEAR($T29)=BE$7,               ($W29/($X29*360))*DAYS360($T29,DATE(BE$7,12,31)),     IF((YEAR($T29)+$X29)&lt;=BE$7,               $W29-SUM($Y29:BD29),               $W29/$X29))))</f>
        <v/>
      </c>
      <c r="BF29" s="240">
        <f>IF(OR(NOT(ISNUMBER($T29)),ISBLANK($W29),NOT(ISNUMBER($X29))),0,      IF(OR(YEAR($T29)&gt;BF$7,$X29&lt;=0,(YEAR($T29)+$X29)&lt;BF$7),0,     IF(YEAR($T29)=BF$7,               ($W29/($X29*360))*DAYS360($T29,DATE(BF$7,12,31)),     IF((YEAR($T29)+$X29)&lt;=BF$7,               $W29-SUM($Y29:BE29),               $W29/$X29))))</f>
        <v/>
      </c>
      <c r="BG29" s="240">
        <f>IF(OR(NOT(ISNUMBER($T29)),ISBLANK($W29),NOT(ISNUMBER($X29))),0,      IF(OR(YEAR($T29)&gt;BG$7,$X29&lt;=0,(YEAR($T29)+$X29)&lt;BG$7),0,     IF(YEAR($T29)=BG$7,               ($W29/($X29*360))*DAYS360($T29,DATE(BG$7,12,31)),     IF((YEAR($T29)+$X29)&lt;=BG$7,               $W29-SUM($Y29:BF29),               $W29/$X29))))</f>
        <v/>
      </c>
      <c r="BH29" s="240">
        <f>IF(OR(NOT(ISNUMBER($T29)),ISBLANK($W29),NOT(ISNUMBER($X29))),0,      IF(OR(YEAR($T29)&gt;BH$7,$X29&lt;=0,(YEAR($T29)+$X29)&lt;BH$7),0,     IF(YEAR($T29)=BH$7,               ($W29/($X29*360))*DAYS360($T29,DATE(BH$7,12,31)),     IF((YEAR($T29)+$X29)&lt;=BH$7,               $W29-SUM($Y29:BG29),               $W29/$X29))))</f>
        <v/>
      </c>
      <c r="BI29" s="240">
        <f>IF(OR(NOT(ISNUMBER($T29)),ISBLANK($W29),NOT(ISNUMBER($X29))),0,      IF(OR(YEAR($T29)&gt;BI$7,$X29&lt;=0,(YEAR($T29)+$X29)&lt;BI$7),0,     IF(YEAR($T29)=BI$7,               ($W29/($X29*360))*DAYS360($T29,DATE(BI$7,12,31)),     IF((YEAR($T29)+$X29)&lt;=BI$7,               $W29-SUM($Y29:BH29),               $W29/$X29))))</f>
        <v/>
      </c>
      <c r="BJ29" s="240">
        <f>IF(OR(NOT(ISNUMBER($T29)),ISBLANK($W29),NOT(ISNUMBER($X29))),0,      IF(OR(YEAR($T29)&gt;BJ$7,$X29&lt;=0,(YEAR($T29)+$X29)&lt;BJ$7),0,     IF(YEAR($T29)=BJ$7,               ($W29/($X29*360))*DAYS360($T29,DATE(BJ$7,12,31)),     IF((YEAR($T29)+$X29)&lt;=BJ$7,               $W29-SUM($Y29:BI29),               $W29/$X29))))</f>
        <v/>
      </c>
      <c r="BK29" s="240">
        <f>IF(OR(NOT(ISNUMBER($T29)),ISBLANK($W29),NOT(ISNUMBER($X29))),0,      IF(OR(YEAR($T29)&gt;BK$7,$X29&lt;=0,(YEAR($T29)+$X29)&lt;BK$7),0,     IF(YEAR($T29)=BK$7,               ($W29/($X29*360))*DAYS360($T29,DATE(BK$7,12,31)),     IF((YEAR($T29)+$X29)&lt;=BK$7,               $W29-SUM($Y29:BJ29),               $W29/$X29))))</f>
        <v/>
      </c>
      <c r="BL29" s="240">
        <f>IF(OR(NOT(ISNUMBER($T29)),ISBLANK($W29),NOT(ISNUMBER($X29))),0,      IF(OR(YEAR($T29)&gt;BL$7,$X29&lt;=0,(YEAR($T29)+$X29)&lt;BL$7),0,     IF(YEAR($T29)=BL$7,               ($W29/($X29*360))*DAYS360($T29,DATE(BL$7,12,31)),     IF((YEAR($T29)+$X29)&lt;=BL$7,               $W29-SUM($Y29:BK29),               $W29/$X29))))</f>
        <v/>
      </c>
      <c r="BM29" s="240">
        <f>IF(OR(NOT(ISNUMBER($T29)),ISBLANK($W29),NOT(ISNUMBER($X29))),0,      IF(OR(YEAR($T29)&gt;BM$7,$X29&lt;=0,(YEAR($T29)+$X29)&lt;BM$7),0,     IF(YEAR($T29)=BM$7,               ($W29/($X29*360))*DAYS360($T29,DATE(BM$7,12,31)),     IF((YEAR($T29)+$X29)&lt;=BM$7,               $W29-SUM($Y29:BL29),               $W29/$X29))))</f>
        <v/>
      </c>
      <c r="BN29" s="240">
        <f>IF(OR(NOT(ISNUMBER($T29)),ISBLANK($W29),NOT(ISNUMBER($X29))),0,      IF(OR(YEAR($T29)&gt;BN$7,$X29&lt;=0,(YEAR($T29)+$X29)&lt;BN$7),0,     IF(YEAR($T29)=BN$7,               ($W29/($X29*360))*DAYS360($T29,DATE(BN$7,12,31)),     IF((YEAR($T29)+$X29)&lt;=BN$7,               $W29-SUM($Y29:BM29),               $W29/$X29))))</f>
        <v/>
      </c>
      <c r="BO29" s="240">
        <f>IF(OR(NOT(ISNUMBER($T29)),ISBLANK($W29),NOT(ISNUMBER($X29))),0,      IF(OR(YEAR($T29)&gt;BO$7,$X29&lt;=0,(YEAR($T29)+$X29)&lt;BO$7),0,     IF(YEAR($T29)=BO$7,               ($W29/($X29*360))*DAYS360($T29,DATE(BO$7,12,31)),     IF((YEAR($T29)+$X29)&lt;=BO$7,               $W29-SUM($Y29:BN29),               $W29/$X29))))</f>
        <v/>
      </c>
      <c r="BP29" s="240">
        <f>IF(OR(NOT(ISNUMBER($T29)),ISBLANK($W29),NOT(ISNUMBER($X29))),0,      IF(OR(YEAR($T29)&gt;BP$7,$X29&lt;=0,(YEAR($T29)+$X29)&lt;BP$7),0,     IF(YEAR($T29)=BP$7,               ($W29/($X29*360))*DAYS360($T29,DATE(BP$7,12,31)),     IF((YEAR($T29)+$X29)&lt;=BP$7,               $W29-SUM($Y29:BO29),               $W29/$X29))))</f>
        <v/>
      </c>
      <c r="BQ29" s="240">
        <f>IF(OR(NOT(ISNUMBER($T29)),ISBLANK($W29),NOT(ISNUMBER($X29))),0,      IF(OR(YEAR($T29)&gt;BQ$7,$X29&lt;=0,(YEAR($T29)+$X29)&lt;BQ$7),0,     IF(YEAR($T29)=BQ$7,               ($W29/($X29*360))*DAYS360($T29,DATE(BQ$7,12,31)),     IF((YEAR($T29)+$X29)&lt;=BQ$7,               $W29-SUM($Y29:BP29),               $W29/$X29))))</f>
        <v/>
      </c>
      <c r="BR29" s="240">
        <f>IF(OR(NOT(ISNUMBER($T29)),ISBLANK($W29),NOT(ISNUMBER($X29))),0,      IF(OR(YEAR($T29)&gt;BR$7,$X29&lt;=0,(YEAR($T29)+$X29)&lt;BR$7),0,     IF(YEAR($T29)=BR$7,               ($W29/($X29*360))*DAYS360($T29,DATE(BR$7,12,31)),     IF((YEAR($T29)+$X29)&lt;=BR$7,               $W29-SUM($Y29:BQ29),               $W29/$X29))))</f>
        <v/>
      </c>
      <c r="BS29" s="240">
        <f>IF(OR(NOT(ISNUMBER($T29)),ISBLANK($W29),NOT(ISNUMBER($X29))),0,      IF(OR(YEAR($T29)&gt;BS$7,$X29&lt;=0,(YEAR($T29)+$X29)&lt;BS$7),0,     IF(YEAR($T29)=BS$7,               ($W29/($X29*360))*DAYS360($T29,DATE(BS$7,12,31)),     IF((YEAR($T29)+$X29)&lt;=BS$7,               $W29-SUM($Y29:BR29),               $W29/$X29))))</f>
        <v/>
      </c>
      <c r="BT29" s="240">
        <f>IF(OR(NOT(ISNUMBER($T29)),ISBLANK($W29),NOT(ISNUMBER($X29))),0,      IF(OR(YEAR($T29)&gt;BT$7,$X29&lt;=0,(YEAR($T29)+$X29)&lt;BT$7),0,     IF(YEAR($T29)=BT$7,               ($W29/($X29*360))*DAYS360($T29,DATE(BT$7,12,31)),     IF((YEAR($T29)+$X29)&lt;=BT$7,               $W29-SUM($Y29:BS29),               $W29/$X29))))</f>
        <v/>
      </c>
      <c r="BU29" s="240">
        <f>IF(OR(NOT(ISNUMBER($T29)),ISBLANK($W29),NOT(ISNUMBER($X29))),0,      IF(OR(YEAR($T29)&gt;BU$7,$X29&lt;=0,(YEAR($T29)+$X29)&lt;BU$7),0,     IF(YEAR($T29)=BU$7,               ($W29/($X29*360))*DAYS360($T29,DATE(BU$7,12,31)),     IF((YEAR($T29)+$X29)&lt;=BU$7,               $W29-SUM($Y29:BT29),               $W29/$X29))))</f>
        <v/>
      </c>
      <c r="BV29" s="240">
        <f>IF(OR(NOT(ISNUMBER($T29)),ISBLANK($W29),NOT(ISNUMBER($X29))),0,      IF(OR(YEAR($T29)&gt;BV$7,$X29&lt;=0,(YEAR($T29)+$X29)&lt;BV$7),0,     IF(YEAR($T29)=BV$7,               ($W29/($X29*360))*DAYS360($T29,DATE(BV$7,12,31)),     IF((YEAR($T29)+$X29)&lt;=BV$7,               $W29-SUM($Y29:BU29),               $W29/$X29))))</f>
        <v/>
      </c>
      <c r="BW29" s="240">
        <f>IF(OR(NOT(ISNUMBER($T29)),ISBLANK($W29),NOT(ISNUMBER($X29))),0,      IF(OR(YEAR($T29)&gt;BW$7,$X29&lt;=0,(YEAR($T29)+$X29)&lt;BW$7),0,     IF(YEAR($T29)=BW$7,               ($W29/($X29*360))*DAYS360($T29,DATE(BW$7,12,31)),     IF((YEAR($T29)+$X29)&lt;=BW$7,               $W29-SUM($Y29:BV29),               $W29/$X29))))</f>
        <v/>
      </c>
      <c r="BX29" s="240">
        <f>IF(OR(NOT(ISNUMBER($T29)),ISBLANK($W29),NOT(ISNUMBER($X29))),0,      IF(OR(YEAR($T29)&gt;BX$7,$X29&lt;=0,(YEAR($T29)+$X29)&lt;BX$7),0,     IF(YEAR($T29)=BX$7,               ($W29/($X29*360))*DAYS360($T29,DATE(BX$7,12,31)),     IF((YEAR($T29)+$X29)&lt;=BX$7,               $W29-SUM($Y29:BW29),               $W29/$X29))))</f>
        <v/>
      </c>
      <c r="BY29" s="240">
        <f>IF(OR(NOT(ISNUMBER($T29)),ISBLANK($W29),NOT(ISNUMBER($X29))),0,      IF(OR(YEAR($T29)&gt;BY$7,$X29&lt;=0,(YEAR($T29)+$X29)&lt;BY$7),0,     IF(YEAR($T29)=BY$7,               ($W29/($X29*360))*DAYS360($T29,DATE(BY$7,12,31)),     IF((YEAR($T29)+$X29)&lt;=BY$7,               $W29-SUM($Y29:BX29),               $W29/$X29))))</f>
        <v/>
      </c>
      <c r="CL29" s="14">
        <f>CL28+1</f>
        <v/>
      </c>
      <c r="CM29" s="12" t="n"/>
    </row>
    <row r="30" ht="15" customFormat="1" customHeight="1" s="14">
      <c r="A30" s="12" t="n"/>
      <c r="B30" s="16" t="n"/>
      <c r="C30" s="16" t="n"/>
      <c r="D30" s="16" t="n"/>
      <c r="E30" s="7" t="n"/>
      <c r="F30" s="357">
        <f>CONCATENATE("Amortissement ",ROUND(IF(F29="Détaillée",F34/G34+F35/G35+F36/G36+F37/G37+F38/G38,F33/G33)*100,2),"% par an")</f>
        <v/>
      </c>
      <c r="H30" s="16" t="n"/>
      <c r="I30" s="357">
        <f>CONCATENATE("Amortissement ",ROUND(IF(I29="Détaillée",I34/J34+I35/J35+I36/J36+I37/J37+I38/J38,I33/J33)*100,2),"% par an")</f>
        <v/>
      </c>
      <c r="K30" s="16" t="n"/>
      <c r="L30" s="357">
        <f>CONCATENATE("Amortissement ",ROUND(IF(L29="Détaillée",L34/M34+L35/M35+L36/M36+L37/M37+L38/M38,L33/M33)*100,2),"% par an")</f>
        <v/>
      </c>
      <c r="N30" s="16" t="n"/>
      <c r="O30" s="357">
        <f>CONCATENATE("Amortissement ",ROUND(IF(O29="Détaillée",O34/P34+O35/P35+O36/P36+O37/P37+O38/P38,O33/P33)*100,2),"% par an")</f>
        <v/>
      </c>
      <c r="S30" s="12" t="inlineStr">
        <is>
          <t>Bien_Immo - 4</t>
        </is>
      </c>
      <c r="T30" s="176">
        <f>T29</f>
        <v/>
      </c>
      <c r="U30" s="287" t="inlineStr">
        <is>
          <t>Constructions</t>
        </is>
      </c>
      <c r="V30" s="285" t="inlineStr">
        <is>
          <t>Constructions</t>
        </is>
      </c>
      <c r="W30" s="512">
        <f>IF($O$29="Détaillée",0,O33*$AC$278)</f>
        <v/>
      </c>
      <c r="X30" s="512">
        <f>IF($O$29="Détaillée",0,P33)</f>
        <v/>
      </c>
      <c r="Y30" s="178" t="n"/>
      <c r="Z30" s="240">
        <f>IF(OR(NOT(ISNUMBER($T30)),ISBLANK($W30),NOT(ISNUMBER($X30))),0,      IF(OR(YEAR($T30)&gt;Z$7,$X30&lt;=0,(YEAR($T30)+$X30)&lt;Z$7),0,     IF(YEAR($T30)=Z$7,               ($W30/($X30*360))*DAYS360($T30,DATE(Z$7,12,31)),     IF((YEAR($T30)+$X30)&lt;=Z$7,               $W30-SUM($Y30:Y30),               $W30/$X30))))</f>
        <v/>
      </c>
      <c r="AA30" s="240">
        <f>IF(OR(NOT(ISNUMBER($T30)),ISBLANK($W30),NOT(ISNUMBER($X30))),0,      IF(OR(YEAR($T30)&gt;AA$7,$X30&lt;=0,(YEAR($T30)+$X30)&lt;AA$7),0,     IF(YEAR($T30)=AA$7,               ($W30/($X30*360))*DAYS360($T30,DATE(AA$7,12,31)),     IF((YEAR($T30)+$X30)&lt;=AA$7,               $W30-SUM($Y30:Z30),               $W30/$X30))))</f>
        <v/>
      </c>
      <c r="AB30" s="240">
        <f>IF(OR(NOT(ISNUMBER($T30)),ISBLANK($W30),NOT(ISNUMBER($X30))),0,      IF(OR(YEAR($T30)&gt;AB$7,$X30&lt;=0,(YEAR($T30)+$X30)&lt;AB$7),0,     IF(YEAR($T30)=AB$7,               ($W30/($X30*360))*DAYS360($T30,DATE(AB$7,12,31)),     IF((YEAR($T30)+$X30)&lt;=AB$7,               $W30-SUM($Y30:AA30),               $W30/$X30))))</f>
        <v/>
      </c>
      <c r="AC30" s="240">
        <f>IF(OR(NOT(ISNUMBER($T30)),ISBLANK($W30),NOT(ISNUMBER($X30))),0,      IF(OR(YEAR($T30)&gt;AC$7,$X30&lt;=0,(YEAR($T30)+$X30)&lt;AC$7),0,     IF(YEAR($T30)=AC$7,               ($W30/($X30*360))*DAYS360($T30,DATE(AC$7,12,31)),     IF((YEAR($T30)+$X30)&lt;=AC$7,               $W30-SUM($Y30:AB30),               $W30/$X30))))</f>
        <v/>
      </c>
      <c r="AD30" s="240">
        <f>IF(OR(NOT(ISNUMBER($T30)),ISBLANK($W30),NOT(ISNUMBER($X30))),0,      IF(OR(YEAR($T30)&gt;AD$7,$X30&lt;=0,(YEAR($T30)+$X30)&lt;AD$7),0,     IF(YEAR($T30)=AD$7,               ($W30/($X30*360))*DAYS360($T30,DATE(AD$7,12,31)),     IF((YEAR($T30)+$X30)&lt;=AD$7,               $W30-SUM($Y30:AC30),               $W30/$X30))))</f>
        <v/>
      </c>
      <c r="AE30" s="240">
        <f>IF(OR(NOT(ISNUMBER($T30)),ISBLANK($W30),NOT(ISNUMBER($X30))),0,      IF(OR(YEAR($T30)&gt;AE$7,$X30&lt;=0,(YEAR($T30)+$X30)&lt;AE$7),0,     IF(YEAR($T30)=AE$7,               ($W30/($X30*360))*DAYS360($T30,DATE(AE$7,12,31)),     IF((YEAR($T30)+$X30)&lt;=AE$7,               $W30-SUM($Y30:AD30),               $W30/$X30))))</f>
        <v/>
      </c>
      <c r="AF30" s="240">
        <f>IF(OR(NOT(ISNUMBER($T30)),ISBLANK($W30),NOT(ISNUMBER($X30))),0,      IF(OR(YEAR($T30)&gt;AF$7,$X30&lt;=0,(YEAR($T30)+$X30)&lt;AF$7),0,     IF(YEAR($T30)=AF$7,               ($W30/($X30*360))*DAYS360($T30,DATE(AF$7,12,31)),     IF((YEAR($T30)+$X30)&lt;=AF$7,               $W30-SUM($Y30:AE30),               $W30/$X30))))</f>
        <v/>
      </c>
      <c r="AG30" s="240">
        <f>IF(OR(NOT(ISNUMBER($T30)),ISBLANK($W30),NOT(ISNUMBER($X30))),0,      IF(OR(YEAR($T30)&gt;AG$7,$X30&lt;=0,(YEAR($T30)+$X30)&lt;AG$7),0,     IF(YEAR($T30)=AG$7,               ($W30/($X30*360))*DAYS360($T30,DATE(AG$7,12,31)),     IF((YEAR($T30)+$X30)&lt;=AG$7,               $W30-SUM($Y30:AF30),               $W30/$X30))))</f>
        <v/>
      </c>
      <c r="AH30" s="240">
        <f>IF(OR(NOT(ISNUMBER($T30)),ISBLANK($W30),NOT(ISNUMBER($X30))),0,      IF(OR(YEAR($T30)&gt;AH$7,$X30&lt;=0,(YEAR($T30)+$X30)&lt;AH$7),0,     IF(YEAR($T30)=AH$7,               ($W30/($X30*360))*DAYS360($T30,DATE(AH$7,12,31)),     IF((YEAR($T30)+$X30)&lt;=AH$7,               $W30-SUM($Y30:AG30),               $W30/$X30))))</f>
        <v/>
      </c>
      <c r="AI30" s="240">
        <f>IF(OR(NOT(ISNUMBER($T30)),ISBLANK($W30),NOT(ISNUMBER($X30))),0,      IF(OR(YEAR($T30)&gt;AI$7,$X30&lt;=0,(YEAR($T30)+$X30)&lt;AI$7),0,     IF(YEAR($T30)=AI$7,               ($W30/($X30*360))*DAYS360($T30,DATE(AI$7,12,31)),     IF((YEAR($T30)+$X30)&lt;=AI$7,               $W30-SUM($Y30:AH30),               $W30/$X30))))</f>
        <v/>
      </c>
      <c r="AJ30" s="240">
        <f>IF(OR(NOT(ISNUMBER($T30)),ISBLANK($W30),NOT(ISNUMBER($X30))),0,      IF(OR(YEAR($T30)&gt;AJ$7,$X30&lt;=0,(YEAR($T30)+$X30)&lt;AJ$7),0,     IF(YEAR($T30)=AJ$7,               ($W30/($X30*360))*DAYS360($T30,DATE(AJ$7,12,31)),     IF((YEAR($T30)+$X30)&lt;=AJ$7,               $W30-SUM($Y30:AI30),               $W30/$X30))))</f>
        <v/>
      </c>
      <c r="AK30" s="240">
        <f>IF(OR(NOT(ISNUMBER($T30)),ISBLANK($W30),NOT(ISNUMBER($X30))),0,      IF(OR(YEAR($T30)&gt;AK$7,$X30&lt;=0,(YEAR($T30)+$X30)&lt;AK$7),0,     IF(YEAR($T30)=AK$7,               ($W30/($X30*360))*DAYS360($T30,DATE(AK$7,12,31)),     IF((YEAR($T30)+$X30)&lt;=AK$7,               $W30-SUM($Y30:AJ30),               $W30/$X30))))</f>
        <v/>
      </c>
      <c r="AL30" s="240">
        <f>IF(OR(NOT(ISNUMBER($T30)),ISBLANK($W30),NOT(ISNUMBER($X30))),0,      IF(OR(YEAR($T30)&gt;AL$7,$X30&lt;=0,(YEAR($T30)+$X30)&lt;AL$7),0,     IF(YEAR($T30)=AL$7,               ($W30/($X30*360))*DAYS360($T30,DATE(AL$7,12,31)),     IF((YEAR($T30)+$X30)&lt;=AL$7,               $W30-SUM($Y30:AK30),               $W30/$X30))))</f>
        <v/>
      </c>
      <c r="AM30" s="240">
        <f>IF(OR(NOT(ISNUMBER($T30)),ISBLANK($W30),NOT(ISNUMBER($X30))),0,      IF(OR(YEAR($T30)&gt;AM$7,$X30&lt;=0,(YEAR($T30)+$X30)&lt;AM$7),0,     IF(YEAR($T30)=AM$7,               ($W30/($X30*360))*DAYS360($T30,DATE(AM$7,12,31)),     IF((YEAR($T30)+$X30)&lt;=AM$7,               $W30-SUM($Y30:AL30),               $W30/$X30))))</f>
        <v/>
      </c>
      <c r="AN30" s="240">
        <f>IF(OR(NOT(ISNUMBER($T30)),ISBLANK($W30),NOT(ISNUMBER($X30))),0,      IF(OR(YEAR($T30)&gt;AN$7,$X30&lt;=0,(YEAR($T30)+$X30)&lt;AN$7),0,     IF(YEAR($T30)=AN$7,               ($W30/($X30*360))*DAYS360($T30,DATE(AN$7,12,31)),     IF((YEAR($T30)+$X30)&lt;=AN$7,               $W30-SUM($Y30:AM30),               $W30/$X30))))</f>
        <v/>
      </c>
      <c r="AO30" s="240">
        <f>IF(OR(NOT(ISNUMBER($T30)),ISBLANK($W30),NOT(ISNUMBER($X30))),0,      IF(OR(YEAR($T30)&gt;AO$7,$X30&lt;=0,(YEAR($T30)+$X30)&lt;AO$7),0,     IF(YEAR($T30)=AO$7,               ($W30/($X30*360))*DAYS360($T30,DATE(AO$7,12,31)),     IF((YEAR($T30)+$X30)&lt;=AO$7,               $W30-SUM($Y30:AN30),               $W30/$X30))))</f>
        <v/>
      </c>
      <c r="AP30" s="240">
        <f>IF(OR(NOT(ISNUMBER($T30)),ISBLANK($W30),NOT(ISNUMBER($X30))),0,      IF(OR(YEAR($T30)&gt;AP$7,$X30&lt;=0,(YEAR($T30)+$X30)&lt;AP$7),0,     IF(YEAR($T30)=AP$7,               ($W30/($X30*360))*DAYS360($T30,DATE(AP$7,12,31)),     IF((YEAR($T30)+$X30)&lt;=AP$7,               $W30-SUM($Y30:AO30),               $W30/$X30))))</f>
        <v/>
      </c>
      <c r="AQ30" s="240">
        <f>IF(OR(NOT(ISNUMBER($T30)),ISBLANK($W30),NOT(ISNUMBER($X30))),0,      IF(OR(YEAR($T30)&gt;AQ$7,$X30&lt;=0,(YEAR($T30)+$X30)&lt;AQ$7),0,     IF(YEAR($T30)=AQ$7,               ($W30/($X30*360))*DAYS360($T30,DATE(AQ$7,12,31)),     IF((YEAR($T30)+$X30)&lt;=AQ$7,               $W30-SUM($Y30:AP30),               $W30/$X30))))</f>
        <v/>
      </c>
      <c r="AR30" s="240">
        <f>IF(OR(NOT(ISNUMBER($T30)),ISBLANK($W30),NOT(ISNUMBER($X30))),0,      IF(OR(YEAR($T30)&gt;AR$7,$X30&lt;=0,(YEAR($T30)+$X30)&lt;AR$7),0,     IF(YEAR($T30)=AR$7,               ($W30/($X30*360))*DAYS360($T30,DATE(AR$7,12,31)),     IF((YEAR($T30)+$X30)&lt;=AR$7,               $W30-SUM($Y30:AQ30),               $W30/$X30))))</f>
        <v/>
      </c>
      <c r="AS30" s="240">
        <f>IF(OR(NOT(ISNUMBER($T30)),ISBLANK($W30),NOT(ISNUMBER($X30))),0,      IF(OR(YEAR($T30)&gt;AS$7,$X30&lt;=0,(YEAR($T30)+$X30)&lt;AS$7),0,     IF(YEAR($T30)=AS$7,               ($W30/($X30*360))*DAYS360($T30,DATE(AS$7,12,31)),     IF((YEAR($T30)+$X30)&lt;=AS$7,               $W30-SUM($Y30:AR30),               $W30/$X30))))</f>
        <v/>
      </c>
      <c r="AT30" s="240">
        <f>IF(OR(NOT(ISNUMBER($T30)),ISBLANK($W30),NOT(ISNUMBER($X30))),0,      IF(OR(YEAR($T30)&gt;AT$7,$X30&lt;=0,(YEAR($T30)+$X30)&lt;AT$7),0,     IF(YEAR($T30)=AT$7,               ($W30/($X30*360))*DAYS360($T30,DATE(AT$7,12,31)),     IF((YEAR($T30)+$X30)&lt;=AT$7,               $W30-SUM($Y30:AS30),               $W30/$X30))))</f>
        <v/>
      </c>
      <c r="AU30" s="240">
        <f>IF(OR(NOT(ISNUMBER($T30)),ISBLANK($W30),NOT(ISNUMBER($X30))),0,      IF(OR(YEAR($T30)&gt;AU$7,$X30&lt;=0,(YEAR($T30)+$X30)&lt;AU$7),0,     IF(YEAR($T30)=AU$7,               ($W30/($X30*360))*DAYS360($T30,DATE(AU$7,12,31)),     IF((YEAR($T30)+$X30)&lt;=AU$7,               $W30-SUM($Y30:AT30),               $W30/$X30))))</f>
        <v/>
      </c>
      <c r="AV30" s="240">
        <f>IF(OR(NOT(ISNUMBER($T30)),ISBLANK($W30),NOT(ISNUMBER($X30))),0,      IF(OR(YEAR($T30)&gt;AV$7,$X30&lt;=0,(YEAR($T30)+$X30)&lt;AV$7),0,     IF(YEAR($T30)=AV$7,               ($W30/($X30*360))*DAYS360($T30,DATE(AV$7,12,31)),     IF((YEAR($T30)+$X30)&lt;=AV$7,               $W30-SUM($Y30:AU30),               $W30/$X30))))</f>
        <v/>
      </c>
      <c r="AW30" s="240">
        <f>IF(OR(NOT(ISNUMBER($T30)),ISBLANK($W30),NOT(ISNUMBER($X30))),0,      IF(OR(YEAR($T30)&gt;AW$7,$X30&lt;=0,(YEAR($T30)+$X30)&lt;AW$7),0,     IF(YEAR($T30)=AW$7,               ($W30/($X30*360))*DAYS360($T30,DATE(AW$7,12,31)),     IF((YEAR($T30)+$X30)&lt;=AW$7,               $W30-SUM($Y30:AV30),               $W30/$X30))))</f>
        <v/>
      </c>
      <c r="AX30" s="240">
        <f>IF(OR(NOT(ISNUMBER($T30)),ISBLANK($W30),NOT(ISNUMBER($X30))),0,      IF(OR(YEAR($T30)&gt;AX$7,$X30&lt;=0,(YEAR($T30)+$X30)&lt;AX$7),0,     IF(YEAR($T30)=AX$7,               ($W30/($X30*360))*DAYS360($T30,DATE(AX$7,12,31)),     IF((YEAR($T30)+$X30)&lt;=AX$7,               $W30-SUM($Y30:AW30),               $W30/$X30))))</f>
        <v/>
      </c>
      <c r="AY30" s="240">
        <f>IF(OR(NOT(ISNUMBER($T30)),ISBLANK($W30),NOT(ISNUMBER($X30))),0,      IF(OR(YEAR($T30)&gt;AY$7,$X30&lt;=0,(YEAR($T30)+$X30)&lt;AY$7),0,     IF(YEAR($T30)=AY$7,               ($W30/($X30*360))*DAYS360($T30,DATE(AY$7,12,31)),     IF((YEAR($T30)+$X30)&lt;=AY$7,               $W30-SUM($Y30:AX30),               $W30/$X30))))</f>
        <v/>
      </c>
      <c r="AZ30" s="240">
        <f>IF(OR(NOT(ISNUMBER($T30)),ISBLANK($W30),NOT(ISNUMBER($X30))),0,      IF(OR(YEAR($T30)&gt;AZ$7,$X30&lt;=0,(YEAR($T30)+$X30)&lt;AZ$7),0,     IF(YEAR($T30)=AZ$7,               ($W30/($X30*360))*DAYS360($T30,DATE(AZ$7,12,31)),     IF((YEAR($T30)+$X30)&lt;=AZ$7,               $W30-SUM($Y30:AY30),               $W30/$X30))))</f>
        <v/>
      </c>
      <c r="BA30" s="240">
        <f>IF(OR(NOT(ISNUMBER($T30)),ISBLANK($W30),NOT(ISNUMBER($X30))),0,      IF(OR(YEAR($T30)&gt;BA$7,$X30&lt;=0,(YEAR($T30)+$X30)&lt;BA$7),0,     IF(YEAR($T30)=BA$7,               ($W30/($X30*360))*DAYS360($T30,DATE(BA$7,12,31)),     IF((YEAR($T30)+$X30)&lt;=BA$7,               $W30-SUM($Y30:AZ30),               $W30/$X30))))</f>
        <v/>
      </c>
      <c r="BB30" s="240">
        <f>IF(OR(NOT(ISNUMBER($T30)),ISBLANK($W30),NOT(ISNUMBER($X30))),0,      IF(OR(YEAR($T30)&gt;BB$7,$X30&lt;=0,(YEAR($T30)+$X30)&lt;BB$7),0,     IF(YEAR($T30)=BB$7,               ($W30/($X30*360))*DAYS360($T30,DATE(BB$7,12,31)),     IF((YEAR($T30)+$X30)&lt;=BB$7,               $W30-SUM($Y30:BA30),               $W30/$X30))))</f>
        <v/>
      </c>
      <c r="BC30" s="240">
        <f>IF(OR(NOT(ISNUMBER($T30)),ISBLANK($W30),NOT(ISNUMBER($X30))),0,      IF(OR(YEAR($T30)&gt;BC$7,$X30&lt;=0,(YEAR($T30)+$X30)&lt;BC$7),0,     IF(YEAR($T30)=BC$7,               ($W30/($X30*360))*DAYS360($T30,DATE(BC$7,12,31)),     IF((YEAR($T30)+$X30)&lt;=BC$7,               $W30-SUM($Y30:BB30),               $W30/$X30))))</f>
        <v/>
      </c>
      <c r="BD30" s="240">
        <f>IF(OR(NOT(ISNUMBER($T30)),ISBLANK($W30),NOT(ISNUMBER($X30))),0,      IF(OR(YEAR($T30)&gt;BD$7,$X30&lt;=0,(YEAR($T30)+$X30)&lt;BD$7),0,     IF(YEAR($T30)=BD$7,               ($W30/($X30*360))*DAYS360($T30,DATE(BD$7,12,31)),     IF((YEAR($T30)+$X30)&lt;=BD$7,               $W30-SUM($Y30:BC30),               $W30/$X30))))</f>
        <v/>
      </c>
      <c r="BE30" s="240">
        <f>IF(OR(NOT(ISNUMBER($T30)),ISBLANK($W30),NOT(ISNUMBER($X30))),0,      IF(OR(YEAR($T30)&gt;BE$7,$X30&lt;=0,(YEAR($T30)+$X30)&lt;BE$7),0,     IF(YEAR($T30)=BE$7,               ($W30/($X30*360))*DAYS360($T30,DATE(BE$7,12,31)),     IF((YEAR($T30)+$X30)&lt;=BE$7,               $W30-SUM($Y30:BD30),               $W30/$X30))))</f>
        <v/>
      </c>
      <c r="BF30" s="240">
        <f>IF(OR(NOT(ISNUMBER($T30)),ISBLANK($W30),NOT(ISNUMBER($X30))),0,      IF(OR(YEAR($T30)&gt;BF$7,$X30&lt;=0,(YEAR($T30)+$X30)&lt;BF$7),0,     IF(YEAR($T30)=BF$7,               ($W30/($X30*360))*DAYS360($T30,DATE(BF$7,12,31)),     IF((YEAR($T30)+$X30)&lt;=BF$7,               $W30-SUM($Y30:BE30),               $W30/$X30))))</f>
        <v/>
      </c>
      <c r="BG30" s="240">
        <f>IF(OR(NOT(ISNUMBER($T30)),ISBLANK($W30),NOT(ISNUMBER($X30))),0,      IF(OR(YEAR($T30)&gt;BG$7,$X30&lt;=0,(YEAR($T30)+$X30)&lt;BG$7),0,     IF(YEAR($T30)=BG$7,               ($W30/($X30*360))*DAYS360($T30,DATE(BG$7,12,31)),     IF((YEAR($T30)+$X30)&lt;=BG$7,               $W30-SUM($Y30:BF30),               $W30/$X30))))</f>
        <v/>
      </c>
      <c r="BH30" s="240">
        <f>IF(OR(NOT(ISNUMBER($T30)),ISBLANK($W30),NOT(ISNUMBER($X30))),0,      IF(OR(YEAR($T30)&gt;BH$7,$X30&lt;=0,(YEAR($T30)+$X30)&lt;BH$7),0,     IF(YEAR($T30)=BH$7,               ($W30/($X30*360))*DAYS360($T30,DATE(BH$7,12,31)),     IF((YEAR($T30)+$X30)&lt;=BH$7,               $W30-SUM($Y30:BG30),               $W30/$X30))))</f>
        <v/>
      </c>
      <c r="BI30" s="240">
        <f>IF(OR(NOT(ISNUMBER($T30)),ISBLANK($W30),NOT(ISNUMBER($X30))),0,      IF(OR(YEAR($T30)&gt;BI$7,$X30&lt;=0,(YEAR($T30)+$X30)&lt;BI$7),0,     IF(YEAR($T30)=BI$7,               ($W30/($X30*360))*DAYS360($T30,DATE(BI$7,12,31)),     IF((YEAR($T30)+$X30)&lt;=BI$7,               $W30-SUM($Y30:BH30),               $W30/$X30))))</f>
        <v/>
      </c>
      <c r="BJ30" s="240">
        <f>IF(OR(NOT(ISNUMBER($T30)),ISBLANK($W30),NOT(ISNUMBER($X30))),0,      IF(OR(YEAR($T30)&gt;BJ$7,$X30&lt;=0,(YEAR($T30)+$X30)&lt;BJ$7),0,     IF(YEAR($T30)=BJ$7,               ($W30/($X30*360))*DAYS360($T30,DATE(BJ$7,12,31)),     IF((YEAR($T30)+$X30)&lt;=BJ$7,               $W30-SUM($Y30:BI30),               $W30/$X30))))</f>
        <v/>
      </c>
      <c r="BK30" s="240">
        <f>IF(OR(NOT(ISNUMBER($T30)),ISBLANK($W30),NOT(ISNUMBER($X30))),0,      IF(OR(YEAR($T30)&gt;BK$7,$X30&lt;=0,(YEAR($T30)+$X30)&lt;BK$7),0,     IF(YEAR($T30)=BK$7,               ($W30/($X30*360))*DAYS360($T30,DATE(BK$7,12,31)),     IF((YEAR($T30)+$X30)&lt;=BK$7,               $W30-SUM($Y30:BJ30),               $W30/$X30))))</f>
        <v/>
      </c>
      <c r="BL30" s="240">
        <f>IF(OR(NOT(ISNUMBER($T30)),ISBLANK($W30),NOT(ISNUMBER($X30))),0,      IF(OR(YEAR($T30)&gt;BL$7,$X30&lt;=0,(YEAR($T30)+$X30)&lt;BL$7),0,     IF(YEAR($T30)=BL$7,               ($W30/($X30*360))*DAYS360($T30,DATE(BL$7,12,31)),     IF((YEAR($T30)+$X30)&lt;=BL$7,               $W30-SUM($Y30:BK30),               $W30/$X30))))</f>
        <v/>
      </c>
      <c r="BM30" s="240">
        <f>IF(OR(NOT(ISNUMBER($T30)),ISBLANK($W30),NOT(ISNUMBER($X30))),0,      IF(OR(YEAR($T30)&gt;BM$7,$X30&lt;=0,(YEAR($T30)+$X30)&lt;BM$7),0,     IF(YEAR($T30)=BM$7,               ($W30/($X30*360))*DAYS360($T30,DATE(BM$7,12,31)),     IF((YEAR($T30)+$X30)&lt;=BM$7,               $W30-SUM($Y30:BL30),               $W30/$X30))))</f>
        <v/>
      </c>
      <c r="BN30" s="240">
        <f>IF(OR(NOT(ISNUMBER($T30)),ISBLANK($W30),NOT(ISNUMBER($X30))),0,      IF(OR(YEAR($T30)&gt;BN$7,$X30&lt;=0,(YEAR($T30)+$X30)&lt;BN$7),0,     IF(YEAR($T30)=BN$7,               ($W30/($X30*360))*DAYS360($T30,DATE(BN$7,12,31)),     IF((YEAR($T30)+$X30)&lt;=BN$7,               $W30-SUM($Y30:BM30),               $W30/$X30))))</f>
        <v/>
      </c>
      <c r="BO30" s="240">
        <f>IF(OR(NOT(ISNUMBER($T30)),ISBLANK($W30),NOT(ISNUMBER($X30))),0,      IF(OR(YEAR($T30)&gt;BO$7,$X30&lt;=0,(YEAR($T30)+$X30)&lt;BO$7),0,     IF(YEAR($T30)=BO$7,               ($W30/($X30*360))*DAYS360($T30,DATE(BO$7,12,31)),     IF((YEAR($T30)+$X30)&lt;=BO$7,               $W30-SUM($Y30:BN30),               $W30/$X30))))</f>
        <v/>
      </c>
      <c r="BP30" s="240">
        <f>IF(OR(NOT(ISNUMBER($T30)),ISBLANK($W30),NOT(ISNUMBER($X30))),0,      IF(OR(YEAR($T30)&gt;BP$7,$X30&lt;=0,(YEAR($T30)+$X30)&lt;BP$7),0,     IF(YEAR($T30)=BP$7,               ($W30/($X30*360))*DAYS360($T30,DATE(BP$7,12,31)),     IF((YEAR($T30)+$X30)&lt;=BP$7,               $W30-SUM($Y30:BO30),               $W30/$X30))))</f>
        <v/>
      </c>
      <c r="BQ30" s="240">
        <f>IF(OR(NOT(ISNUMBER($T30)),ISBLANK($W30),NOT(ISNUMBER($X30))),0,      IF(OR(YEAR($T30)&gt;BQ$7,$X30&lt;=0,(YEAR($T30)+$X30)&lt;BQ$7),0,     IF(YEAR($T30)=BQ$7,               ($W30/($X30*360))*DAYS360($T30,DATE(BQ$7,12,31)),     IF((YEAR($T30)+$X30)&lt;=BQ$7,               $W30-SUM($Y30:BP30),               $W30/$X30))))</f>
        <v/>
      </c>
      <c r="BR30" s="240">
        <f>IF(OR(NOT(ISNUMBER($T30)),ISBLANK($W30),NOT(ISNUMBER($X30))),0,      IF(OR(YEAR($T30)&gt;BR$7,$X30&lt;=0,(YEAR($T30)+$X30)&lt;BR$7),0,     IF(YEAR($T30)=BR$7,               ($W30/($X30*360))*DAYS360($T30,DATE(BR$7,12,31)),     IF((YEAR($T30)+$X30)&lt;=BR$7,               $W30-SUM($Y30:BQ30),               $W30/$X30))))</f>
        <v/>
      </c>
      <c r="BS30" s="240">
        <f>IF(OR(NOT(ISNUMBER($T30)),ISBLANK($W30),NOT(ISNUMBER($X30))),0,      IF(OR(YEAR($T30)&gt;BS$7,$X30&lt;=0,(YEAR($T30)+$X30)&lt;BS$7),0,     IF(YEAR($T30)=BS$7,               ($W30/($X30*360))*DAYS360($T30,DATE(BS$7,12,31)),     IF((YEAR($T30)+$X30)&lt;=BS$7,               $W30-SUM($Y30:BR30),               $W30/$X30))))</f>
        <v/>
      </c>
      <c r="BT30" s="240">
        <f>IF(OR(NOT(ISNUMBER($T30)),ISBLANK($W30),NOT(ISNUMBER($X30))),0,      IF(OR(YEAR($T30)&gt;BT$7,$X30&lt;=0,(YEAR($T30)+$X30)&lt;BT$7),0,     IF(YEAR($T30)=BT$7,               ($W30/($X30*360))*DAYS360($T30,DATE(BT$7,12,31)),     IF((YEAR($T30)+$X30)&lt;=BT$7,               $W30-SUM($Y30:BS30),               $W30/$X30))))</f>
        <v/>
      </c>
      <c r="BU30" s="240">
        <f>IF(OR(NOT(ISNUMBER($T30)),ISBLANK($W30),NOT(ISNUMBER($X30))),0,      IF(OR(YEAR($T30)&gt;BU$7,$X30&lt;=0,(YEAR($T30)+$X30)&lt;BU$7),0,     IF(YEAR($T30)=BU$7,               ($W30/($X30*360))*DAYS360($T30,DATE(BU$7,12,31)),     IF((YEAR($T30)+$X30)&lt;=BU$7,               $W30-SUM($Y30:BT30),               $W30/$X30))))</f>
        <v/>
      </c>
      <c r="BV30" s="240">
        <f>IF(OR(NOT(ISNUMBER($T30)),ISBLANK($W30),NOT(ISNUMBER($X30))),0,      IF(OR(YEAR($T30)&gt;BV$7,$X30&lt;=0,(YEAR($T30)+$X30)&lt;BV$7),0,     IF(YEAR($T30)=BV$7,               ($W30/($X30*360))*DAYS360($T30,DATE(BV$7,12,31)),     IF((YEAR($T30)+$X30)&lt;=BV$7,               $W30-SUM($Y30:BU30),               $W30/$X30))))</f>
        <v/>
      </c>
      <c r="BW30" s="240">
        <f>IF(OR(NOT(ISNUMBER($T30)),ISBLANK($W30),NOT(ISNUMBER($X30))),0,      IF(OR(YEAR($T30)&gt;BW$7,$X30&lt;=0,(YEAR($T30)+$X30)&lt;BW$7),0,     IF(YEAR($T30)=BW$7,               ($W30/($X30*360))*DAYS360($T30,DATE(BW$7,12,31)),     IF((YEAR($T30)+$X30)&lt;=BW$7,               $W30-SUM($Y30:BV30),               $W30/$X30))))</f>
        <v/>
      </c>
      <c r="BX30" s="240">
        <f>IF(OR(NOT(ISNUMBER($T30)),ISBLANK($W30),NOT(ISNUMBER($X30))),0,      IF(OR(YEAR($T30)&gt;BX$7,$X30&lt;=0,(YEAR($T30)+$X30)&lt;BX$7),0,     IF(YEAR($T30)=BX$7,               ($W30/($X30*360))*DAYS360($T30,DATE(BX$7,12,31)),     IF((YEAR($T30)+$X30)&lt;=BX$7,               $W30-SUM($Y30:BW30),               $W30/$X30))))</f>
        <v/>
      </c>
      <c r="BY30" s="240">
        <f>IF(OR(NOT(ISNUMBER($T30)),ISBLANK($W30),NOT(ISNUMBER($X30))),0,      IF(OR(YEAR($T30)&gt;BY$7,$X30&lt;=0,(YEAR($T30)+$X30)&lt;BY$7),0,     IF(YEAR($T30)=BY$7,               ($W30/($X30*360))*DAYS360($T30,DATE(BY$7,12,31)),     IF((YEAR($T30)+$X30)&lt;=BY$7,               $W30-SUM($Y30:BX30),               $W30/$X30))))</f>
        <v/>
      </c>
      <c r="BZ30" s="12" t="n"/>
      <c r="CL30" s="14">
        <f>CL29+1</f>
        <v/>
      </c>
    </row>
    <row r="31" ht="15" customFormat="1" customHeight="1" s="14">
      <c r="A31" s="12" t="n"/>
      <c r="B31" s="364" t="inlineStr">
        <is>
          <t>Composants</t>
        </is>
      </c>
      <c r="E31" s="7" t="n"/>
      <c r="F31" s="19" t="inlineStr">
        <is>
          <t>Répartition</t>
        </is>
      </c>
      <c r="G31" s="26" t="inlineStr">
        <is>
          <t>Durée</t>
        </is>
      </c>
      <c r="H31" s="17" t="n"/>
      <c r="I31" s="19" t="inlineStr">
        <is>
          <t>Répartition</t>
        </is>
      </c>
      <c r="J31" s="26" t="inlineStr">
        <is>
          <t>Durée</t>
        </is>
      </c>
      <c r="L31" s="19" t="inlineStr">
        <is>
          <t>Répartition</t>
        </is>
      </c>
      <c r="M31" s="26" t="inlineStr">
        <is>
          <t>Durée</t>
        </is>
      </c>
      <c r="N31" s="16" t="n"/>
      <c r="O31" s="19" t="inlineStr">
        <is>
          <t>Répartition</t>
        </is>
      </c>
      <c r="P31" s="26" t="inlineStr">
        <is>
          <t>Durée</t>
        </is>
      </c>
      <c r="S31" s="12" t="inlineStr">
        <is>
          <t>Bien_Immo - 4</t>
        </is>
      </c>
      <c r="T31" s="176">
        <f>T30</f>
        <v/>
      </c>
      <c r="U31" s="287" t="inlineStr">
        <is>
          <t>Gros Œuvre</t>
        </is>
      </c>
      <c r="V31" s="285" t="inlineStr">
        <is>
          <t>Constructions</t>
        </is>
      </c>
      <c r="W31" s="512">
        <f>IF($O$29="Détaillée",O34*$AC$278,0)</f>
        <v/>
      </c>
      <c r="X31" s="512">
        <f>IF($O$29="Détaillée",P34,0)</f>
        <v/>
      </c>
      <c r="Y31" s="178" t="n"/>
      <c r="Z31" s="240">
        <f>IF(OR(NOT(ISNUMBER($T31)),ISBLANK($W31),NOT(ISNUMBER($X31))),0,      IF(OR(YEAR($T31)&gt;Z$7,$X31&lt;=0,(YEAR($T31)+$X31)&lt;Z$7),0,     IF(YEAR($T31)=Z$7,               ($W31/($X31*360))*DAYS360($T31,DATE(Z$7,12,31)),     IF((YEAR($T31)+$X31)&lt;=Z$7,               $W31-SUM($Y31:Y31),               $W31/$X31))))</f>
        <v/>
      </c>
      <c r="AA31" s="240">
        <f>IF(OR(NOT(ISNUMBER($T31)),ISBLANK($W31),NOT(ISNUMBER($X31))),0,      IF(OR(YEAR($T31)&gt;AA$7,$X31&lt;=0,(YEAR($T31)+$X31)&lt;AA$7),0,     IF(YEAR($T31)=AA$7,               ($W31/($X31*360))*DAYS360($T31,DATE(AA$7,12,31)),     IF((YEAR($T31)+$X31)&lt;=AA$7,               $W31-SUM($Y31:Z31),               $W31/$X31))))</f>
        <v/>
      </c>
      <c r="AB31" s="240">
        <f>IF(OR(NOT(ISNUMBER($T31)),ISBLANK($W31),NOT(ISNUMBER($X31))),0,      IF(OR(YEAR($T31)&gt;AB$7,$X31&lt;=0,(YEAR($T31)+$X31)&lt;AB$7),0,     IF(YEAR($T31)=AB$7,               ($W31/($X31*360))*DAYS360($T31,DATE(AB$7,12,31)),     IF((YEAR($T31)+$X31)&lt;=AB$7,               $W31-SUM($Y31:AA31),               $W31/$X31))))</f>
        <v/>
      </c>
      <c r="AC31" s="240">
        <f>IF(OR(NOT(ISNUMBER($T31)),ISBLANK($W31),NOT(ISNUMBER($X31))),0,      IF(OR(YEAR($T31)&gt;AC$7,$X31&lt;=0,(YEAR($T31)+$X31)&lt;AC$7),0,     IF(YEAR($T31)=AC$7,               ($W31/($X31*360))*DAYS360($T31,DATE(AC$7,12,31)),     IF((YEAR($T31)+$X31)&lt;=AC$7,               $W31-SUM($Y31:AB31),               $W31/$X31))))</f>
        <v/>
      </c>
      <c r="AD31" s="240">
        <f>IF(OR(NOT(ISNUMBER($T31)),ISBLANK($W31),NOT(ISNUMBER($X31))),0,      IF(OR(YEAR($T31)&gt;AD$7,$X31&lt;=0,(YEAR($T31)+$X31)&lt;AD$7),0,     IF(YEAR($T31)=AD$7,               ($W31/($X31*360))*DAYS360($T31,DATE(AD$7,12,31)),     IF((YEAR($T31)+$X31)&lt;=AD$7,               $W31-SUM($Y31:AC31),               $W31/$X31))))</f>
        <v/>
      </c>
      <c r="AE31" s="240">
        <f>IF(OR(NOT(ISNUMBER($T31)),ISBLANK($W31),NOT(ISNUMBER($X31))),0,      IF(OR(YEAR($T31)&gt;AE$7,$X31&lt;=0,(YEAR($T31)+$X31)&lt;AE$7),0,     IF(YEAR($T31)=AE$7,               ($W31/($X31*360))*DAYS360($T31,DATE(AE$7,12,31)),     IF((YEAR($T31)+$X31)&lt;=AE$7,               $W31-SUM($Y31:AD31),               $W31/$X31))))</f>
        <v/>
      </c>
      <c r="AF31" s="240">
        <f>IF(OR(NOT(ISNUMBER($T31)),ISBLANK($W31),NOT(ISNUMBER($X31))),0,      IF(OR(YEAR($T31)&gt;AF$7,$X31&lt;=0,(YEAR($T31)+$X31)&lt;AF$7),0,     IF(YEAR($T31)=AF$7,               ($W31/($X31*360))*DAYS360($T31,DATE(AF$7,12,31)),     IF((YEAR($T31)+$X31)&lt;=AF$7,               $W31-SUM($Y31:AE31),               $W31/$X31))))</f>
        <v/>
      </c>
      <c r="AG31" s="240">
        <f>IF(OR(NOT(ISNUMBER($T31)),ISBLANK($W31),NOT(ISNUMBER($X31))),0,      IF(OR(YEAR($T31)&gt;AG$7,$X31&lt;=0,(YEAR($T31)+$X31)&lt;AG$7),0,     IF(YEAR($T31)=AG$7,               ($W31/($X31*360))*DAYS360($T31,DATE(AG$7,12,31)),     IF((YEAR($T31)+$X31)&lt;=AG$7,               $W31-SUM($Y31:AF31),               $W31/$X31))))</f>
        <v/>
      </c>
      <c r="AH31" s="240">
        <f>IF(OR(NOT(ISNUMBER($T31)),ISBLANK($W31),NOT(ISNUMBER($X31))),0,      IF(OR(YEAR($T31)&gt;AH$7,$X31&lt;=0,(YEAR($T31)+$X31)&lt;AH$7),0,     IF(YEAR($T31)=AH$7,               ($W31/($X31*360))*DAYS360($T31,DATE(AH$7,12,31)),     IF((YEAR($T31)+$X31)&lt;=AH$7,               $W31-SUM($Y31:AG31),               $W31/$X31))))</f>
        <v/>
      </c>
      <c r="AI31" s="240">
        <f>IF(OR(NOT(ISNUMBER($T31)),ISBLANK($W31),NOT(ISNUMBER($X31))),0,      IF(OR(YEAR($T31)&gt;AI$7,$X31&lt;=0,(YEAR($T31)+$X31)&lt;AI$7),0,     IF(YEAR($T31)=AI$7,               ($W31/($X31*360))*DAYS360($T31,DATE(AI$7,12,31)),     IF((YEAR($T31)+$X31)&lt;=AI$7,               $W31-SUM($Y31:AH31),               $W31/$X31))))</f>
        <v/>
      </c>
      <c r="AJ31" s="240">
        <f>IF(OR(NOT(ISNUMBER($T31)),ISBLANK($W31),NOT(ISNUMBER($X31))),0,      IF(OR(YEAR($T31)&gt;AJ$7,$X31&lt;=0,(YEAR($T31)+$X31)&lt;AJ$7),0,     IF(YEAR($T31)=AJ$7,               ($W31/($X31*360))*DAYS360($T31,DATE(AJ$7,12,31)),     IF((YEAR($T31)+$X31)&lt;=AJ$7,               $W31-SUM($Y31:AI31),               $W31/$X31))))</f>
        <v/>
      </c>
      <c r="AK31" s="240">
        <f>IF(OR(NOT(ISNUMBER($T31)),ISBLANK($W31),NOT(ISNUMBER($X31))),0,      IF(OR(YEAR($T31)&gt;AK$7,$X31&lt;=0,(YEAR($T31)+$X31)&lt;AK$7),0,     IF(YEAR($T31)=AK$7,               ($W31/($X31*360))*DAYS360($T31,DATE(AK$7,12,31)),     IF((YEAR($T31)+$X31)&lt;=AK$7,               $W31-SUM($Y31:AJ31),               $W31/$X31))))</f>
        <v/>
      </c>
      <c r="AL31" s="240">
        <f>IF(OR(NOT(ISNUMBER($T31)),ISBLANK($W31),NOT(ISNUMBER($X31))),0,      IF(OR(YEAR($T31)&gt;AL$7,$X31&lt;=0,(YEAR($T31)+$X31)&lt;AL$7),0,     IF(YEAR($T31)=AL$7,               ($W31/($X31*360))*DAYS360($T31,DATE(AL$7,12,31)),     IF((YEAR($T31)+$X31)&lt;=AL$7,               $W31-SUM($Y31:AK31),               $W31/$X31))))</f>
        <v/>
      </c>
      <c r="AM31" s="240">
        <f>IF(OR(NOT(ISNUMBER($T31)),ISBLANK($W31),NOT(ISNUMBER($X31))),0,      IF(OR(YEAR($T31)&gt;AM$7,$X31&lt;=0,(YEAR($T31)+$X31)&lt;AM$7),0,     IF(YEAR($T31)=AM$7,               ($W31/($X31*360))*DAYS360($T31,DATE(AM$7,12,31)),     IF((YEAR($T31)+$X31)&lt;=AM$7,               $W31-SUM($Y31:AL31),               $W31/$X31))))</f>
        <v/>
      </c>
      <c r="AN31" s="240">
        <f>IF(OR(NOT(ISNUMBER($T31)),ISBLANK($W31),NOT(ISNUMBER($X31))),0,      IF(OR(YEAR($T31)&gt;AN$7,$X31&lt;=0,(YEAR($T31)+$X31)&lt;AN$7),0,     IF(YEAR($T31)=AN$7,               ($W31/($X31*360))*DAYS360($T31,DATE(AN$7,12,31)),     IF((YEAR($T31)+$X31)&lt;=AN$7,               $W31-SUM($Y31:AM31),               $W31/$X31))))</f>
        <v/>
      </c>
      <c r="AO31" s="240">
        <f>IF(OR(NOT(ISNUMBER($T31)),ISBLANK($W31),NOT(ISNUMBER($X31))),0,      IF(OR(YEAR($T31)&gt;AO$7,$X31&lt;=0,(YEAR($T31)+$X31)&lt;AO$7),0,     IF(YEAR($T31)=AO$7,               ($W31/($X31*360))*DAYS360($T31,DATE(AO$7,12,31)),     IF((YEAR($T31)+$X31)&lt;=AO$7,               $W31-SUM($Y31:AN31),               $W31/$X31))))</f>
        <v/>
      </c>
      <c r="AP31" s="240">
        <f>IF(OR(NOT(ISNUMBER($T31)),ISBLANK($W31),NOT(ISNUMBER($X31))),0,      IF(OR(YEAR($T31)&gt;AP$7,$X31&lt;=0,(YEAR($T31)+$X31)&lt;AP$7),0,     IF(YEAR($T31)=AP$7,               ($W31/($X31*360))*DAYS360($T31,DATE(AP$7,12,31)),     IF((YEAR($T31)+$X31)&lt;=AP$7,               $W31-SUM($Y31:AO31),               $W31/$X31))))</f>
        <v/>
      </c>
      <c r="AQ31" s="240">
        <f>IF(OR(NOT(ISNUMBER($T31)),ISBLANK($W31),NOT(ISNUMBER($X31))),0,      IF(OR(YEAR($T31)&gt;AQ$7,$X31&lt;=0,(YEAR($T31)+$X31)&lt;AQ$7),0,     IF(YEAR($T31)=AQ$7,               ($W31/($X31*360))*DAYS360($T31,DATE(AQ$7,12,31)),     IF((YEAR($T31)+$X31)&lt;=AQ$7,               $W31-SUM($Y31:AP31),               $W31/$X31))))</f>
        <v/>
      </c>
      <c r="AR31" s="240">
        <f>IF(OR(NOT(ISNUMBER($T31)),ISBLANK($W31),NOT(ISNUMBER($X31))),0,      IF(OR(YEAR($T31)&gt;AR$7,$X31&lt;=0,(YEAR($T31)+$X31)&lt;AR$7),0,     IF(YEAR($T31)=AR$7,               ($W31/($X31*360))*DAYS360($T31,DATE(AR$7,12,31)),     IF((YEAR($T31)+$X31)&lt;=AR$7,               $W31-SUM($Y31:AQ31),               $W31/$X31))))</f>
        <v/>
      </c>
      <c r="AS31" s="240">
        <f>IF(OR(NOT(ISNUMBER($T31)),ISBLANK($W31),NOT(ISNUMBER($X31))),0,      IF(OR(YEAR($T31)&gt;AS$7,$X31&lt;=0,(YEAR($T31)+$X31)&lt;AS$7),0,     IF(YEAR($T31)=AS$7,               ($W31/($X31*360))*DAYS360($T31,DATE(AS$7,12,31)),     IF((YEAR($T31)+$X31)&lt;=AS$7,               $W31-SUM($Y31:AR31),               $W31/$X31))))</f>
        <v/>
      </c>
      <c r="AT31" s="240">
        <f>IF(OR(NOT(ISNUMBER($T31)),ISBLANK($W31),NOT(ISNUMBER($X31))),0,      IF(OR(YEAR($T31)&gt;AT$7,$X31&lt;=0,(YEAR($T31)+$X31)&lt;AT$7),0,     IF(YEAR($T31)=AT$7,               ($W31/($X31*360))*DAYS360($T31,DATE(AT$7,12,31)),     IF((YEAR($T31)+$X31)&lt;=AT$7,               $W31-SUM($Y31:AS31),               $W31/$X31))))</f>
        <v/>
      </c>
      <c r="AU31" s="240">
        <f>IF(OR(NOT(ISNUMBER($T31)),ISBLANK($W31),NOT(ISNUMBER($X31))),0,      IF(OR(YEAR($T31)&gt;AU$7,$X31&lt;=0,(YEAR($T31)+$X31)&lt;AU$7),0,     IF(YEAR($T31)=AU$7,               ($W31/($X31*360))*DAYS360($T31,DATE(AU$7,12,31)),     IF((YEAR($T31)+$X31)&lt;=AU$7,               $W31-SUM($Y31:AT31),               $W31/$X31))))</f>
        <v/>
      </c>
      <c r="AV31" s="240">
        <f>IF(OR(NOT(ISNUMBER($T31)),ISBLANK($W31),NOT(ISNUMBER($X31))),0,      IF(OR(YEAR($T31)&gt;AV$7,$X31&lt;=0,(YEAR($T31)+$X31)&lt;AV$7),0,     IF(YEAR($T31)=AV$7,               ($W31/($X31*360))*DAYS360($T31,DATE(AV$7,12,31)),     IF((YEAR($T31)+$X31)&lt;=AV$7,               $W31-SUM($Y31:AU31),               $W31/$X31))))</f>
        <v/>
      </c>
      <c r="AW31" s="240">
        <f>IF(OR(NOT(ISNUMBER($T31)),ISBLANK($W31),NOT(ISNUMBER($X31))),0,      IF(OR(YEAR($T31)&gt;AW$7,$X31&lt;=0,(YEAR($T31)+$X31)&lt;AW$7),0,     IF(YEAR($T31)=AW$7,               ($W31/($X31*360))*DAYS360($T31,DATE(AW$7,12,31)),     IF((YEAR($T31)+$X31)&lt;=AW$7,               $W31-SUM($Y31:AV31),               $W31/$X31))))</f>
        <v/>
      </c>
      <c r="AX31" s="240">
        <f>IF(OR(NOT(ISNUMBER($T31)),ISBLANK($W31),NOT(ISNUMBER($X31))),0,      IF(OR(YEAR($T31)&gt;AX$7,$X31&lt;=0,(YEAR($T31)+$X31)&lt;AX$7),0,     IF(YEAR($T31)=AX$7,               ($W31/($X31*360))*DAYS360($T31,DATE(AX$7,12,31)),     IF((YEAR($T31)+$X31)&lt;=AX$7,               $W31-SUM($Y31:AW31),               $W31/$X31))))</f>
        <v/>
      </c>
      <c r="AY31" s="240">
        <f>IF(OR(NOT(ISNUMBER($T31)),ISBLANK($W31),NOT(ISNUMBER($X31))),0,      IF(OR(YEAR($T31)&gt;AY$7,$X31&lt;=0,(YEAR($T31)+$X31)&lt;AY$7),0,     IF(YEAR($T31)=AY$7,               ($W31/($X31*360))*DAYS360($T31,DATE(AY$7,12,31)),     IF((YEAR($T31)+$X31)&lt;=AY$7,               $W31-SUM($Y31:AX31),               $W31/$X31))))</f>
        <v/>
      </c>
      <c r="AZ31" s="240">
        <f>IF(OR(NOT(ISNUMBER($T31)),ISBLANK($W31),NOT(ISNUMBER($X31))),0,      IF(OR(YEAR($T31)&gt;AZ$7,$X31&lt;=0,(YEAR($T31)+$X31)&lt;AZ$7),0,     IF(YEAR($T31)=AZ$7,               ($W31/($X31*360))*DAYS360($T31,DATE(AZ$7,12,31)),     IF((YEAR($T31)+$X31)&lt;=AZ$7,               $W31-SUM($Y31:AY31),               $W31/$X31))))</f>
        <v/>
      </c>
      <c r="BA31" s="240">
        <f>IF(OR(NOT(ISNUMBER($T31)),ISBLANK($W31),NOT(ISNUMBER($X31))),0,      IF(OR(YEAR($T31)&gt;BA$7,$X31&lt;=0,(YEAR($T31)+$X31)&lt;BA$7),0,     IF(YEAR($T31)=BA$7,               ($W31/($X31*360))*DAYS360($T31,DATE(BA$7,12,31)),     IF((YEAR($T31)+$X31)&lt;=BA$7,               $W31-SUM($Y31:AZ31),               $W31/$X31))))</f>
        <v/>
      </c>
      <c r="BB31" s="240">
        <f>IF(OR(NOT(ISNUMBER($T31)),ISBLANK($W31),NOT(ISNUMBER($X31))),0,      IF(OR(YEAR($T31)&gt;BB$7,$X31&lt;=0,(YEAR($T31)+$X31)&lt;BB$7),0,     IF(YEAR($T31)=BB$7,               ($W31/($X31*360))*DAYS360($T31,DATE(BB$7,12,31)),     IF((YEAR($T31)+$X31)&lt;=BB$7,               $W31-SUM($Y31:BA31),               $W31/$X31))))</f>
        <v/>
      </c>
      <c r="BC31" s="240">
        <f>IF(OR(NOT(ISNUMBER($T31)),ISBLANK($W31),NOT(ISNUMBER($X31))),0,      IF(OR(YEAR($T31)&gt;BC$7,$X31&lt;=0,(YEAR($T31)+$X31)&lt;BC$7),0,     IF(YEAR($T31)=BC$7,               ($W31/($X31*360))*DAYS360($T31,DATE(BC$7,12,31)),     IF((YEAR($T31)+$X31)&lt;=BC$7,               $W31-SUM($Y31:BB31),               $W31/$X31))))</f>
        <v/>
      </c>
      <c r="BD31" s="240">
        <f>IF(OR(NOT(ISNUMBER($T31)),ISBLANK($W31),NOT(ISNUMBER($X31))),0,      IF(OR(YEAR($T31)&gt;BD$7,$X31&lt;=0,(YEAR($T31)+$X31)&lt;BD$7),0,     IF(YEAR($T31)=BD$7,               ($W31/($X31*360))*DAYS360($T31,DATE(BD$7,12,31)),     IF((YEAR($T31)+$X31)&lt;=BD$7,               $W31-SUM($Y31:BC31),               $W31/$X31))))</f>
        <v/>
      </c>
      <c r="BE31" s="240">
        <f>IF(OR(NOT(ISNUMBER($T31)),ISBLANK($W31),NOT(ISNUMBER($X31))),0,      IF(OR(YEAR($T31)&gt;BE$7,$X31&lt;=0,(YEAR($T31)+$X31)&lt;BE$7),0,     IF(YEAR($T31)=BE$7,               ($W31/($X31*360))*DAYS360($T31,DATE(BE$7,12,31)),     IF((YEAR($T31)+$X31)&lt;=BE$7,               $W31-SUM($Y31:BD31),               $W31/$X31))))</f>
        <v/>
      </c>
      <c r="BF31" s="240">
        <f>IF(OR(NOT(ISNUMBER($T31)),ISBLANK($W31),NOT(ISNUMBER($X31))),0,      IF(OR(YEAR($T31)&gt;BF$7,$X31&lt;=0,(YEAR($T31)+$X31)&lt;BF$7),0,     IF(YEAR($T31)=BF$7,               ($W31/($X31*360))*DAYS360($T31,DATE(BF$7,12,31)),     IF((YEAR($T31)+$X31)&lt;=BF$7,               $W31-SUM($Y31:BE31),               $W31/$X31))))</f>
        <v/>
      </c>
      <c r="BG31" s="240">
        <f>IF(OR(NOT(ISNUMBER($T31)),ISBLANK($W31),NOT(ISNUMBER($X31))),0,      IF(OR(YEAR($T31)&gt;BG$7,$X31&lt;=0,(YEAR($T31)+$X31)&lt;BG$7),0,     IF(YEAR($T31)=BG$7,               ($W31/($X31*360))*DAYS360($T31,DATE(BG$7,12,31)),     IF((YEAR($T31)+$X31)&lt;=BG$7,               $W31-SUM($Y31:BF31),               $W31/$X31))))</f>
        <v/>
      </c>
      <c r="BH31" s="240">
        <f>IF(OR(NOT(ISNUMBER($T31)),ISBLANK($W31),NOT(ISNUMBER($X31))),0,      IF(OR(YEAR($T31)&gt;BH$7,$X31&lt;=0,(YEAR($T31)+$X31)&lt;BH$7),0,     IF(YEAR($T31)=BH$7,               ($W31/($X31*360))*DAYS360($T31,DATE(BH$7,12,31)),     IF((YEAR($T31)+$X31)&lt;=BH$7,               $W31-SUM($Y31:BG31),               $W31/$X31))))</f>
        <v/>
      </c>
      <c r="BI31" s="240">
        <f>IF(OR(NOT(ISNUMBER($T31)),ISBLANK($W31),NOT(ISNUMBER($X31))),0,      IF(OR(YEAR($T31)&gt;BI$7,$X31&lt;=0,(YEAR($T31)+$X31)&lt;BI$7),0,     IF(YEAR($T31)=BI$7,               ($W31/($X31*360))*DAYS360($T31,DATE(BI$7,12,31)),     IF((YEAR($T31)+$X31)&lt;=BI$7,               $W31-SUM($Y31:BH31),               $W31/$X31))))</f>
        <v/>
      </c>
      <c r="BJ31" s="240">
        <f>IF(OR(NOT(ISNUMBER($T31)),ISBLANK($W31),NOT(ISNUMBER($X31))),0,      IF(OR(YEAR($T31)&gt;BJ$7,$X31&lt;=0,(YEAR($T31)+$X31)&lt;BJ$7),0,     IF(YEAR($T31)=BJ$7,               ($W31/($X31*360))*DAYS360($T31,DATE(BJ$7,12,31)),     IF((YEAR($T31)+$X31)&lt;=BJ$7,               $W31-SUM($Y31:BI31),               $W31/$X31))))</f>
        <v/>
      </c>
      <c r="BK31" s="240">
        <f>IF(OR(NOT(ISNUMBER($T31)),ISBLANK($W31),NOT(ISNUMBER($X31))),0,      IF(OR(YEAR($T31)&gt;BK$7,$X31&lt;=0,(YEAR($T31)+$X31)&lt;BK$7),0,     IF(YEAR($T31)=BK$7,               ($W31/($X31*360))*DAYS360($T31,DATE(BK$7,12,31)),     IF((YEAR($T31)+$X31)&lt;=BK$7,               $W31-SUM($Y31:BJ31),               $W31/$X31))))</f>
        <v/>
      </c>
      <c r="BL31" s="240">
        <f>IF(OR(NOT(ISNUMBER($T31)),ISBLANK($W31),NOT(ISNUMBER($X31))),0,      IF(OR(YEAR($T31)&gt;BL$7,$X31&lt;=0,(YEAR($T31)+$X31)&lt;BL$7),0,     IF(YEAR($T31)=BL$7,               ($W31/($X31*360))*DAYS360($T31,DATE(BL$7,12,31)),     IF((YEAR($T31)+$X31)&lt;=BL$7,               $W31-SUM($Y31:BK31),               $W31/$X31))))</f>
        <v/>
      </c>
      <c r="BM31" s="240">
        <f>IF(OR(NOT(ISNUMBER($T31)),ISBLANK($W31),NOT(ISNUMBER($X31))),0,      IF(OR(YEAR($T31)&gt;BM$7,$X31&lt;=0,(YEAR($T31)+$X31)&lt;BM$7),0,     IF(YEAR($T31)=BM$7,               ($W31/($X31*360))*DAYS360($T31,DATE(BM$7,12,31)),     IF((YEAR($T31)+$X31)&lt;=BM$7,               $W31-SUM($Y31:BL31),               $W31/$X31))))</f>
        <v/>
      </c>
      <c r="BN31" s="240">
        <f>IF(OR(NOT(ISNUMBER($T31)),ISBLANK($W31),NOT(ISNUMBER($X31))),0,      IF(OR(YEAR($T31)&gt;BN$7,$X31&lt;=0,(YEAR($T31)+$X31)&lt;BN$7),0,     IF(YEAR($T31)=BN$7,               ($W31/($X31*360))*DAYS360($T31,DATE(BN$7,12,31)),     IF((YEAR($T31)+$X31)&lt;=BN$7,               $W31-SUM($Y31:BM31),               $W31/$X31))))</f>
        <v/>
      </c>
      <c r="BO31" s="240">
        <f>IF(OR(NOT(ISNUMBER($T31)),ISBLANK($W31),NOT(ISNUMBER($X31))),0,      IF(OR(YEAR($T31)&gt;BO$7,$X31&lt;=0,(YEAR($T31)+$X31)&lt;BO$7),0,     IF(YEAR($T31)=BO$7,               ($W31/($X31*360))*DAYS360($T31,DATE(BO$7,12,31)),     IF((YEAR($T31)+$X31)&lt;=BO$7,               $W31-SUM($Y31:BN31),               $W31/$X31))))</f>
        <v/>
      </c>
      <c r="BP31" s="240">
        <f>IF(OR(NOT(ISNUMBER($T31)),ISBLANK($W31),NOT(ISNUMBER($X31))),0,      IF(OR(YEAR($T31)&gt;BP$7,$X31&lt;=0,(YEAR($T31)+$X31)&lt;BP$7),0,     IF(YEAR($T31)=BP$7,               ($W31/($X31*360))*DAYS360($T31,DATE(BP$7,12,31)),     IF((YEAR($T31)+$X31)&lt;=BP$7,               $W31-SUM($Y31:BO31),               $W31/$X31))))</f>
        <v/>
      </c>
      <c r="BQ31" s="240">
        <f>IF(OR(NOT(ISNUMBER($T31)),ISBLANK($W31),NOT(ISNUMBER($X31))),0,      IF(OR(YEAR($T31)&gt;BQ$7,$X31&lt;=0,(YEAR($T31)+$X31)&lt;BQ$7),0,     IF(YEAR($T31)=BQ$7,               ($W31/($X31*360))*DAYS360($T31,DATE(BQ$7,12,31)),     IF((YEAR($T31)+$X31)&lt;=BQ$7,               $W31-SUM($Y31:BP31),               $W31/$X31))))</f>
        <v/>
      </c>
      <c r="BR31" s="240">
        <f>IF(OR(NOT(ISNUMBER($T31)),ISBLANK($W31),NOT(ISNUMBER($X31))),0,      IF(OR(YEAR($T31)&gt;BR$7,$X31&lt;=0,(YEAR($T31)+$X31)&lt;BR$7),0,     IF(YEAR($T31)=BR$7,               ($W31/($X31*360))*DAYS360($T31,DATE(BR$7,12,31)),     IF((YEAR($T31)+$X31)&lt;=BR$7,               $W31-SUM($Y31:BQ31),               $W31/$X31))))</f>
        <v/>
      </c>
      <c r="BS31" s="240">
        <f>IF(OR(NOT(ISNUMBER($T31)),ISBLANK($W31),NOT(ISNUMBER($X31))),0,      IF(OR(YEAR($T31)&gt;BS$7,$X31&lt;=0,(YEAR($T31)+$X31)&lt;BS$7),0,     IF(YEAR($T31)=BS$7,               ($W31/($X31*360))*DAYS360($T31,DATE(BS$7,12,31)),     IF((YEAR($T31)+$X31)&lt;=BS$7,               $W31-SUM($Y31:BR31),               $W31/$X31))))</f>
        <v/>
      </c>
      <c r="BT31" s="240">
        <f>IF(OR(NOT(ISNUMBER($T31)),ISBLANK($W31),NOT(ISNUMBER($X31))),0,      IF(OR(YEAR($T31)&gt;BT$7,$X31&lt;=0,(YEAR($T31)+$X31)&lt;BT$7),0,     IF(YEAR($T31)=BT$7,               ($W31/($X31*360))*DAYS360($T31,DATE(BT$7,12,31)),     IF((YEAR($T31)+$X31)&lt;=BT$7,               $W31-SUM($Y31:BS31),               $W31/$X31))))</f>
        <v/>
      </c>
      <c r="BU31" s="240">
        <f>IF(OR(NOT(ISNUMBER($T31)),ISBLANK($W31),NOT(ISNUMBER($X31))),0,      IF(OR(YEAR($T31)&gt;BU$7,$X31&lt;=0,(YEAR($T31)+$X31)&lt;BU$7),0,     IF(YEAR($T31)=BU$7,               ($W31/($X31*360))*DAYS360($T31,DATE(BU$7,12,31)),     IF((YEAR($T31)+$X31)&lt;=BU$7,               $W31-SUM($Y31:BT31),               $W31/$X31))))</f>
        <v/>
      </c>
      <c r="BV31" s="240">
        <f>IF(OR(NOT(ISNUMBER($T31)),ISBLANK($W31),NOT(ISNUMBER($X31))),0,      IF(OR(YEAR($T31)&gt;BV$7,$X31&lt;=0,(YEAR($T31)+$X31)&lt;BV$7),0,     IF(YEAR($T31)=BV$7,               ($W31/($X31*360))*DAYS360($T31,DATE(BV$7,12,31)),     IF((YEAR($T31)+$X31)&lt;=BV$7,               $W31-SUM($Y31:BU31),               $W31/$X31))))</f>
        <v/>
      </c>
      <c r="BW31" s="240">
        <f>IF(OR(NOT(ISNUMBER($T31)),ISBLANK($W31),NOT(ISNUMBER($X31))),0,      IF(OR(YEAR($T31)&gt;BW$7,$X31&lt;=0,(YEAR($T31)+$X31)&lt;BW$7),0,     IF(YEAR($T31)=BW$7,               ($W31/($X31*360))*DAYS360($T31,DATE(BW$7,12,31)),     IF((YEAR($T31)+$X31)&lt;=BW$7,               $W31-SUM($Y31:BV31),               $W31/$X31))))</f>
        <v/>
      </c>
      <c r="BX31" s="240">
        <f>IF(OR(NOT(ISNUMBER($T31)),ISBLANK($W31),NOT(ISNUMBER($X31))),0,      IF(OR(YEAR($T31)&gt;BX$7,$X31&lt;=0,(YEAR($T31)+$X31)&lt;BX$7),0,     IF(YEAR($T31)=BX$7,               ($W31/($X31*360))*DAYS360($T31,DATE(BX$7,12,31)),     IF((YEAR($T31)+$X31)&lt;=BX$7,               $W31-SUM($Y31:BW31),               $W31/$X31))))</f>
        <v/>
      </c>
      <c r="BY31" s="240">
        <f>IF(OR(NOT(ISNUMBER($T31)),ISBLANK($W31),NOT(ISNUMBER($X31))),0,      IF(OR(YEAR($T31)&gt;BY$7,$X31&lt;=0,(YEAR($T31)+$X31)&lt;BY$7),0,     IF(YEAR($T31)=BY$7,               ($W31/($X31*360))*DAYS360($T31,DATE(BY$7,12,31)),     IF((YEAR($T31)+$X31)&lt;=BY$7,               $W31-SUM($Y31:BX31),               $W31/$X31))))</f>
        <v/>
      </c>
      <c r="CL31" s="14">
        <f>CL30+1</f>
        <v/>
      </c>
    </row>
    <row r="32" ht="15" customFormat="1" customHeight="1" s="14">
      <c r="A32" s="12" t="n"/>
      <c r="D32" s="27" t="inlineStr">
        <is>
          <t>Terrains</t>
        </is>
      </c>
      <c r="E32" s="7" t="n"/>
      <c r="F32" s="522">
        <f>100%-SUM(F34:F38)</f>
        <v/>
      </c>
      <c r="G32" s="22" t="n"/>
      <c r="H32" s="8" t="n"/>
      <c r="I32" s="522">
        <f>100%-SUM(I34:I38)</f>
        <v/>
      </c>
      <c r="J32" s="22" t="n"/>
      <c r="L32" s="522">
        <f>100%-SUM(L34:L38)</f>
        <v/>
      </c>
      <c r="M32" s="22" t="n"/>
      <c r="N32" s="16" t="n"/>
      <c r="O32" s="522" t="n">
        <v>0.15</v>
      </c>
      <c r="P32" s="22" t="n"/>
      <c r="S32" s="12" t="inlineStr">
        <is>
          <t>Bien_Immo - 4</t>
        </is>
      </c>
      <c r="T32" s="176">
        <f>T31</f>
        <v/>
      </c>
      <c r="U32" s="287" t="inlineStr">
        <is>
          <t>Installation électrique</t>
        </is>
      </c>
      <c r="V32" s="285" t="inlineStr">
        <is>
          <t>Constructions</t>
        </is>
      </c>
      <c r="W32" s="512">
        <f>IF($O$29="Détaillée",O35*$AC$278,0)</f>
        <v/>
      </c>
      <c r="X32" s="512">
        <f>IF($O$29="Détaillée",P35,0)</f>
        <v/>
      </c>
      <c r="Y32" s="391" t="n"/>
      <c r="Z32" s="240">
        <f>IF(OR(NOT(ISNUMBER($T32)),ISBLANK($W32),NOT(ISNUMBER($X32))),0,      IF(OR(YEAR($T32)&gt;Z$7,$X32&lt;=0,(YEAR($T32)+$X32)&lt;Z$7),0,     IF(YEAR($T32)=Z$7,               ($W32/($X32*360))*DAYS360($T32,DATE(Z$7,12,31)),     IF((YEAR($T32)+$X32)&lt;=Z$7,               $W32-SUM($Y32:Y32),               $W32/$X32))))</f>
        <v/>
      </c>
      <c r="AA32" s="240">
        <f>IF(OR(NOT(ISNUMBER($T32)),ISBLANK($W32),NOT(ISNUMBER($X32))),0,      IF(OR(YEAR($T32)&gt;AA$7,$X32&lt;=0,(YEAR($T32)+$X32)&lt;AA$7),0,     IF(YEAR($T32)=AA$7,               ($W32/($X32*360))*DAYS360($T32,DATE(AA$7,12,31)),     IF((YEAR($T32)+$X32)&lt;=AA$7,               $W32-SUM($Y32:Z32),               $W32/$X32))))</f>
        <v/>
      </c>
      <c r="AB32" s="240">
        <f>IF(OR(NOT(ISNUMBER($T32)),ISBLANK($W32),NOT(ISNUMBER($X32))),0,      IF(OR(YEAR($T32)&gt;AB$7,$X32&lt;=0,(YEAR($T32)+$X32)&lt;AB$7),0,     IF(YEAR($T32)=AB$7,               ($W32/($X32*360))*DAYS360($T32,DATE(AB$7,12,31)),     IF((YEAR($T32)+$X32)&lt;=AB$7,               $W32-SUM($Y32:AA32),               $W32/$X32))))</f>
        <v/>
      </c>
      <c r="AC32" s="240">
        <f>IF(OR(NOT(ISNUMBER($T32)),ISBLANK($W32),NOT(ISNUMBER($X32))),0,      IF(OR(YEAR($T32)&gt;AC$7,$X32&lt;=0,(YEAR($T32)+$X32)&lt;AC$7),0,     IF(YEAR($T32)=AC$7,               ($W32/($X32*360))*DAYS360($T32,DATE(AC$7,12,31)),     IF((YEAR($T32)+$X32)&lt;=AC$7,               $W32-SUM($Y32:AB32),               $W32/$X32))))</f>
        <v/>
      </c>
      <c r="AD32" s="240">
        <f>IF(OR(NOT(ISNUMBER($T32)),ISBLANK($W32),NOT(ISNUMBER($X32))),0,      IF(OR(YEAR($T32)&gt;AD$7,$X32&lt;=0,(YEAR($T32)+$X32)&lt;AD$7),0,     IF(YEAR($T32)=AD$7,               ($W32/($X32*360))*DAYS360($T32,DATE(AD$7,12,31)),     IF((YEAR($T32)+$X32)&lt;=AD$7,               $W32-SUM($Y32:AC32),               $W32/$X32))))</f>
        <v/>
      </c>
      <c r="AE32" s="240">
        <f>IF(OR(NOT(ISNUMBER($T32)),ISBLANK($W32),NOT(ISNUMBER($X32))),0,      IF(OR(YEAR($T32)&gt;AE$7,$X32&lt;=0,(YEAR($T32)+$X32)&lt;AE$7),0,     IF(YEAR($T32)=AE$7,               ($W32/($X32*360))*DAYS360($T32,DATE(AE$7,12,31)),     IF((YEAR($T32)+$X32)&lt;=AE$7,               $W32-SUM($Y32:AD32),               $W32/$X32))))</f>
        <v/>
      </c>
      <c r="AF32" s="240">
        <f>IF(OR(NOT(ISNUMBER($T32)),ISBLANK($W32),NOT(ISNUMBER($X32))),0,      IF(OR(YEAR($T32)&gt;AF$7,$X32&lt;=0,(YEAR($T32)+$X32)&lt;AF$7),0,     IF(YEAR($T32)=AF$7,               ($W32/($X32*360))*DAYS360($T32,DATE(AF$7,12,31)),     IF((YEAR($T32)+$X32)&lt;=AF$7,               $W32-SUM($Y32:AE32),               $W32/$X32))))</f>
        <v/>
      </c>
      <c r="AG32" s="240">
        <f>IF(OR(NOT(ISNUMBER($T32)),ISBLANK($W32),NOT(ISNUMBER($X32))),0,      IF(OR(YEAR($T32)&gt;AG$7,$X32&lt;=0,(YEAR($T32)+$X32)&lt;AG$7),0,     IF(YEAR($T32)=AG$7,               ($W32/($X32*360))*DAYS360($T32,DATE(AG$7,12,31)),     IF((YEAR($T32)+$X32)&lt;=AG$7,               $W32-SUM($Y32:AF32),               $W32/$X32))))</f>
        <v/>
      </c>
      <c r="AH32" s="240">
        <f>IF(OR(NOT(ISNUMBER($T32)),ISBLANK($W32),NOT(ISNUMBER($X32))),0,      IF(OR(YEAR($T32)&gt;AH$7,$X32&lt;=0,(YEAR($T32)+$X32)&lt;AH$7),0,     IF(YEAR($T32)=AH$7,               ($W32/($X32*360))*DAYS360($T32,DATE(AH$7,12,31)),     IF((YEAR($T32)+$X32)&lt;=AH$7,               $W32-SUM($Y32:AG32),               $W32/$X32))))</f>
        <v/>
      </c>
      <c r="AI32" s="240">
        <f>IF(OR(NOT(ISNUMBER($T32)),ISBLANK($W32),NOT(ISNUMBER($X32))),0,      IF(OR(YEAR($T32)&gt;AI$7,$X32&lt;=0,(YEAR($T32)+$X32)&lt;AI$7),0,     IF(YEAR($T32)=AI$7,               ($W32/($X32*360))*DAYS360($T32,DATE(AI$7,12,31)),     IF((YEAR($T32)+$X32)&lt;=AI$7,               $W32-SUM($Y32:AH32),               $W32/$X32))))</f>
        <v/>
      </c>
      <c r="AJ32" s="240">
        <f>IF(OR(NOT(ISNUMBER($T32)),ISBLANK($W32),NOT(ISNUMBER($X32))),0,      IF(OR(YEAR($T32)&gt;AJ$7,$X32&lt;=0,(YEAR($T32)+$X32)&lt;AJ$7),0,     IF(YEAR($T32)=AJ$7,               ($W32/($X32*360))*DAYS360($T32,DATE(AJ$7,12,31)),     IF((YEAR($T32)+$X32)&lt;=AJ$7,               $W32-SUM($Y32:AI32),               $W32/$X32))))</f>
        <v/>
      </c>
      <c r="AK32" s="240">
        <f>IF(OR(NOT(ISNUMBER($T32)),ISBLANK($W32),NOT(ISNUMBER($X32))),0,      IF(OR(YEAR($T32)&gt;AK$7,$X32&lt;=0,(YEAR($T32)+$X32)&lt;AK$7),0,     IF(YEAR($T32)=AK$7,               ($W32/($X32*360))*DAYS360($T32,DATE(AK$7,12,31)),     IF((YEAR($T32)+$X32)&lt;=AK$7,               $W32-SUM($Y32:AJ32),               $W32/$X32))))</f>
        <v/>
      </c>
      <c r="AL32" s="240">
        <f>IF(OR(NOT(ISNUMBER($T32)),ISBLANK($W32),NOT(ISNUMBER($X32))),0,      IF(OR(YEAR($T32)&gt;AL$7,$X32&lt;=0,(YEAR($T32)+$X32)&lt;AL$7),0,     IF(YEAR($T32)=AL$7,               ($W32/($X32*360))*DAYS360($T32,DATE(AL$7,12,31)),     IF((YEAR($T32)+$X32)&lt;=AL$7,               $W32-SUM($Y32:AK32),               $W32/$X32))))</f>
        <v/>
      </c>
      <c r="AM32" s="240">
        <f>IF(OR(NOT(ISNUMBER($T32)),ISBLANK($W32),NOT(ISNUMBER($X32))),0,      IF(OR(YEAR($T32)&gt;AM$7,$X32&lt;=0,(YEAR($T32)+$X32)&lt;AM$7),0,     IF(YEAR($T32)=AM$7,               ($W32/($X32*360))*DAYS360($T32,DATE(AM$7,12,31)),     IF((YEAR($T32)+$X32)&lt;=AM$7,               $W32-SUM($Y32:AL32),               $W32/$X32))))</f>
        <v/>
      </c>
      <c r="AN32" s="240">
        <f>IF(OR(NOT(ISNUMBER($T32)),ISBLANK($W32),NOT(ISNUMBER($X32))),0,      IF(OR(YEAR($T32)&gt;AN$7,$X32&lt;=0,(YEAR($T32)+$X32)&lt;AN$7),0,     IF(YEAR($T32)=AN$7,               ($W32/($X32*360))*DAYS360($T32,DATE(AN$7,12,31)),     IF((YEAR($T32)+$X32)&lt;=AN$7,               $W32-SUM($Y32:AM32),               $W32/$X32))))</f>
        <v/>
      </c>
      <c r="AO32" s="240">
        <f>IF(OR(NOT(ISNUMBER($T32)),ISBLANK($W32),NOT(ISNUMBER($X32))),0,      IF(OR(YEAR($T32)&gt;AO$7,$X32&lt;=0,(YEAR($T32)+$X32)&lt;AO$7),0,     IF(YEAR($T32)=AO$7,               ($W32/($X32*360))*DAYS360($T32,DATE(AO$7,12,31)),     IF((YEAR($T32)+$X32)&lt;=AO$7,               $W32-SUM($Y32:AN32),               $W32/$X32))))</f>
        <v/>
      </c>
      <c r="AP32" s="240">
        <f>IF(OR(NOT(ISNUMBER($T32)),ISBLANK($W32),NOT(ISNUMBER($X32))),0,      IF(OR(YEAR($T32)&gt;AP$7,$X32&lt;=0,(YEAR($T32)+$X32)&lt;AP$7),0,     IF(YEAR($T32)=AP$7,               ($W32/($X32*360))*DAYS360($T32,DATE(AP$7,12,31)),     IF((YEAR($T32)+$X32)&lt;=AP$7,               $W32-SUM($Y32:AO32),               $W32/$X32))))</f>
        <v/>
      </c>
      <c r="AQ32" s="240">
        <f>IF(OR(NOT(ISNUMBER($T32)),ISBLANK($W32),NOT(ISNUMBER($X32))),0,      IF(OR(YEAR($T32)&gt;AQ$7,$X32&lt;=0,(YEAR($T32)+$X32)&lt;AQ$7),0,     IF(YEAR($T32)=AQ$7,               ($W32/($X32*360))*DAYS360($T32,DATE(AQ$7,12,31)),     IF((YEAR($T32)+$X32)&lt;=AQ$7,               $W32-SUM($Y32:AP32),               $W32/$X32))))</f>
        <v/>
      </c>
      <c r="AR32" s="240">
        <f>IF(OR(NOT(ISNUMBER($T32)),ISBLANK($W32),NOT(ISNUMBER($X32))),0,      IF(OR(YEAR($T32)&gt;AR$7,$X32&lt;=0,(YEAR($T32)+$X32)&lt;AR$7),0,     IF(YEAR($T32)=AR$7,               ($W32/($X32*360))*DAYS360($T32,DATE(AR$7,12,31)),     IF((YEAR($T32)+$X32)&lt;=AR$7,               $W32-SUM($Y32:AQ32),               $W32/$X32))))</f>
        <v/>
      </c>
      <c r="AS32" s="240">
        <f>IF(OR(NOT(ISNUMBER($T32)),ISBLANK($W32),NOT(ISNUMBER($X32))),0,      IF(OR(YEAR($T32)&gt;AS$7,$X32&lt;=0,(YEAR($T32)+$X32)&lt;AS$7),0,     IF(YEAR($T32)=AS$7,               ($W32/($X32*360))*DAYS360($T32,DATE(AS$7,12,31)),     IF((YEAR($T32)+$X32)&lt;=AS$7,               $W32-SUM($Y32:AR32),               $W32/$X32))))</f>
        <v/>
      </c>
      <c r="AT32" s="240">
        <f>IF(OR(NOT(ISNUMBER($T32)),ISBLANK($W32),NOT(ISNUMBER($X32))),0,      IF(OR(YEAR($T32)&gt;AT$7,$X32&lt;=0,(YEAR($T32)+$X32)&lt;AT$7),0,     IF(YEAR($T32)=AT$7,               ($W32/($X32*360))*DAYS360($T32,DATE(AT$7,12,31)),     IF((YEAR($T32)+$X32)&lt;=AT$7,               $W32-SUM($Y32:AS32),               $W32/$X32))))</f>
        <v/>
      </c>
      <c r="AU32" s="240">
        <f>IF(OR(NOT(ISNUMBER($T32)),ISBLANK($W32),NOT(ISNUMBER($X32))),0,      IF(OR(YEAR($T32)&gt;AU$7,$X32&lt;=0,(YEAR($T32)+$X32)&lt;AU$7),0,     IF(YEAR($T32)=AU$7,               ($W32/($X32*360))*DAYS360($T32,DATE(AU$7,12,31)),     IF((YEAR($T32)+$X32)&lt;=AU$7,               $W32-SUM($Y32:AT32),               $W32/$X32))))</f>
        <v/>
      </c>
      <c r="AV32" s="240">
        <f>IF(OR(NOT(ISNUMBER($T32)),ISBLANK($W32),NOT(ISNUMBER($X32))),0,      IF(OR(YEAR($T32)&gt;AV$7,$X32&lt;=0,(YEAR($T32)+$X32)&lt;AV$7),0,     IF(YEAR($T32)=AV$7,               ($W32/($X32*360))*DAYS360($T32,DATE(AV$7,12,31)),     IF((YEAR($T32)+$X32)&lt;=AV$7,               $W32-SUM($Y32:AU32),               $W32/$X32))))</f>
        <v/>
      </c>
      <c r="AW32" s="240">
        <f>IF(OR(NOT(ISNUMBER($T32)),ISBLANK($W32),NOT(ISNUMBER($X32))),0,      IF(OR(YEAR($T32)&gt;AW$7,$X32&lt;=0,(YEAR($T32)+$X32)&lt;AW$7),0,     IF(YEAR($T32)=AW$7,               ($W32/($X32*360))*DAYS360($T32,DATE(AW$7,12,31)),     IF((YEAR($T32)+$X32)&lt;=AW$7,               $W32-SUM($Y32:AV32),               $W32/$X32))))</f>
        <v/>
      </c>
      <c r="AX32" s="240">
        <f>IF(OR(NOT(ISNUMBER($T32)),ISBLANK($W32),NOT(ISNUMBER($X32))),0,      IF(OR(YEAR($T32)&gt;AX$7,$X32&lt;=0,(YEAR($T32)+$X32)&lt;AX$7),0,     IF(YEAR($T32)=AX$7,               ($W32/($X32*360))*DAYS360($T32,DATE(AX$7,12,31)),     IF((YEAR($T32)+$X32)&lt;=AX$7,               $W32-SUM($Y32:AW32),               $W32/$X32))))</f>
        <v/>
      </c>
      <c r="AY32" s="240">
        <f>IF(OR(NOT(ISNUMBER($T32)),ISBLANK($W32),NOT(ISNUMBER($X32))),0,      IF(OR(YEAR($T32)&gt;AY$7,$X32&lt;=0,(YEAR($T32)+$X32)&lt;AY$7),0,     IF(YEAR($T32)=AY$7,               ($W32/($X32*360))*DAYS360($T32,DATE(AY$7,12,31)),     IF((YEAR($T32)+$X32)&lt;=AY$7,               $W32-SUM($Y32:AX32),               $W32/$X32))))</f>
        <v/>
      </c>
      <c r="AZ32" s="240">
        <f>IF(OR(NOT(ISNUMBER($T32)),ISBLANK($W32),NOT(ISNUMBER($X32))),0,      IF(OR(YEAR($T32)&gt;AZ$7,$X32&lt;=0,(YEAR($T32)+$X32)&lt;AZ$7),0,     IF(YEAR($T32)=AZ$7,               ($W32/($X32*360))*DAYS360($T32,DATE(AZ$7,12,31)),     IF((YEAR($T32)+$X32)&lt;=AZ$7,               $W32-SUM($Y32:AY32),               $W32/$X32))))</f>
        <v/>
      </c>
      <c r="BA32" s="240">
        <f>IF(OR(NOT(ISNUMBER($T32)),ISBLANK($W32),NOT(ISNUMBER($X32))),0,      IF(OR(YEAR($T32)&gt;BA$7,$X32&lt;=0,(YEAR($T32)+$X32)&lt;BA$7),0,     IF(YEAR($T32)=BA$7,               ($W32/($X32*360))*DAYS360($T32,DATE(BA$7,12,31)),     IF((YEAR($T32)+$X32)&lt;=BA$7,               $W32-SUM($Y32:AZ32),               $W32/$X32))))</f>
        <v/>
      </c>
      <c r="BB32" s="240">
        <f>IF(OR(NOT(ISNUMBER($T32)),ISBLANK($W32),NOT(ISNUMBER($X32))),0,      IF(OR(YEAR($T32)&gt;BB$7,$X32&lt;=0,(YEAR($T32)+$X32)&lt;BB$7),0,     IF(YEAR($T32)=BB$7,               ($W32/($X32*360))*DAYS360($T32,DATE(BB$7,12,31)),     IF((YEAR($T32)+$X32)&lt;=BB$7,               $W32-SUM($Y32:BA32),               $W32/$X32))))</f>
        <v/>
      </c>
      <c r="BC32" s="240">
        <f>IF(OR(NOT(ISNUMBER($T32)),ISBLANK($W32),NOT(ISNUMBER($X32))),0,      IF(OR(YEAR($T32)&gt;BC$7,$X32&lt;=0,(YEAR($T32)+$X32)&lt;BC$7),0,     IF(YEAR($T32)=BC$7,               ($W32/($X32*360))*DAYS360($T32,DATE(BC$7,12,31)),     IF((YEAR($T32)+$X32)&lt;=BC$7,               $W32-SUM($Y32:BB32),               $W32/$X32))))</f>
        <v/>
      </c>
      <c r="BD32" s="240">
        <f>IF(OR(NOT(ISNUMBER($T32)),ISBLANK($W32),NOT(ISNUMBER($X32))),0,      IF(OR(YEAR($T32)&gt;BD$7,$X32&lt;=0,(YEAR($T32)+$X32)&lt;BD$7),0,     IF(YEAR($T32)=BD$7,               ($W32/($X32*360))*DAYS360($T32,DATE(BD$7,12,31)),     IF((YEAR($T32)+$X32)&lt;=BD$7,               $W32-SUM($Y32:BC32),               $W32/$X32))))</f>
        <v/>
      </c>
      <c r="BE32" s="240">
        <f>IF(OR(NOT(ISNUMBER($T32)),ISBLANK($W32),NOT(ISNUMBER($X32))),0,      IF(OR(YEAR($T32)&gt;BE$7,$X32&lt;=0,(YEAR($T32)+$X32)&lt;BE$7),0,     IF(YEAR($T32)=BE$7,               ($W32/($X32*360))*DAYS360($T32,DATE(BE$7,12,31)),     IF((YEAR($T32)+$X32)&lt;=BE$7,               $W32-SUM($Y32:BD32),               $W32/$X32))))</f>
        <v/>
      </c>
      <c r="BF32" s="240">
        <f>IF(OR(NOT(ISNUMBER($T32)),ISBLANK($W32),NOT(ISNUMBER($X32))),0,      IF(OR(YEAR($T32)&gt;BF$7,$X32&lt;=0,(YEAR($T32)+$X32)&lt;BF$7),0,     IF(YEAR($T32)=BF$7,               ($W32/($X32*360))*DAYS360($T32,DATE(BF$7,12,31)),     IF((YEAR($T32)+$X32)&lt;=BF$7,               $W32-SUM($Y32:BE32),               $W32/$X32))))</f>
        <v/>
      </c>
      <c r="BG32" s="240">
        <f>IF(OR(NOT(ISNUMBER($T32)),ISBLANK($W32),NOT(ISNUMBER($X32))),0,      IF(OR(YEAR($T32)&gt;BG$7,$X32&lt;=0,(YEAR($T32)+$X32)&lt;BG$7),0,     IF(YEAR($T32)=BG$7,               ($W32/($X32*360))*DAYS360($T32,DATE(BG$7,12,31)),     IF((YEAR($T32)+$X32)&lt;=BG$7,               $W32-SUM($Y32:BF32),               $W32/$X32))))</f>
        <v/>
      </c>
      <c r="BH32" s="240">
        <f>IF(OR(NOT(ISNUMBER($T32)),ISBLANK($W32),NOT(ISNUMBER($X32))),0,      IF(OR(YEAR($T32)&gt;BH$7,$X32&lt;=0,(YEAR($T32)+$X32)&lt;BH$7),0,     IF(YEAR($T32)=BH$7,               ($W32/($X32*360))*DAYS360($T32,DATE(BH$7,12,31)),     IF((YEAR($T32)+$X32)&lt;=BH$7,               $W32-SUM($Y32:BG32),               $W32/$X32))))</f>
        <v/>
      </c>
      <c r="BI32" s="240">
        <f>IF(OR(NOT(ISNUMBER($T32)),ISBLANK($W32),NOT(ISNUMBER($X32))),0,      IF(OR(YEAR($T32)&gt;BI$7,$X32&lt;=0,(YEAR($T32)+$X32)&lt;BI$7),0,     IF(YEAR($T32)=BI$7,               ($W32/($X32*360))*DAYS360($T32,DATE(BI$7,12,31)),     IF((YEAR($T32)+$X32)&lt;=BI$7,               $W32-SUM($Y32:BH32),               $W32/$X32))))</f>
        <v/>
      </c>
      <c r="BJ32" s="240">
        <f>IF(OR(NOT(ISNUMBER($T32)),ISBLANK($W32),NOT(ISNUMBER($X32))),0,      IF(OR(YEAR($T32)&gt;BJ$7,$X32&lt;=0,(YEAR($T32)+$X32)&lt;BJ$7),0,     IF(YEAR($T32)=BJ$7,               ($W32/($X32*360))*DAYS360($T32,DATE(BJ$7,12,31)),     IF((YEAR($T32)+$X32)&lt;=BJ$7,               $W32-SUM($Y32:BI32),               $W32/$X32))))</f>
        <v/>
      </c>
      <c r="BK32" s="240">
        <f>IF(OR(NOT(ISNUMBER($T32)),ISBLANK($W32),NOT(ISNUMBER($X32))),0,      IF(OR(YEAR($T32)&gt;BK$7,$X32&lt;=0,(YEAR($T32)+$X32)&lt;BK$7),0,     IF(YEAR($T32)=BK$7,               ($W32/($X32*360))*DAYS360($T32,DATE(BK$7,12,31)),     IF((YEAR($T32)+$X32)&lt;=BK$7,               $W32-SUM($Y32:BJ32),               $W32/$X32))))</f>
        <v/>
      </c>
      <c r="BL32" s="240">
        <f>IF(OR(NOT(ISNUMBER($T32)),ISBLANK($W32),NOT(ISNUMBER($X32))),0,      IF(OR(YEAR($T32)&gt;BL$7,$X32&lt;=0,(YEAR($T32)+$X32)&lt;BL$7),0,     IF(YEAR($T32)=BL$7,               ($W32/($X32*360))*DAYS360($T32,DATE(BL$7,12,31)),     IF((YEAR($T32)+$X32)&lt;=BL$7,               $W32-SUM($Y32:BK32),               $W32/$X32))))</f>
        <v/>
      </c>
      <c r="BM32" s="240">
        <f>IF(OR(NOT(ISNUMBER($T32)),ISBLANK($W32),NOT(ISNUMBER($X32))),0,      IF(OR(YEAR($T32)&gt;BM$7,$X32&lt;=0,(YEAR($T32)+$X32)&lt;BM$7),0,     IF(YEAR($T32)=BM$7,               ($W32/($X32*360))*DAYS360($T32,DATE(BM$7,12,31)),     IF((YEAR($T32)+$X32)&lt;=BM$7,               $W32-SUM($Y32:BL32),               $W32/$X32))))</f>
        <v/>
      </c>
      <c r="BN32" s="240">
        <f>IF(OR(NOT(ISNUMBER($T32)),ISBLANK($W32),NOT(ISNUMBER($X32))),0,      IF(OR(YEAR($T32)&gt;BN$7,$X32&lt;=0,(YEAR($T32)+$X32)&lt;BN$7),0,     IF(YEAR($T32)=BN$7,               ($W32/($X32*360))*DAYS360($T32,DATE(BN$7,12,31)),     IF((YEAR($T32)+$X32)&lt;=BN$7,               $W32-SUM($Y32:BM32),               $W32/$X32))))</f>
        <v/>
      </c>
      <c r="BO32" s="240">
        <f>IF(OR(NOT(ISNUMBER($T32)),ISBLANK($W32),NOT(ISNUMBER($X32))),0,      IF(OR(YEAR($T32)&gt;BO$7,$X32&lt;=0,(YEAR($T32)+$X32)&lt;BO$7),0,     IF(YEAR($T32)=BO$7,               ($W32/($X32*360))*DAYS360($T32,DATE(BO$7,12,31)),     IF((YEAR($T32)+$X32)&lt;=BO$7,               $W32-SUM($Y32:BN32),               $W32/$X32))))</f>
        <v/>
      </c>
      <c r="BP32" s="240">
        <f>IF(OR(NOT(ISNUMBER($T32)),ISBLANK($W32),NOT(ISNUMBER($X32))),0,      IF(OR(YEAR($T32)&gt;BP$7,$X32&lt;=0,(YEAR($T32)+$X32)&lt;BP$7),0,     IF(YEAR($T32)=BP$7,               ($W32/($X32*360))*DAYS360($T32,DATE(BP$7,12,31)),     IF((YEAR($T32)+$X32)&lt;=BP$7,               $W32-SUM($Y32:BO32),               $W32/$X32))))</f>
        <v/>
      </c>
      <c r="BQ32" s="240">
        <f>IF(OR(NOT(ISNUMBER($T32)),ISBLANK($W32),NOT(ISNUMBER($X32))),0,      IF(OR(YEAR($T32)&gt;BQ$7,$X32&lt;=0,(YEAR($T32)+$X32)&lt;BQ$7),0,     IF(YEAR($T32)=BQ$7,               ($W32/($X32*360))*DAYS360($T32,DATE(BQ$7,12,31)),     IF((YEAR($T32)+$X32)&lt;=BQ$7,               $W32-SUM($Y32:BP32),               $W32/$X32))))</f>
        <v/>
      </c>
      <c r="BR32" s="240">
        <f>IF(OR(NOT(ISNUMBER($T32)),ISBLANK($W32),NOT(ISNUMBER($X32))),0,      IF(OR(YEAR($T32)&gt;BR$7,$X32&lt;=0,(YEAR($T32)+$X32)&lt;BR$7),0,     IF(YEAR($T32)=BR$7,               ($W32/($X32*360))*DAYS360($T32,DATE(BR$7,12,31)),     IF((YEAR($T32)+$X32)&lt;=BR$7,               $W32-SUM($Y32:BQ32),               $W32/$X32))))</f>
        <v/>
      </c>
      <c r="BS32" s="240">
        <f>IF(OR(NOT(ISNUMBER($T32)),ISBLANK($W32),NOT(ISNUMBER($X32))),0,      IF(OR(YEAR($T32)&gt;BS$7,$X32&lt;=0,(YEAR($T32)+$X32)&lt;BS$7),0,     IF(YEAR($T32)=BS$7,               ($W32/($X32*360))*DAYS360($T32,DATE(BS$7,12,31)),     IF((YEAR($T32)+$X32)&lt;=BS$7,               $W32-SUM($Y32:BR32),               $W32/$X32))))</f>
        <v/>
      </c>
      <c r="BT32" s="240">
        <f>IF(OR(NOT(ISNUMBER($T32)),ISBLANK($W32),NOT(ISNUMBER($X32))),0,      IF(OR(YEAR($T32)&gt;BT$7,$X32&lt;=0,(YEAR($T32)+$X32)&lt;BT$7),0,     IF(YEAR($T32)=BT$7,               ($W32/($X32*360))*DAYS360($T32,DATE(BT$7,12,31)),     IF((YEAR($T32)+$X32)&lt;=BT$7,               $W32-SUM($Y32:BS32),               $W32/$X32))))</f>
        <v/>
      </c>
      <c r="BU32" s="240">
        <f>IF(OR(NOT(ISNUMBER($T32)),ISBLANK($W32),NOT(ISNUMBER($X32))),0,      IF(OR(YEAR($T32)&gt;BU$7,$X32&lt;=0,(YEAR($T32)+$X32)&lt;BU$7),0,     IF(YEAR($T32)=BU$7,               ($W32/($X32*360))*DAYS360($T32,DATE(BU$7,12,31)),     IF((YEAR($T32)+$X32)&lt;=BU$7,               $W32-SUM($Y32:BT32),               $W32/$X32))))</f>
        <v/>
      </c>
      <c r="BV32" s="240">
        <f>IF(OR(NOT(ISNUMBER($T32)),ISBLANK($W32),NOT(ISNUMBER($X32))),0,      IF(OR(YEAR($T32)&gt;BV$7,$X32&lt;=0,(YEAR($T32)+$X32)&lt;BV$7),0,     IF(YEAR($T32)=BV$7,               ($W32/($X32*360))*DAYS360($T32,DATE(BV$7,12,31)),     IF((YEAR($T32)+$X32)&lt;=BV$7,               $W32-SUM($Y32:BU32),               $W32/$X32))))</f>
        <v/>
      </c>
      <c r="BW32" s="240">
        <f>IF(OR(NOT(ISNUMBER($T32)),ISBLANK($W32),NOT(ISNUMBER($X32))),0,      IF(OR(YEAR($T32)&gt;BW$7,$X32&lt;=0,(YEAR($T32)+$X32)&lt;BW$7),0,     IF(YEAR($T32)=BW$7,               ($W32/($X32*360))*DAYS360($T32,DATE(BW$7,12,31)),     IF((YEAR($T32)+$X32)&lt;=BW$7,               $W32-SUM($Y32:BV32),               $W32/$X32))))</f>
        <v/>
      </c>
      <c r="BX32" s="240">
        <f>IF(OR(NOT(ISNUMBER($T32)),ISBLANK($W32),NOT(ISNUMBER($X32))),0,      IF(OR(YEAR($T32)&gt;BX$7,$X32&lt;=0,(YEAR($T32)+$X32)&lt;BX$7),0,     IF(YEAR($T32)=BX$7,               ($W32/($X32*360))*DAYS360($T32,DATE(BX$7,12,31)),     IF((YEAR($T32)+$X32)&lt;=BX$7,               $W32-SUM($Y32:BW32),               $W32/$X32))))</f>
        <v/>
      </c>
      <c r="BY32" s="240">
        <f>IF(OR(NOT(ISNUMBER($T32)),ISBLANK($W32),NOT(ISNUMBER($X32))),0,      IF(OR(YEAR($T32)&gt;BY$7,$X32&lt;=0,(YEAR($T32)+$X32)&lt;BY$7),0,     IF(YEAR($T32)=BY$7,               ($W32/($X32*360))*DAYS360($T32,DATE(BY$7,12,31)),     IF((YEAR($T32)+$X32)&lt;=BY$7,               $W32-SUM($Y32:BX32),               $W32/$X32))))</f>
        <v/>
      </c>
      <c r="CL32" s="14">
        <f>CL31+1</f>
        <v/>
      </c>
    </row>
    <row r="33" ht="15" customFormat="1" customHeight="1" s="14">
      <c r="A33" s="12" t="n"/>
      <c r="D33" s="27" t="inlineStr">
        <is>
          <t>Constructions</t>
        </is>
      </c>
      <c r="E33" s="7" t="n"/>
      <c r="F33" s="522" t="n">
        <v>0.85</v>
      </c>
      <c r="G33" s="23" t="n">
        <v>30</v>
      </c>
      <c r="H33" s="13" t="n"/>
      <c r="I33" s="522" t="n">
        <v>0.85</v>
      </c>
      <c r="J33" s="23" t="n">
        <v>30</v>
      </c>
      <c r="L33" s="522" t="n">
        <v>0.85</v>
      </c>
      <c r="M33" s="23" t="n">
        <v>30</v>
      </c>
      <c r="N33" s="16" t="n"/>
      <c r="O33" s="522" t="n">
        <v>0.85</v>
      </c>
      <c r="P33" s="23" t="n">
        <v>30</v>
      </c>
      <c r="R33" s="16" t="n"/>
      <c r="S33" s="12" t="inlineStr">
        <is>
          <t>Bien_Immo - 4</t>
        </is>
      </c>
      <c r="T33" s="176">
        <f>T32</f>
        <v/>
      </c>
      <c r="U33" s="287" t="inlineStr">
        <is>
          <t>Etanchéité</t>
        </is>
      </c>
      <c r="V33" s="285" t="inlineStr">
        <is>
          <t>Constructions</t>
        </is>
      </c>
      <c r="W33" s="512">
        <f>IF($O$29="Détaillée",O36*$AC$278,0)</f>
        <v/>
      </c>
      <c r="X33" s="512">
        <f>IF($O$29="Détaillée",P36,0)</f>
        <v/>
      </c>
      <c r="Y33" s="12" t="n"/>
      <c r="Z33" s="240">
        <f>IF(OR(NOT(ISNUMBER($T33)),ISBLANK($W33),NOT(ISNUMBER($X33))),0,      IF(OR(YEAR($T33)&gt;Z$7,$X33&lt;=0,(YEAR($T33)+$X33)&lt;Z$7),0,     IF(YEAR($T33)=Z$7,               ($W33/($X33*360))*DAYS360($T33,DATE(Z$7,12,31)),     IF((YEAR($T33)+$X33)&lt;=Z$7,               $W33-SUM($Y33:Y33),               $W33/$X33))))</f>
        <v/>
      </c>
      <c r="AA33" s="240">
        <f>IF(OR(NOT(ISNUMBER($T33)),ISBLANK($W33),NOT(ISNUMBER($X33))),0,      IF(OR(YEAR($T33)&gt;AA$7,$X33&lt;=0,(YEAR($T33)+$X33)&lt;AA$7),0,     IF(YEAR($T33)=AA$7,               ($W33/($X33*360))*DAYS360($T33,DATE(AA$7,12,31)),     IF((YEAR($T33)+$X33)&lt;=AA$7,               $W33-SUM($Y33:Z33),               $W33/$X33))))</f>
        <v/>
      </c>
      <c r="AB33" s="240">
        <f>IF(OR(NOT(ISNUMBER($T33)),ISBLANK($W33),NOT(ISNUMBER($X33))),0,      IF(OR(YEAR($T33)&gt;AB$7,$X33&lt;=0,(YEAR($T33)+$X33)&lt;AB$7),0,     IF(YEAR($T33)=AB$7,               ($W33/($X33*360))*DAYS360($T33,DATE(AB$7,12,31)),     IF((YEAR($T33)+$X33)&lt;=AB$7,               $W33-SUM($Y33:AA33),               $W33/$X33))))</f>
        <v/>
      </c>
      <c r="AC33" s="240">
        <f>IF(OR(NOT(ISNUMBER($T33)),ISBLANK($W33),NOT(ISNUMBER($X33))),0,      IF(OR(YEAR($T33)&gt;AC$7,$X33&lt;=0,(YEAR($T33)+$X33)&lt;AC$7),0,     IF(YEAR($T33)=AC$7,               ($W33/($X33*360))*DAYS360($T33,DATE(AC$7,12,31)),     IF((YEAR($T33)+$X33)&lt;=AC$7,               $W33-SUM($Y33:AB33),               $W33/$X33))))</f>
        <v/>
      </c>
      <c r="AD33" s="240">
        <f>IF(OR(NOT(ISNUMBER($T33)),ISBLANK($W33),NOT(ISNUMBER($X33))),0,      IF(OR(YEAR($T33)&gt;AD$7,$X33&lt;=0,(YEAR($T33)+$X33)&lt;AD$7),0,     IF(YEAR($T33)=AD$7,               ($W33/($X33*360))*DAYS360($T33,DATE(AD$7,12,31)),     IF((YEAR($T33)+$X33)&lt;=AD$7,               $W33-SUM($Y33:AC33),               $W33/$X33))))</f>
        <v/>
      </c>
      <c r="AE33" s="240">
        <f>IF(OR(NOT(ISNUMBER($T33)),ISBLANK($W33),NOT(ISNUMBER($X33))),0,      IF(OR(YEAR($T33)&gt;AE$7,$X33&lt;=0,(YEAR($T33)+$X33)&lt;AE$7),0,     IF(YEAR($T33)=AE$7,               ($W33/($X33*360))*DAYS360($T33,DATE(AE$7,12,31)),     IF((YEAR($T33)+$X33)&lt;=AE$7,               $W33-SUM($Y33:AD33),               $W33/$X33))))</f>
        <v/>
      </c>
      <c r="AF33" s="240">
        <f>IF(OR(NOT(ISNUMBER($T33)),ISBLANK($W33),NOT(ISNUMBER($X33))),0,      IF(OR(YEAR($T33)&gt;AF$7,$X33&lt;=0,(YEAR($T33)+$X33)&lt;AF$7),0,     IF(YEAR($T33)=AF$7,               ($W33/($X33*360))*DAYS360($T33,DATE(AF$7,12,31)),     IF((YEAR($T33)+$X33)&lt;=AF$7,               $W33-SUM($Y33:AE33),               $W33/$X33))))</f>
        <v/>
      </c>
      <c r="AG33" s="240">
        <f>IF(OR(NOT(ISNUMBER($T33)),ISBLANK($W33),NOT(ISNUMBER($X33))),0,      IF(OR(YEAR($T33)&gt;AG$7,$X33&lt;=0,(YEAR($T33)+$X33)&lt;AG$7),0,     IF(YEAR($T33)=AG$7,               ($W33/($X33*360))*DAYS360($T33,DATE(AG$7,12,31)),     IF((YEAR($T33)+$X33)&lt;=AG$7,               $W33-SUM($Y33:AF33),               $W33/$X33))))</f>
        <v/>
      </c>
      <c r="AH33" s="240">
        <f>IF(OR(NOT(ISNUMBER($T33)),ISBLANK($W33),NOT(ISNUMBER($X33))),0,      IF(OR(YEAR($T33)&gt;AH$7,$X33&lt;=0,(YEAR($T33)+$X33)&lt;AH$7),0,     IF(YEAR($T33)=AH$7,               ($W33/($X33*360))*DAYS360($T33,DATE(AH$7,12,31)),     IF((YEAR($T33)+$X33)&lt;=AH$7,               $W33-SUM($Y33:AG33),               $W33/$X33))))</f>
        <v/>
      </c>
      <c r="AI33" s="240">
        <f>IF(OR(NOT(ISNUMBER($T33)),ISBLANK($W33),NOT(ISNUMBER($X33))),0,      IF(OR(YEAR($T33)&gt;AI$7,$X33&lt;=0,(YEAR($T33)+$X33)&lt;AI$7),0,     IF(YEAR($T33)=AI$7,               ($W33/($X33*360))*DAYS360($T33,DATE(AI$7,12,31)),     IF((YEAR($T33)+$X33)&lt;=AI$7,               $W33-SUM($Y33:AH33),               $W33/$X33))))</f>
        <v/>
      </c>
      <c r="AJ33" s="240">
        <f>IF(OR(NOT(ISNUMBER($T33)),ISBLANK($W33),NOT(ISNUMBER($X33))),0,      IF(OR(YEAR($T33)&gt;AJ$7,$X33&lt;=0,(YEAR($T33)+$X33)&lt;AJ$7),0,     IF(YEAR($T33)=AJ$7,               ($W33/($X33*360))*DAYS360($T33,DATE(AJ$7,12,31)),     IF((YEAR($T33)+$X33)&lt;=AJ$7,               $W33-SUM($Y33:AI33),               $W33/$X33))))</f>
        <v/>
      </c>
      <c r="AK33" s="240">
        <f>IF(OR(NOT(ISNUMBER($T33)),ISBLANK($W33),NOT(ISNUMBER($X33))),0,      IF(OR(YEAR($T33)&gt;AK$7,$X33&lt;=0,(YEAR($T33)+$X33)&lt;AK$7),0,     IF(YEAR($T33)=AK$7,               ($W33/($X33*360))*DAYS360($T33,DATE(AK$7,12,31)),     IF((YEAR($T33)+$X33)&lt;=AK$7,               $W33-SUM($Y33:AJ33),               $W33/$X33))))</f>
        <v/>
      </c>
      <c r="AL33" s="240">
        <f>IF(OR(NOT(ISNUMBER($T33)),ISBLANK($W33),NOT(ISNUMBER($X33))),0,      IF(OR(YEAR($T33)&gt;AL$7,$X33&lt;=0,(YEAR($T33)+$X33)&lt;AL$7),0,     IF(YEAR($T33)=AL$7,               ($W33/($X33*360))*DAYS360($T33,DATE(AL$7,12,31)),     IF((YEAR($T33)+$X33)&lt;=AL$7,               $W33-SUM($Y33:AK33),               $W33/$X33))))</f>
        <v/>
      </c>
      <c r="AM33" s="240">
        <f>IF(OR(NOT(ISNUMBER($T33)),ISBLANK($W33),NOT(ISNUMBER($X33))),0,      IF(OR(YEAR($T33)&gt;AM$7,$X33&lt;=0,(YEAR($T33)+$X33)&lt;AM$7),0,     IF(YEAR($T33)=AM$7,               ($W33/($X33*360))*DAYS360($T33,DATE(AM$7,12,31)),     IF((YEAR($T33)+$X33)&lt;=AM$7,               $W33-SUM($Y33:AL33),               $W33/$X33))))</f>
        <v/>
      </c>
      <c r="AN33" s="240">
        <f>IF(OR(NOT(ISNUMBER($T33)),ISBLANK($W33),NOT(ISNUMBER($X33))),0,      IF(OR(YEAR($T33)&gt;AN$7,$X33&lt;=0,(YEAR($T33)+$X33)&lt;AN$7),0,     IF(YEAR($T33)=AN$7,               ($W33/($X33*360))*DAYS360($T33,DATE(AN$7,12,31)),     IF((YEAR($T33)+$X33)&lt;=AN$7,               $W33-SUM($Y33:AM33),               $W33/$X33))))</f>
        <v/>
      </c>
      <c r="AO33" s="240">
        <f>IF(OR(NOT(ISNUMBER($T33)),ISBLANK($W33),NOT(ISNUMBER($X33))),0,      IF(OR(YEAR($T33)&gt;AO$7,$X33&lt;=0,(YEAR($T33)+$X33)&lt;AO$7),0,     IF(YEAR($T33)=AO$7,               ($W33/($X33*360))*DAYS360($T33,DATE(AO$7,12,31)),     IF((YEAR($T33)+$X33)&lt;=AO$7,               $W33-SUM($Y33:AN33),               $W33/$X33))))</f>
        <v/>
      </c>
      <c r="AP33" s="240">
        <f>IF(OR(NOT(ISNUMBER($T33)),ISBLANK($W33),NOT(ISNUMBER($X33))),0,      IF(OR(YEAR($T33)&gt;AP$7,$X33&lt;=0,(YEAR($T33)+$X33)&lt;AP$7),0,     IF(YEAR($T33)=AP$7,               ($W33/($X33*360))*DAYS360($T33,DATE(AP$7,12,31)),     IF((YEAR($T33)+$X33)&lt;=AP$7,               $W33-SUM($Y33:AO33),               $W33/$X33))))</f>
        <v/>
      </c>
      <c r="AQ33" s="240">
        <f>IF(OR(NOT(ISNUMBER($T33)),ISBLANK($W33),NOT(ISNUMBER($X33))),0,      IF(OR(YEAR($T33)&gt;AQ$7,$X33&lt;=0,(YEAR($T33)+$X33)&lt;AQ$7),0,     IF(YEAR($T33)=AQ$7,               ($W33/($X33*360))*DAYS360($T33,DATE(AQ$7,12,31)),     IF((YEAR($T33)+$X33)&lt;=AQ$7,               $W33-SUM($Y33:AP33),               $W33/$X33))))</f>
        <v/>
      </c>
      <c r="AR33" s="240">
        <f>IF(OR(NOT(ISNUMBER($T33)),ISBLANK($W33),NOT(ISNUMBER($X33))),0,      IF(OR(YEAR($T33)&gt;AR$7,$X33&lt;=0,(YEAR($T33)+$X33)&lt;AR$7),0,     IF(YEAR($T33)=AR$7,               ($W33/($X33*360))*DAYS360($T33,DATE(AR$7,12,31)),     IF((YEAR($T33)+$X33)&lt;=AR$7,               $W33-SUM($Y33:AQ33),               $W33/$X33))))</f>
        <v/>
      </c>
      <c r="AS33" s="240">
        <f>IF(OR(NOT(ISNUMBER($T33)),ISBLANK($W33),NOT(ISNUMBER($X33))),0,      IF(OR(YEAR($T33)&gt;AS$7,$X33&lt;=0,(YEAR($T33)+$X33)&lt;AS$7),0,     IF(YEAR($T33)=AS$7,               ($W33/($X33*360))*DAYS360($T33,DATE(AS$7,12,31)),     IF((YEAR($T33)+$X33)&lt;=AS$7,               $W33-SUM($Y33:AR33),               $W33/$X33))))</f>
        <v/>
      </c>
      <c r="AT33" s="240">
        <f>IF(OR(NOT(ISNUMBER($T33)),ISBLANK($W33),NOT(ISNUMBER($X33))),0,      IF(OR(YEAR($T33)&gt;AT$7,$X33&lt;=0,(YEAR($T33)+$X33)&lt;AT$7),0,     IF(YEAR($T33)=AT$7,               ($W33/($X33*360))*DAYS360($T33,DATE(AT$7,12,31)),     IF((YEAR($T33)+$X33)&lt;=AT$7,               $W33-SUM($Y33:AS33),               $W33/$X33))))</f>
        <v/>
      </c>
      <c r="AU33" s="240">
        <f>IF(OR(NOT(ISNUMBER($T33)),ISBLANK($W33),NOT(ISNUMBER($X33))),0,      IF(OR(YEAR($T33)&gt;AU$7,$X33&lt;=0,(YEAR($T33)+$X33)&lt;AU$7),0,     IF(YEAR($T33)=AU$7,               ($W33/($X33*360))*DAYS360($T33,DATE(AU$7,12,31)),     IF((YEAR($T33)+$X33)&lt;=AU$7,               $W33-SUM($Y33:AT33),               $W33/$X33))))</f>
        <v/>
      </c>
      <c r="AV33" s="240">
        <f>IF(OR(NOT(ISNUMBER($T33)),ISBLANK($W33),NOT(ISNUMBER($X33))),0,      IF(OR(YEAR($T33)&gt;AV$7,$X33&lt;=0,(YEAR($T33)+$X33)&lt;AV$7),0,     IF(YEAR($T33)=AV$7,               ($W33/($X33*360))*DAYS360($T33,DATE(AV$7,12,31)),     IF((YEAR($T33)+$X33)&lt;=AV$7,               $W33-SUM($Y33:AU33),               $W33/$X33))))</f>
        <v/>
      </c>
      <c r="AW33" s="240">
        <f>IF(OR(NOT(ISNUMBER($T33)),ISBLANK($W33),NOT(ISNUMBER($X33))),0,      IF(OR(YEAR($T33)&gt;AW$7,$X33&lt;=0,(YEAR($T33)+$X33)&lt;AW$7),0,     IF(YEAR($T33)=AW$7,               ($W33/($X33*360))*DAYS360($T33,DATE(AW$7,12,31)),     IF((YEAR($T33)+$X33)&lt;=AW$7,               $W33-SUM($Y33:AV33),               $W33/$X33))))</f>
        <v/>
      </c>
      <c r="AX33" s="240">
        <f>IF(OR(NOT(ISNUMBER($T33)),ISBLANK($W33),NOT(ISNUMBER($X33))),0,      IF(OR(YEAR($T33)&gt;AX$7,$X33&lt;=0,(YEAR($T33)+$X33)&lt;AX$7),0,     IF(YEAR($T33)=AX$7,               ($W33/($X33*360))*DAYS360($T33,DATE(AX$7,12,31)),     IF((YEAR($T33)+$X33)&lt;=AX$7,               $W33-SUM($Y33:AW33),               $W33/$X33))))</f>
        <v/>
      </c>
      <c r="AY33" s="240">
        <f>IF(OR(NOT(ISNUMBER($T33)),ISBLANK($W33),NOT(ISNUMBER($X33))),0,      IF(OR(YEAR($T33)&gt;AY$7,$X33&lt;=0,(YEAR($T33)+$X33)&lt;AY$7),0,     IF(YEAR($T33)=AY$7,               ($W33/($X33*360))*DAYS360($T33,DATE(AY$7,12,31)),     IF((YEAR($T33)+$X33)&lt;=AY$7,               $W33-SUM($Y33:AX33),               $W33/$X33))))</f>
        <v/>
      </c>
      <c r="AZ33" s="240">
        <f>IF(OR(NOT(ISNUMBER($T33)),ISBLANK($W33),NOT(ISNUMBER($X33))),0,      IF(OR(YEAR($T33)&gt;AZ$7,$X33&lt;=0,(YEAR($T33)+$X33)&lt;AZ$7),0,     IF(YEAR($T33)=AZ$7,               ($W33/($X33*360))*DAYS360($T33,DATE(AZ$7,12,31)),     IF((YEAR($T33)+$X33)&lt;=AZ$7,               $W33-SUM($Y33:AY33),               $W33/$X33))))</f>
        <v/>
      </c>
      <c r="BA33" s="240">
        <f>IF(OR(NOT(ISNUMBER($T33)),ISBLANK($W33),NOT(ISNUMBER($X33))),0,      IF(OR(YEAR($T33)&gt;BA$7,$X33&lt;=0,(YEAR($T33)+$X33)&lt;BA$7),0,     IF(YEAR($T33)=BA$7,               ($W33/($X33*360))*DAYS360($T33,DATE(BA$7,12,31)),     IF((YEAR($T33)+$X33)&lt;=BA$7,               $W33-SUM($Y33:AZ33),               $W33/$X33))))</f>
        <v/>
      </c>
      <c r="BB33" s="240">
        <f>IF(OR(NOT(ISNUMBER($T33)),ISBLANK($W33),NOT(ISNUMBER($X33))),0,      IF(OR(YEAR($T33)&gt;BB$7,$X33&lt;=0,(YEAR($T33)+$X33)&lt;BB$7),0,     IF(YEAR($T33)=BB$7,               ($W33/($X33*360))*DAYS360($T33,DATE(BB$7,12,31)),     IF((YEAR($T33)+$X33)&lt;=BB$7,               $W33-SUM($Y33:BA33),               $W33/$X33))))</f>
        <v/>
      </c>
      <c r="BC33" s="240">
        <f>IF(OR(NOT(ISNUMBER($T33)),ISBLANK($W33),NOT(ISNUMBER($X33))),0,      IF(OR(YEAR($T33)&gt;BC$7,$X33&lt;=0,(YEAR($T33)+$X33)&lt;BC$7),0,     IF(YEAR($T33)=BC$7,               ($W33/($X33*360))*DAYS360($T33,DATE(BC$7,12,31)),     IF((YEAR($T33)+$X33)&lt;=BC$7,               $W33-SUM($Y33:BB33),               $W33/$X33))))</f>
        <v/>
      </c>
      <c r="BD33" s="240">
        <f>IF(OR(NOT(ISNUMBER($T33)),ISBLANK($W33),NOT(ISNUMBER($X33))),0,      IF(OR(YEAR($T33)&gt;BD$7,$X33&lt;=0,(YEAR($T33)+$X33)&lt;BD$7),0,     IF(YEAR($T33)=BD$7,               ($W33/($X33*360))*DAYS360($T33,DATE(BD$7,12,31)),     IF((YEAR($T33)+$X33)&lt;=BD$7,               $W33-SUM($Y33:BC33),               $W33/$X33))))</f>
        <v/>
      </c>
      <c r="BE33" s="240">
        <f>IF(OR(NOT(ISNUMBER($T33)),ISBLANK($W33),NOT(ISNUMBER($X33))),0,      IF(OR(YEAR($T33)&gt;BE$7,$X33&lt;=0,(YEAR($T33)+$X33)&lt;BE$7),0,     IF(YEAR($T33)=BE$7,               ($W33/($X33*360))*DAYS360($T33,DATE(BE$7,12,31)),     IF((YEAR($T33)+$X33)&lt;=BE$7,               $W33-SUM($Y33:BD33),               $W33/$X33))))</f>
        <v/>
      </c>
      <c r="BF33" s="240">
        <f>IF(OR(NOT(ISNUMBER($T33)),ISBLANK($W33),NOT(ISNUMBER($X33))),0,      IF(OR(YEAR($T33)&gt;BF$7,$X33&lt;=0,(YEAR($T33)+$X33)&lt;BF$7),0,     IF(YEAR($T33)=BF$7,               ($W33/($X33*360))*DAYS360($T33,DATE(BF$7,12,31)),     IF((YEAR($T33)+$X33)&lt;=BF$7,               $W33-SUM($Y33:BE33),               $W33/$X33))))</f>
        <v/>
      </c>
      <c r="BG33" s="240">
        <f>IF(OR(NOT(ISNUMBER($T33)),ISBLANK($W33),NOT(ISNUMBER($X33))),0,      IF(OR(YEAR($T33)&gt;BG$7,$X33&lt;=0,(YEAR($T33)+$X33)&lt;BG$7),0,     IF(YEAR($T33)=BG$7,               ($W33/($X33*360))*DAYS360($T33,DATE(BG$7,12,31)),     IF((YEAR($T33)+$X33)&lt;=BG$7,               $W33-SUM($Y33:BF33),               $W33/$X33))))</f>
        <v/>
      </c>
      <c r="BH33" s="240">
        <f>IF(OR(NOT(ISNUMBER($T33)),ISBLANK($W33),NOT(ISNUMBER($X33))),0,      IF(OR(YEAR($T33)&gt;BH$7,$X33&lt;=0,(YEAR($T33)+$X33)&lt;BH$7),0,     IF(YEAR($T33)=BH$7,               ($W33/($X33*360))*DAYS360($T33,DATE(BH$7,12,31)),     IF((YEAR($T33)+$X33)&lt;=BH$7,               $W33-SUM($Y33:BG33),               $W33/$X33))))</f>
        <v/>
      </c>
      <c r="BI33" s="240">
        <f>IF(OR(NOT(ISNUMBER($T33)),ISBLANK($W33),NOT(ISNUMBER($X33))),0,      IF(OR(YEAR($T33)&gt;BI$7,$X33&lt;=0,(YEAR($T33)+$X33)&lt;BI$7),0,     IF(YEAR($T33)=BI$7,               ($W33/($X33*360))*DAYS360($T33,DATE(BI$7,12,31)),     IF((YEAR($T33)+$X33)&lt;=BI$7,               $W33-SUM($Y33:BH33),               $W33/$X33))))</f>
        <v/>
      </c>
      <c r="BJ33" s="240">
        <f>IF(OR(NOT(ISNUMBER($T33)),ISBLANK($W33),NOT(ISNUMBER($X33))),0,      IF(OR(YEAR($T33)&gt;BJ$7,$X33&lt;=0,(YEAR($T33)+$X33)&lt;BJ$7),0,     IF(YEAR($T33)=BJ$7,               ($W33/($X33*360))*DAYS360($T33,DATE(BJ$7,12,31)),     IF((YEAR($T33)+$X33)&lt;=BJ$7,               $W33-SUM($Y33:BI33),               $W33/$X33))))</f>
        <v/>
      </c>
      <c r="BK33" s="240">
        <f>IF(OR(NOT(ISNUMBER($T33)),ISBLANK($W33),NOT(ISNUMBER($X33))),0,      IF(OR(YEAR($T33)&gt;BK$7,$X33&lt;=0,(YEAR($T33)+$X33)&lt;BK$7),0,     IF(YEAR($T33)=BK$7,               ($W33/($X33*360))*DAYS360($T33,DATE(BK$7,12,31)),     IF((YEAR($T33)+$X33)&lt;=BK$7,               $W33-SUM($Y33:BJ33),               $W33/$X33))))</f>
        <v/>
      </c>
      <c r="BL33" s="240">
        <f>IF(OR(NOT(ISNUMBER($T33)),ISBLANK($W33),NOT(ISNUMBER($X33))),0,      IF(OR(YEAR($T33)&gt;BL$7,$X33&lt;=0,(YEAR($T33)+$X33)&lt;BL$7),0,     IF(YEAR($T33)=BL$7,               ($W33/($X33*360))*DAYS360($T33,DATE(BL$7,12,31)),     IF((YEAR($T33)+$X33)&lt;=BL$7,               $W33-SUM($Y33:BK33),               $W33/$X33))))</f>
        <v/>
      </c>
      <c r="BM33" s="240">
        <f>IF(OR(NOT(ISNUMBER($T33)),ISBLANK($W33),NOT(ISNUMBER($X33))),0,      IF(OR(YEAR($T33)&gt;BM$7,$X33&lt;=0,(YEAR($T33)+$X33)&lt;BM$7),0,     IF(YEAR($T33)=BM$7,               ($W33/($X33*360))*DAYS360($T33,DATE(BM$7,12,31)),     IF((YEAR($T33)+$X33)&lt;=BM$7,               $W33-SUM($Y33:BL33),               $W33/$X33))))</f>
        <v/>
      </c>
      <c r="BN33" s="240">
        <f>IF(OR(NOT(ISNUMBER($T33)),ISBLANK($W33),NOT(ISNUMBER($X33))),0,      IF(OR(YEAR($T33)&gt;BN$7,$X33&lt;=0,(YEAR($T33)+$X33)&lt;BN$7),0,     IF(YEAR($T33)=BN$7,               ($W33/($X33*360))*DAYS360($T33,DATE(BN$7,12,31)),     IF((YEAR($T33)+$X33)&lt;=BN$7,               $W33-SUM($Y33:BM33),               $W33/$X33))))</f>
        <v/>
      </c>
      <c r="BO33" s="240">
        <f>IF(OR(NOT(ISNUMBER($T33)),ISBLANK($W33),NOT(ISNUMBER($X33))),0,      IF(OR(YEAR($T33)&gt;BO$7,$X33&lt;=0,(YEAR($T33)+$X33)&lt;BO$7),0,     IF(YEAR($T33)=BO$7,               ($W33/($X33*360))*DAYS360($T33,DATE(BO$7,12,31)),     IF((YEAR($T33)+$X33)&lt;=BO$7,               $W33-SUM($Y33:BN33),               $W33/$X33))))</f>
        <v/>
      </c>
      <c r="BP33" s="240">
        <f>IF(OR(NOT(ISNUMBER($T33)),ISBLANK($W33),NOT(ISNUMBER($X33))),0,      IF(OR(YEAR($T33)&gt;BP$7,$X33&lt;=0,(YEAR($T33)+$X33)&lt;BP$7),0,     IF(YEAR($T33)=BP$7,               ($W33/($X33*360))*DAYS360($T33,DATE(BP$7,12,31)),     IF((YEAR($T33)+$X33)&lt;=BP$7,               $W33-SUM($Y33:BO33),               $W33/$X33))))</f>
        <v/>
      </c>
      <c r="BQ33" s="240">
        <f>IF(OR(NOT(ISNUMBER($T33)),ISBLANK($W33),NOT(ISNUMBER($X33))),0,      IF(OR(YEAR($T33)&gt;BQ$7,$X33&lt;=0,(YEAR($T33)+$X33)&lt;BQ$7),0,     IF(YEAR($T33)=BQ$7,               ($W33/($X33*360))*DAYS360($T33,DATE(BQ$7,12,31)),     IF((YEAR($T33)+$X33)&lt;=BQ$7,               $W33-SUM($Y33:BP33),               $W33/$X33))))</f>
        <v/>
      </c>
      <c r="BR33" s="240">
        <f>IF(OR(NOT(ISNUMBER($T33)),ISBLANK($W33),NOT(ISNUMBER($X33))),0,      IF(OR(YEAR($T33)&gt;BR$7,$X33&lt;=0,(YEAR($T33)+$X33)&lt;BR$7),0,     IF(YEAR($T33)=BR$7,               ($W33/($X33*360))*DAYS360($T33,DATE(BR$7,12,31)),     IF((YEAR($T33)+$X33)&lt;=BR$7,               $W33-SUM($Y33:BQ33),               $W33/$X33))))</f>
        <v/>
      </c>
      <c r="BS33" s="240">
        <f>IF(OR(NOT(ISNUMBER($T33)),ISBLANK($W33),NOT(ISNUMBER($X33))),0,      IF(OR(YEAR($T33)&gt;BS$7,$X33&lt;=0,(YEAR($T33)+$X33)&lt;BS$7),0,     IF(YEAR($T33)=BS$7,               ($W33/($X33*360))*DAYS360($T33,DATE(BS$7,12,31)),     IF((YEAR($T33)+$X33)&lt;=BS$7,               $W33-SUM($Y33:BR33),               $W33/$X33))))</f>
        <v/>
      </c>
      <c r="BT33" s="240">
        <f>IF(OR(NOT(ISNUMBER($T33)),ISBLANK($W33),NOT(ISNUMBER($X33))),0,      IF(OR(YEAR($T33)&gt;BT$7,$X33&lt;=0,(YEAR($T33)+$X33)&lt;BT$7),0,     IF(YEAR($T33)=BT$7,               ($W33/($X33*360))*DAYS360($T33,DATE(BT$7,12,31)),     IF((YEAR($T33)+$X33)&lt;=BT$7,               $W33-SUM($Y33:BS33),               $W33/$X33))))</f>
        <v/>
      </c>
      <c r="BU33" s="240">
        <f>IF(OR(NOT(ISNUMBER($T33)),ISBLANK($W33),NOT(ISNUMBER($X33))),0,      IF(OR(YEAR($T33)&gt;BU$7,$X33&lt;=0,(YEAR($T33)+$X33)&lt;BU$7),0,     IF(YEAR($T33)=BU$7,               ($W33/($X33*360))*DAYS360($T33,DATE(BU$7,12,31)),     IF((YEAR($T33)+$X33)&lt;=BU$7,               $W33-SUM($Y33:BT33),               $W33/$X33))))</f>
        <v/>
      </c>
      <c r="BV33" s="240">
        <f>IF(OR(NOT(ISNUMBER($T33)),ISBLANK($W33),NOT(ISNUMBER($X33))),0,      IF(OR(YEAR($T33)&gt;BV$7,$X33&lt;=0,(YEAR($T33)+$X33)&lt;BV$7),0,     IF(YEAR($T33)=BV$7,               ($W33/($X33*360))*DAYS360($T33,DATE(BV$7,12,31)),     IF((YEAR($T33)+$X33)&lt;=BV$7,               $W33-SUM($Y33:BU33),               $W33/$X33))))</f>
        <v/>
      </c>
      <c r="BW33" s="240">
        <f>IF(OR(NOT(ISNUMBER($T33)),ISBLANK($W33),NOT(ISNUMBER($X33))),0,      IF(OR(YEAR($T33)&gt;BW$7,$X33&lt;=0,(YEAR($T33)+$X33)&lt;BW$7),0,     IF(YEAR($T33)=BW$7,               ($W33/($X33*360))*DAYS360($T33,DATE(BW$7,12,31)),     IF((YEAR($T33)+$X33)&lt;=BW$7,               $W33-SUM($Y33:BV33),               $W33/$X33))))</f>
        <v/>
      </c>
      <c r="BX33" s="240">
        <f>IF(OR(NOT(ISNUMBER($T33)),ISBLANK($W33),NOT(ISNUMBER($X33))),0,      IF(OR(YEAR($T33)&gt;BX$7,$X33&lt;=0,(YEAR($T33)+$X33)&lt;BX$7),0,     IF(YEAR($T33)=BX$7,               ($W33/($X33*360))*DAYS360($T33,DATE(BX$7,12,31)),     IF((YEAR($T33)+$X33)&lt;=BX$7,               $W33-SUM($Y33:BW33),               $W33/$X33))))</f>
        <v/>
      </c>
      <c r="BY33" s="240">
        <f>IF(OR(NOT(ISNUMBER($T33)),ISBLANK($W33),NOT(ISNUMBER($X33))),0,      IF(OR(YEAR($T33)&gt;BY$7,$X33&lt;=0,(YEAR($T33)+$X33)&lt;BY$7),0,     IF(YEAR($T33)=BY$7,               ($W33/($X33*360))*DAYS360($T33,DATE(BY$7,12,31)),     IF((YEAR($T33)+$X33)&lt;=BY$7,               $W33-SUM($Y33:BX33),               $W33/$X33))))</f>
        <v/>
      </c>
      <c r="CL33" s="14">
        <f>CL32+1</f>
        <v/>
      </c>
    </row>
    <row r="34" ht="15" customFormat="1" customHeight="1" s="14">
      <c r="A34" s="12" t="n"/>
      <c r="D34" s="185" t="inlineStr">
        <is>
          <t>Gros Œuvre</t>
        </is>
      </c>
      <c r="E34" s="7" t="n"/>
      <c r="F34" s="522" t="n">
        <v>0.45</v>
      </c>
      <c r="G34" s="23" t="n">
        <v>75</v>
      </c>
      <c r="H34" s="8" t="n"/>
      <c r="I34" s="522" t="n">
        <v>0.45</v>
      </c>
      <c r="J34" s="23" t="n">
        <v>70</v>
      </c>
      <c r="L34" s="522" t="n">
        <v>0.45</v>
      </c>
      <c r="M34" s="23" t="n">
        <v>70</v>
      </c>
      <c r="N34" s="16" t="n"/>
      <c r="O34" s="522" t="n">
        <v>0.45</v>
      </c>
      <c r="P34" s="23" t="n">
        <v>70</v>
      </c>
      <c r="Q34" s="16" t="n"/>
      <c r="S34" s="12" t="inlineStr">
        <is>
          <t>Bien_Immo - 4</t>
        </is>
      </c>
      <c r="T34" s="176">
        <f>T32</f>
        <v/>
      </c>
      <c r="U34" s="287" t="inlineStr">
        <is>
          <t xml:space="preserve"> Toiture</t>
        </is>
      </c>
      <c r="V34" s="285" t="inlineStr">
        <is>
          <t>Constructions</t>
        </is>
      </c>
      <c r="W34" s="512">
        <f>IF($O$29="Détaillée",O37*$AC$278,0)</f>
        <v/>
      </c>
      <c r="X34" s="512">
        <f>IF($O$29="Détaillée",P37,0)</f>
        <v/>
      </c>
      <c r="Y34" s="12" t="n"/>
      <c r="Z34" s="240">
        <f>IF(OR(NOT(ISNUMBER($T34)),ISBLANK($W34),NOT(ISNUMBER($X34))),0,      IF(OR(YEAR($T34)&gt;Z$7,$X34&lt;=0,(YEAR($T34)+$X34)&lt;Z$7),0,     IF(YEAR($T34)=Z$7,               ($W34/($X34*360))*DAYS360($T34,DATE(Z$7,12,31)),     IF((YEAR($T34)+$X34)&lt;=Z$7,               $W34-SUM($Y34:Y34),               $W34/$X34))))</f>
        <v/>
      </c>
      <c r="AA34" s="240">
        <f>IF(OR(NOT(ISNUMBER($T34)),ISBLANK($W34),NOT(ISNUMBER($X34))),0,      IF(OR(YEAR($T34)&gt;AA$7,$X34&lt;=0,(YEAR($T34)+$X34)&lt;AA$7),0,     IF(YEAR($T34)=AA$7,               ($W34/($X34*360))*DAYS360($T34,DATE(AA$7,12,31)),     IF((YEAR($T34)+$X34)&lt;=AA$7,               $W34-SUM($Y34:Z34),               $W34/$X34))))</f>
        <v/>
      </c>
      <c r="AB34" s="240">
        <f>IF(OR(NOT(ISNUMBER($T34)),ISBLANK($W34),NOT(ISNUMBER($X34))),0,      IF(OR(YEAR($T34)&gt;AB$7,$X34&lt;=0,(YEAR($T34)+$X34)&lt;AB$7),0,     IF(YEAR($T34)=AB$7,               ($W34/($X34*360))*DAYS360($T34,DATE(AB$7,12,31)),     IF((YEAR($T34)+$X34)&lt;=AB$7,               $W34-SUM($Y34:AA34),               $W34/$X34))))</f>
        <v/>
      </c>
      <c r="AC34" s="240">
        <f>IF(OR(NOT(ISNUMBER($T34)),ISBLANK($W34),NOT(ISNUMBER($X34))),0,      IF(OR(YEAR($T34)&gt;AC$7,$X34&lt;=0,(YEAR($T34)+$X34)&lt;AC$7),0,     IF(YEAR($T34)=AC$7,               ($W34/($X34*360))*DAYS360($T34,DATE(AC$7,12,31)),     IF((YEAR($T34)+$X34)&lt;=AC$7,               $W34-SUM($Y34:AB34),               $W34/$X34))))</f>
        <v/>
      </c>
      <c r="AD34" s="240">
        <f>IF(OR(NOT(ISNUMBER($T34)),ISBLANK($W34),NOT(ISNUMBER($X34))),0,      IF(OR(YEAR($T34)&gt;AD$7,$X34&lt;=0,(YEAR($T34)+$X34)&lt;AD$7),0,     IF(YEAR($T34)=AD$7,               ($W34/($X34*360))*DAYS360($T34,DATE(AD$7,12,31)),     IF((YEAR($T34)+$X34)&lt;=AD$7,               $W34-SUM($Y34:AC34),               $W34/$X34))))</f>
        <v/>
      </c>
      <c r="AE34" s="240">
        <f>IF(OR(NOT(ISNUMBER($T34)),ISBLANK($W34),NOT(ISNUMBER($X34))),0,      IF(OR(YEAR($T34)&gt;AE$7,$X34&lt;=0,(YEAR($T34)+$X34)&lt;AE$7),0,     IF(YEAR($T34)=AE$7,               ($W34/($X34*360))*DAYS360($T34,DATE(AE$7,12,31)),     IF((YEAR($T34)+$X34)&lt;=AE$7,               $W34-SUM($Y34:AD34),               $W34/$X34))))</f>
        <v/>
      </c>
      <c r="AF34" s="240">
        <f>IF(OR(NOT(ISNUMBER($T34)),ISBLANK($W34),NOT(ISNUMBER($X34))),0,      IF(OR(YEAR($T34)&gt;AF$7,$X34&lt;=0,(YEAR($T34)+$X34)&lt;AF$7),0,     IF(YEAR($T34)=AF$7,               ($W34/($X34*360))*DAYS360($T34,DATE(AF$7,12,31)),     IF((YEAR($T34)+$X34)&lt;=AF$7,               $W34-SUM($Y34:AE34),               $W34/$X34))))</f>
        <v/>
      </c>
      <c r="AG34" s="240">
        <f>IF(OR(NOT(ISNUMBER($T34)),ISBLANK($W34),NOT(ISNUMBER($X34))),0,      IF(OR(YEAR($T34)&gt;AG$7,$X34&lt;=0,(YEAR($T34)+$X34)&lt;AG$7),0,     IF(YEAR($T34)=AG$7,               ($W34/($X34*360))*DAYS360($T34,DATE(AG$7,12,31)),     IF((YEAR($T34)+$X34)&lt;=AG$7,               $W34-SUM($Y34:AF34),               $W34/$X34))))</f>
        <v/>
      </c>
      <c r="AH34" s="240">
        <f>IF(OR(NOT(ISNUMBER($T34)),ISBLANK($W34),NOT(ISNUMBER($X34))),0,      IF(OR(YEAR($T34)&gt;AH$7,$X34&lt;=0,(YEAR($T34)+$X34)&lt;AH$7),0,     IF(YEAR($T34)=AH$7,               ($W34/($X34*360))*DAYS360($T34,DATE(AH$7,12,31)),     IF((YEAR($T34)+$X34)&lt;=AH$7,               $W34-SUM($Y34:AG34),               $W34/$X34))))</f>
        <v/>
      </c>
      <c r="AI34" s="240">
        <f>IF(OR(NOT(ISNUMBER($T34)),ISBLANK($W34),NOT(ISNUMBER($X34))),0,      IF(OR(YEAR($T34)&gt;AI$7,$X34&lt;=0,(YEAR($T34)+$X34)&lt;AI$7),0,     IF(YEAR($T34)=AI$7,               ($W34/($X34*360))*DAYS360($T34,DATE(AI$7,12,31)),     IF((YEAR($T34)+$X34)&lt;=AI$7,               $W34-SUM($Y34:AH34),               $W34/$X34))))</f>
        <v/>
      </c>
      <c r="AJ34" s="240">
        <f>IF(OR(NOT(ISNUMBER($T34)),ISBLANK($W34),NOT(ISNUMBER($X34))),0,      IF(OR(YEAR($T34)&gt;AJ$7,$X34&lt;=0,(YEAR($T34)+$X34)&lt;AJ$7),0,     IF(YEAR($T34)=AJ$7,               ($W34/($X34*360))*DAYS360($T34,DATE(AJ$7,12,31)),     IF((YEAR($T34)+$X34)&lt;=AJ$7,               $W34-SUM($Y34:AI34),               $W34/$X34))))</f>
        <v/>
      </c>
      <c r="AK34" s="240">
        <f>IF(OR(NOT(ISNUMBER($T34)),ISBLANK($W34),NOT(ISNUMBER($X34))),0,      IF(OR(YEAR($T34)&gt;AK$7,$X34&lt;=0,(YEAR($T34)+$X34)&lt;AK$7),0,     IF(YEAR($T34)=AK$7,               ($W34/($X34*360))*DAYS360($T34,DATE(AK$7,12,31)),     IF((YEAR($T34)+$X34)&lt;=AK$7,               $W34-SUM($Y34:AJ34),               $W34/$X34))))</f>
        <v/>
      </c>
      <c r="AL34" s="240">
        <f>IF(OR(NOT(ISNUMBER($T34)),ISBLANK($W34),NOT(ISNUMBER($X34))),0,      IF(OR(YEAR($T34)&gt;AL$7,$X34&lt;=0,(YEAR($T34)+$X34)&lt;AL$7),0,     IF(YEAR($T34)=AL$7,               ($W34/($X34*360))*DAYS360($T34,DATE(AL$7,12,31)),     IF((YEAR($T34)+$X34)&lt;=AL$7,               $W34-SUM($Y34:AK34),               $W34/$X34))))</f>
        <v/>
      </c>
      <c r="AM34" s="240">
        <f>IF(OR(NOT(ISNUMBER($T34)),ISBLANK($W34),NOT(ISNUMBER($X34))),0,      IF(OR(YEAR($T34)&gt;AM$7,$X34&lt;=0,(YEAR($T34)+$X34)&lt;AM$7),0,     IF(YEAR($T34)=AM$7,               ($W34/($X34*360))*DAYS360($T34,DATE(AM$7,12,31)),     IF((YEAR($T34)+$X34)&lt;=AM$7,               $W34-SUM($Y34:AL34),               $W34/$X34))))</f>
        <v/>
      </c>
      <c r="AN34" s="240">
        <f>IF(OR(NOT(ISNUMBER($T34)),ISBLANK($W34),NOT(ISNUMBER($X34))),0,      IF(OR(YEAR($T34)&gt;AN$7,$X34&lt;=0,(YEAR($T34)+$X34)&lt;AN$7),0,     IF(YEAR($T34)=AN$7,               ($W34/($X34*360))*DAYS360($T34,DATE(AN$7,12,31)),     IF((YEAR($T34)+$X34)&lt;=AN$7,               $W34-SUM($Y34:AM34),               $W34/$X34))))</f>
        <v/>
      </c>
      <c r="AO34" s="240">
        <f>IF(OR(NOT(ISNUMBER($T34)),ISBLANK($W34),NOT(ISNUMBER($X34))),0,      IF(OR(YEAR($T34)&gt;AO$7,$X34&lt;=0,(YEAR($T34)+$X34)&lt;AO$7),0,     IF(YEAR($T34)=AO$7,               ($W34/($X34*360))*DAYS360($T34,DATE(AO$7,12,31)),     IF((YEAR($T34)+$X34)&lt;=AO$7,               $W34-SUM($Y34:AN34),               $W34/$X34))))</f>
        <v/>
      </c>
      <c r="AP34" s="240">
        <f>IF(OR(NOT(ISNUMBER($T34)),ISBLANK($W34),NOT(ISNUMBER($X34))),0,      IF(OR(YEAR($T34)&gt;AP$7,$X34&lt;=0,(YEAR($T34)+$X34)&lt;AP$7),0,     IF(YEAR($T34)=AP$7,               ($W34/($X34*360))*DAYS360($T34,DATE(AP$7,12,31)),     IF((YEAR($T34)+$X34)&lt;=AP$7,               $W34-SUM($Y34:AO34),               $W34/$X34))))</f>
        <v/>
      </c>
      <c r="AQ34" s="240">
        <f>IF(OR(NOT(ISNUMBER($T34)),ISBLANK($W34),NOT(ISNUMBER($X34))),0,      IF(OR(YEAR($T34)&gt;AQ$7,$X34&lt;=0,(YEAR($T34)+$X34)&lt;AQ$7),0,     IF(YEAR($T34)=AQ$7,               ($W34/($X34*360))*DAYS360($T34,DATE(AQ$7,12,31)),     IF((YEAR($T34)+$X34)&lt;=AQ$7,               $W34-SUM($Y34:AP34),               $W34/$X34))))</f>
        <v/>
      </c>
      <c r="AR34" s="240">
        <f>IF(OR(NOT(ISNUMBER($T34)),ISBLANK($W34),NOT(ISNUMBER($X34))),0,      IF(OR(YEAR($T34)&gt;AR$7,$X34&lt;=0,(YEAR($T34)+$X34)&lt;AR$7),0,     IF(YEAR($T34)=AR$7,               ($W34/($X34*360))*DAYS360($T34,DATE(AR$7,12,31)),     IF((YEAR($T34)+$X34)&lt;=AR$7,               $W34-SUM($Y34:AQ34),               $W34/$X34))))</f>
        <v/>
      </c>
      <c r="AS34" s="240">
        <f>IF(OR(NOT(ISNUMBER($T34)),ISBLANK($W34),NOT(ISNUMBER($X34))),0,      IF(OR(YEAR($T34)&gt;AS$7,$X34&lt;=0,(YEAR($T34)+$X34)&lt;AS$7),0,     IF(YEAR($T34)=AS$7,               ($W34/($X34*360))*DAYS360($T34,DATE(AS$7,12,31)),     IF((YEAR($T34)+$X34)&lt;=AS$7,               $W34-SUM($Y34:AR34),               $W34/$X34))))</f>
        <v/>
      </c>
      <c r="AT34" s="240">
        <f>IF(OR(NOT(ISNUMBER($T34)),ISBLANK($W34),NOT(ISNUMBER($X34))),0,      IF(OR(YEAR($T34)&gt;AT$7,$X34&lt;=0,(YEAR($T34)+$X34)&lt;AT$7),0,     IF(YEAR($T34)=AT$7,               ($W34/($X34*360))*DAYS360($T34,DATE(AT$7,12,31)),     IF((YEAR($T34)+$X34)&lt;=AT$7,               $W34-SUM($Y34:AS34),               $W34/$X34))))</f>
        <v/>
      </c>
      <c r="AU34" s="240">
        <f>IF(OR(NOT(ISNUMBER($T34)),ISBLANK($W34),NOT(ISNUMBER($X34))),0,      IF(OR(YEAR($T34)&gt;AU$7,$X34&lt;=0,(YEAR($T34)+$X34)&lt;AU$7),0,     IF(YEAR($T34)=AU$7,               ($W34/($X34*360))*DAYS360($T34,DATE(AU$7,12,31)),     IF((YEAR($T34)+$X34)&lt;=AU$7,               $W34-SUM($Y34:AT34),               $W34/$X34))))</f>
        <v/>
      </c>
      <c r="AV34" s="240">
        <f>IF(OR(NOT(ISNUMBER($T34)),ISBLANK($W34),NOT(ISNUMBER($X34))),0,      IF(OR(YEAR($T34)&gt;AV$7,$X34&lt;=0,(YEAR($T34)+$X34)&lt;AV$7),0,     IF(YEAR($T34)=AV$7,               ($W34/($X34*360))*DAYS360($T34,DATE(AV$7,12,31)),     IF((YEAR($T34)+$X34)&lt;=AV$7,               $W34-SUM($Y34:AU34),               $W34/$X34))))</f>
        <v/>
      </c>
      <c r="AW34" s="240">
        <f>IF(OR(NOT(ISNUMBER($T34)),ISBLANK($W34),NOT(ISNUMBER($X34))),0,      IF(OR(YEAR($T34)&gt;AW$7,$X34&lt;=0,(YEAR($T34)+$X34)&lt;AW$7),0,     IF(YEAR($T34)=AW$7,               ($W34/($X34*360))*DAYS360($T34,DATE(AW$7,12,31)),     IF((YEAR($T34)+$X34)&lt;=AW$7,               $W34-SUM($Y34:AV34),               $W34/$X34))))</f>
        <v/>
      </c>
      <c r="AX34" s="240">
        <f>IF(OR(NOT(ISNUMBER($T34)),ISBLANK($W34),NOT(ISNUMBER($X34))),0,      IF(OR(YEAR($T34)&gt;AX$7,$X34&lt;=0,(YEAR($T34)+$X34)&lt;AX$7),0,     IF(YEAR($T34)=AX$7,               ($W34/($X34*360))*DAYS360($T34,DATE(AX$7,12,31)),     IF((YEAR($T34)+$X34)&lt;=AX$7,               $W34-SUM($Y34:AW34),               $W34/$X34))))</f>
        <v/>
      </c>
      <c r="AY34" s="240">
        <f>IF(OR(NOT(ISNUMBER($T34)),ISBLANK($W34),NOT(ISNUMBER($X34))),0,      IF(OR(YEAR($T34)&gt;AY$7,$X34&lt;=0,(YEAR($T34)+$X34)&lt;AY$7),0,     IF(YEAR($T34)=AY$7,               ($W34/($X34*360))*DAYS360($T34,DATE(AY$7,12,31)),     IF((YEAR($T34)+$X34)&lt;=AY$7,               $W34-SUM($Y34:AX34),               $W34/$X34))))</f>
        <v/>
      </c>
      <c r="AZ34" s="240">
        <f>IF(OR(NOT(ISNUMBER($T34)),ISBLANK($W34),NOT(ISNUMBER($X34))),0,      IF(OR(YEAR($T34)&gt;AZ$7,$X34&lt;=0,(YEAR($T34)+$X34)&lt;AZ$7),0,     IF(YEAR($T34)=AZ$7,               ($W34/($X34*360))*DAYS360($T34,DATE(AZ$7,12,31)),     IF((YEAR($T34)+$X34)&lt;=AZ$7,               $W34-SUM($Y34:AY34),               $W34/$X34))))</f>
        <v/>
      </c>
      <c r="BA34" s="240">
        <f>IF(OR(NOT(ISNUMBER($T34)),ISBLANK($W34),NOT(ISNUMBER($X34))),0,      IF(OR(YEAR($T34)&gt;BA$7,$X34&lt;=0,(YEAR($T34)+$X34)&lt;BA$7),0,     IF(YEAR($T34)=BA$7,               ($W34/($X34*360))*DAYS360($T34,DATE(BA$7,12,31)),     IF((YEAR($T34)+$X34)&lt;=BA$7,               $W34-SUM($Y34:AZ34),               $W34/$X34))))</f>
        <v/>
      </c>
      <c r="BB34" s="240">
        <f>IF(OR(NOT(ISNUMBER($T34)),ISBLANK($W34),NOT(ISNUMBER($X34))),0,      IF(OR(YEAR($T34)&gt;BB$7,$X34&lt;=0,(YEAR($T34)+$X34)&lt;BB$7),0,     IF(YEAR($T34)=BB$7,               ($W34/($X34*360))*DAYS360($T34,DATE(BB$7,12,31)),     IF((YEAR($T34)+$X34)&lt;=BB$7,               $W34-SUM($Y34:BA34),               $W34/$X34))))</f>
        <v/>
      </c>
      <c r="BC34" s="240">
        <f>IF(OR(NOT(ISNUMBER($T34)),ISBLANK($W34),NOT(ISNUMBER($X34))),0,      IF(OR(YEAR($T34)&gt;BC$7,$X34&lt;=0,(YEAR($T34)+$X34)&lt;BC$7),0,     IF(YEAR($T34)=BC$7,               ($W34/($X34*360))*DAYS360($T34,DATE(BC$7,12,31)),     IF((YEAR($T34)+$X34)&lt;=BC$7,               $W34-SUM($Y34:BB34),               $W34/$X34))))</f>
        <v/>
      </c>
      <c r="BD34" s="240">
        <f>IF(OR(NOT(ISNUMBER($T34)),ISBLANK($W34),NOT(ISNUMBER($X34))),0,      IF(OR(YEAR($T34)&gt;BD$7,$X34&lt;=0,(YEAR($T34)+$X34)&lt;BD$7),0,     IF(YEAR($T34)=BD$7,               ($W34/($X34*360))*DAYS360($T34,DATE(BD$7,12,31)),     IF((YEAR($T34)+$X34)&lt;=BD$7,               $W34-SUM($Y34:BC34),               $W34/$X34))))</f>
        <v/>
      </c>
      <c r="BE34" s="240">
        <f>IF(OR(NOT(ISNUMBER($T34)),ISBLANK($W34),NOT(ISNUMBER($X34))),0,      IF(OR(YEAR($T34)&gt;BE$7,$X34&lt;=0,(YEAR($T34)+$X34)&lt;BE$7),0,     IF(YEAR($T34)=BE$7,               ($W34/($X34*360))*DAYS360($T34,DATE(BE$7,12,31)),     IF((YEAR($T34)+$X34)&lt;=BE$7,               $W34-SUM($Y34:BD34),               $W34/$X34))))</f>
        <v/>
      </c>
      <c r="BF34" s="240">
        <f>IF(OR(NOT(ISNUMBER($T34)),ISBLANK($W34),NOT(ISNUMBER($X34))),0,      IF(OR(YEAR($T34)&gt;BF$7,$X34&lt;=0,(YEAR($T34)+$X34)&lt;BF$7),0,     IF(YEAR($T34)=BF$7,               ($W34/($X34*360))*DAYS360($T34,DATE(BF$7,12,31)),     IF((YEAR($T34)+$X34)&lt;=BF$7,               $W34-SUM($Y34:BE34),               $W34/$X34))))</f>
        <v/>
      </c>
      <c r="BG34" s="240">
        <f>IF(OR(NOT(ISNUMBER($T34)),ISBLANK($W34),NOT(ISNUMBER($X34))),0,      IF(OR(YEAR($T34)&gt;BG$7,$X34&lt;=0,(YEAR($T34)+$X34)&lt;BG$7),0,     IF(YEAR($T34)=BG$7,               ($W34/($X34*360))*DAYS360($T34,DATE(BG$7,12,31)),     IF((YEAR($T34)+$X34)&lt;=BG$7,               $W34-SUM($Y34:BF34),               $W34/$X34))))</f>
        <v/>
      </c>
      <c r="BH34" s="240">
        <f>IF(OR(NOT(ISNUMBER($T34)),ISBLANK($W34),NOT(ISNUMBER($X34))),0,      IF(OR(YEAR($T34)&gt;BH$7,$X34&lt;=0,(YEAR($T34)+$X34)&lt;BH$7),0,     IF(YEAR($T34)=BH$7,               ($W34/($X34*360))*DAYS360($T34,DATE(BH$7,12,31)),     IF((YEAR($T34)+$X34)&lt;=BH$7,               $W34-SUM($Y34:BG34),               $W34/$X34))))</f>
        <v/>
      </c>
      <c r="BI34" s="240">
        <f>IF(OR(NOT(ISNUMBER($T34)),ISBLANK($W34),NOT(ISNUMBER($X34))),0,      IF(OR(YEAR($T34)&gt;BI$7,$X34&lt;=0,(YEAR($T34)+$X34)&lt;BI$7),0,     IF(YEAR($T34)=BI$7,               ($W34/($X34*360))*DAYS360($T34,DATE(BI$7,12,31)),     IF((YEAR($T34)+$X34)&lt;=BI$7,               $W34-SUM($Y34:BH34),               $W34/$X34))))</f>
        <v/>
      </c>
      <c r="BJ34" s="240">
        <f>IF(OR(NOT(ISNUMBER($T34)),ISBLANK($W34),NOT(ISNUMBER($X34))),0,      IF(OR(YEAR($T34)&gt;BJ$7,$X34&lt;=0,(YEAR($T34)+$X34)&lt;BJ$7),0,     IF(YEAR($T34)=BJ$7,               ($W34/($X34*360))*DAYS360($T34,DATE(BJ$7,12,31)),     IF((YEAR($T34)+$X34)&lt;=BJ$7,               $W34-SUM($Y34:BI34),               $W34/$X34))))</f>
        <v/>
      </c>
      <c r="BK34" s="240">
        <f>IF(OR(NOT(ISNUMBER($T34)),ISBLANK($W34),NOT(ISNUMBER($X34))),0,      IF(OR(YEAR($T34)&gt;BK$7,$X34&lt;=0,(YEAR($T34)+$X34)&lt;BK$7),0,     IF(YEAR($T34)=BK$7,               ($W34/($X34*360))*DAYS360($T34,DATE(BK$7,12,31)),     IF((YEAR($T34)+$X34)&lt;=BK$7,               $W34-SUM($Y34:BJ34),               $W34/$X34))))</f>
        <v/>
      </c>
      <c r="BL34" s="240">
        <f>IF(OR(NOT(ISNUMBER($T34)),ISBLANK($W34),NOT(ISNUMBER($X34))),0,      IF(OR(YEAR($T34)&gt;BL$7,$X34&lt;=0,(YEAR($T34)+$X34)&lt;BL$7),0,     IF(YEAR($T34)=BL$7,               ($W34/($X34*360))*DAYS360($T34,DATE(BL$7,12,31)),     IF((YEAR($T34)+$X34)&lt;=BL$7,               $W34-SUM($Y34:BK34),               $W34/$X34))))</f>
        <v/>
      </c>
      <c r="BM34" s="240">
        <f>IF(OR(NOT(ISNUMBER($T34)),ISBLANK($W34),NOT(ISNUMBER($X34))),0,      IF(OR(YEAR($T34)&gt;BM$7,$X34&lt;=0,(YEAR($T34)+$X34)&lt;BM$7),0,     IF(YEAR($T34)=BM$7,               ($W34/($X34*360))*DAYS360($T34,DATE(BM$7,12,31)),     IF((YEAR($T34)+$X34)&lt;=BM$7,               $W34-SUM($Y34:BL34),               $W34/$X34))))</f>
        <v/>
      </c>
      <c r="BN34" s="240">
        <f>IF(OR(NOT(ISNUMBER($T34)),ISBLANK($W34),NOT(ISNUMBER($X34))),0,      IF(OR(YEAR($T34)&gt;BN$7,$X34&lt;=0,(YEAR($T34)+$X34)&lt;BN$7),0,     IF(YEAR($T34)=BN$7,               ($W34/($X34*360))*DAYS360($T34,DATE(BN$7,12,31)),     IF((YEAR($T34)+$X34)&lt;=BN$7,               $W34-SUM($Y34:BM34),               $W34/$X34))))</f>
        <v/>
      </c>
      <c r="BO34" s="240">
        <f>IF(OR(NOT(ISNUMBER($T34)),ISBLANK($W34),NOT(ISNUMBER($X34))),0,      IF(OR(YEAR($T34)&gt;BO$7,$X34&lt;=0,(YEAR($T34)+$X34)&lt;BO$7),0,     IF(YEAR($T34)=BO$7,               ($W34/($X34*360))*DAYS360($T34,DATE(BO$7,12,31)),     IF((YEAR($T34)+$X34)&lt;=BO$7,               $W34-SUM($Y34:BN34),               $W34/$X34))))</f>
        <v/>
      </c>
      <c r="BP34" s="240">
        <f>IF(OR(NOT(ISNUMBER($T34)),ISBLANK($W34),NOT(ISNUMBER($X34))),0,      IF(OR(YEAR($T34)&gt;BP$7,$X34&lt;=0,(YEAR($T34)+$X34)&lt;BP$7),0,     IF(YEAR($T34)=BP$7,               ($W34/($X34*360))*DAYS360($T34,DATE(BP$7,12,31)),     IF((YEAR($T34)+$X34)&lt;=BP$7,               $W34-SUM($Y34:BO34),               $W34/$X34))))</f>
        <v/>
      </c>
      <c r="BQ34" s="240">
        <f>IF(OR(NOT(ISNUMBER($T34)),ISBLANK($W34),NOT(ISNUMBER($X34))),0,      IF(OR(YEAR($T34)&gt;BQ$7,$X34&lt;=0,(YEAR($T34)+$X34)&lt;BQ$7),0,     IF(YEAR($T34)=BQ$7,               ($W34/($X34*360))*DAYS360($T34,DATE(BQ$7,12,31)),     IF((YEAR($T34)+$X34)&lt;=BQ$7,               $W34-SUM($Y34:BP34),               $W34/$X34))))</f>
        <v/>
      </c>
      <c r="BR34" s="240">
        <f>IF(OR(NOT(ISNUMBER($T34)),ISBLANK($W34),NOT(ISNUMBER($X34))),0,      IF(OR(YEAR($T34)&gt;BR$7,$X34&lt;=0,(YEAR($T34)+$X34)&lt;BR$7),0,     IF(YEAR($T34)=BR$7,               ($W34/($X34*360))*DAYS360($T34,DATE(BR$7,12,31)),     IF((YEAR($T34)+$X34)&lt;=BR$7,               $W34-SUM($Y34:BQ34),               $W34/$X34))))</f>
        <v/>
      </c>
      <c r="BS34" s="240">
        <f>IF(OR(NOT(ISNUMBER($T34)),ISBLANK($W34),NOT(ISNUMBER($X34))),0,      IF(OR(YEAR($T34)&gt;BS$7,$X34&lt;=0,(YEAR($T34)+$X34)&lt;BS$7),0,     IF(YEAR($T34)=BS$7,               ($W34/($X34*360))*DAYS360($T34,DATE(BS$7,12,31)),     IF((YEAR($T34)+$X34)&lt;=BS$7,               $W34-SUM($Y34:BR34),               $W34/$X34))))</f>
        <v/>
      </c>
      <c r="BT34" s="240">
        <f>IF(OR(NOT(ISNUMBER($T34)),ISBLANK($W34),NOT(ISNUMBER($X34))),0,      IF(OR(YEAR($T34)&gt;BT$7,$X34&lt;=0,(YEAR($T34)+$X34)&lt;BT$7),0,     IF(YEAR($T34)=BT$7,               ($W34/($X34*360))*DAYS360($T34,DATE(BT$7,12,31)),     IF((YEAR($T34)+$X34)&lt;=BT$7,               $W34-SUM($Y34:BS34),               $W34/$X34))))</f>
        <v/>
      </c>
      <c r="BU34" s="240">
        <f>IF(OR(NOT(ISNUMBER($T34)),ISBLANK($W34),NOT(ISNUMBER($X34))),0,      IF(OR(YEAR($T34)&gt;BU$7,$X34&lt;=0,(YEAR($T34)+$X34)&lt;BU$7),0,     IF(YEAR($T34)=BU$7,               ($W34/($X34*360))*DAYS360($T34,DATE(BU$7,12,31)),     IF((YEAR($T34)+$X34)&lt;=BU$7,               $W34-SUM($Y34:BT34),               $W34/$X34))))</f>
        <v/>
      </c>
      <c r="BV34" s="240">
        <f>IF(OR(NOT(ISNUMBER($T34)),ISBLANK($W34),NOT(ISNUMBER($X34))),0,      IF(OR(YEAR($T34)&gt;BV$7,$X34&lt;=0,(YEAR($T34)+$X34)&lt;BV$7),0,     IF(YEAR($T34)=BV$7,               ($W34/($X34*360))*DAYS360($T34,DATE(BV$7,12,31)),     IF((YEAR($T34)+$X34)&lt;=BV$7,               $W34-SUM($Y34:BU34),               $W34/$X34))))</f>
        <v/>
      </c>
      <c r="BW34" s="240">
        <f>IF(OR(NOT(ISNUMBER($T34)),ISBLANK($W34),NOT(ISNUMBER($X34))),0,      IF(OR(YEAR($T34)&gt;BW$7,$X34&lt;=0,(YEAR($T34)+$X34)&lt;BW$7),0,     IF(YEAR($T34)=BW$7,               ($W34/($X34*360))*DAYS360($T34,DATE(BW$7,12,31)),     IF((YEAR($T34)+$X34)&lt;=BW$7,               $W34-SUM($Y34:BV34),               $W34/$X34))))</f>
        <v/>
      </c>
      <c r="BX34" s="240">
        <f>IF(OR(NOT(ISNUMBER($T34)),ISBLANK($W34),NOT(ISNUMBER($X34))),0,      IF(OR(YEAR($T34)&gt;BX$7,$X34&lt;=0,(YEAR($T34)+$X34)&lt;BX$7),0,     IF(YEAR($T34)=BX$7,               ($W34/($X34*360))*DAYS360($T34,DATE(BX$7,12,31)),     IF((YEAR($T34)+$X34)&lt;=BX$7,               $W34-SUM($Y34:BW34),               $W34/$X34))))</f>
        <v/>
      </c>
      <c r="BY34" s="240">
        <f>IF(OR(NOT(ISNUMBER($T34)),ISBLANK($W34),NOT(ISNUMBER($X34))),0,      IF(OR(YEAR($T34)&gt;BY$7,$X34&lt;=0,(YEAR($T34)+$X34)&lt;BY$7),0,     IF(YEAR($T34)=BY$7,               ($W34/($X34*360))*DAYS360($T34,DATE(BY$7,12,31)),     IF((YEAR($T34)+$X34)&lt;=BY$7,               $W34-SUM($Y34:BX34),               $W34/$X34))))</f>
        <v/>
      </c>
      <c r="CL34" s="14">
        <f>CL33+1</f>
        <v/>
      </c>
    </row>
    <row r="35" ht="15" customFormat="1" customHeight="1" s="14">
      <c r="A35" s="12" t="n"/>
      <c r="D35" s="185" t="inlineStr">
        <is>
          <t>Installation électrique</t>
        </is>
      </c>
      <c r="E35" s="7" t="n"/>
      <c r="F35" s="522" t="n">
        <v>0.06</v>
      </c>
      <c r="G35" s="23" t="n">
        <v>30</v>
      </c>
      <c r="H35" s="8" t="n"/>
      <c r="I35" s="522" t="n">
        <v>0.06</v>
      </c>
      <c r="J35" s="23" t="n">
        <v>30</v>
      </c>
      <c r="L35" s="522" t="n">
        <v>0.06</v>
      </c>
      <c r="M35" s="23" t="n">
        <v>30</v>
      </c>
      <c r="N35" s="16" t="n"/>
      <c r="O35" s="522" t="n">
        <v>0.06</v>
      </c>
      <c r="P35" s="23" t="n">
        <v>30</v>
      </c>
      <c r="R35" s="12" t="n"/>
      <c r="S35" s="12" t="inlineStr">
        <is>
          <t>Bien_Immo - 4</t>
        </is>
      </c>
      <c r="T35" s="176">
        <f>T33</f>
        <v/>
      </c>
      <c r="U35" s="287" t="inlineStr">
        <is>
          <t>Agencements Intérieurs</t>
        </is>
      </c>
      <c r="V35" s="285" t="inlineStr">
        <is>
          <t>Constructions</t>
        </is>
      </c>
      <c r="W35" s="512">
        <f>IF($O$29="Détaillée",O38*$AC$278,0)</f>
        <v/>
      </c>
      <c r="X35" s="512">
        <f>IF($O$29="Détaillée",P38,0)</f>
        <v/>
      </c>
      <c r="Y35" s="12" t="n"/>
      <c r="Z35" s="240">
        <f>IF(OR(NOT(ISNUMBER($T35)),ISBLANK($W35),NOT(ISNUMBER($X35))),0,      IF(OR(YEAR($T35)&gt;Z$7,$X35&lt;=0,(YEAR($T35)+$X35)&lt;Z$7),0,     IF(YEAR($T35)=Z$7,               ($W35/($X35*360))*DAYS360($T35,DATE(Z$7,12,31)),     IF((YEAR($T35)+$X35)&lt;=Z$7,               $W35-SUM($Y35:Y35),               $W35/$X35))))</f>
        <v/>
      </c>
      <c r="AA35" s="240">
        <f>IF(OR(NOT(ISNUMBER($T35)),ISBLANK($W35),NOT(ISNUMBER($X35))),0,      IF(OR(YEAR($T35)&gt;AA$7,$X35&lt;=0,(YEAR($T35)+$X35)&lt;AA$7),0,     IF(YEAR($T35)=AA$7,               ($W35/($X35*360))*DAYS360($T35,DATE(AA$7,12,31)),     IF((YEAR($T35)+$X35)&lt;=AA$7,               $W35-SUM($Y35:Z35),               $W35/$X35))))</f>
        <v/>
      </c>
      <c r="AB35" s="240">
        <f>IF(OR(NOT(ISNUMBER($T35)),ISBLANK($W35),NOT(ISNUMBER($X35))),0,      IF(OR(YEAR($T35)&gt;AB$7,$X35&lt;=0,(YEAR($T35)+$X35)&lt;AB$7),0,     IF(YEAR($T35)=AB$7,               ($W35/($X35*360))*DAYS360($T35,DATE(AB$7,12,31)),     IF((YEAR($T35)+$X35)&lt;=AB$7,               $W35-SUM($Y35:AA35),               $W35/$X35))))</f>
        <v/>
      </c>
      <c r="AC35" s="240">
        <f>IF(OR(NOT(ISNUMBER($T35)),ISBLANK($W35),NOT(ISNUMBER($X35))),0,      IF(OR(YEAR($T35)&gt;AC$7,$X35&lt;=0,(YEAR($T35)+$X35)&lt;AC$7),0,     IF(YEAR($T35)=AC$7,               ($W35/($X35*360))*DAYS360($T35,DATE(AC$7,12,31)),     IF((YEAR($T35)+$X35)&lt;=AC$7,               $W35-SUM($Y35:AB35),               $W35/$X35))))</f>
        <v/>
      </c>
      <c r="AD35" s="240">
        <f>IF(OR(NOT(ISNUMBER($T35)),ISBLANK($W35),NOT(ISNUMBER($X35))),0,      IF(OR(YEAR($T35)&gt;AD$7,$X35&lt;=0,(YEAR($T35)+$X35)&lt;AD$7),0,     IF(YEAR($T35)=AD$7,               ($W35/($X35*360))*DAYS360($T35,DATE(AD$7,12,31)),     IF((YEAR($T35)+$X35)&lt;=AD$7,               $W35-SUM($Y35:AC35),               $W35/$X35))))</f>
        <v/>
      </c>
      <c r="AE35" s="240">
        <f>IF(OR(NOT(ISNUMBER($T35)),ISBLANK($W35),NOT(ISNUMBER($X35))),0,      IF(OR(YEAR($T35)&gt;AE$7,$X35&lt;=0,(YEAR($T35)+$X35)&lt;AE$7),0,     IF(YEAR($T35)=AE$7,               ($W35/($X35*360))*DAYS360($T35,DATE(AE$7,12,31)),     IF((YEAR($T35)+$X35)&lt;=AE$7,               $W35-SUM($Y35:AD35),               $W35/$X35))))</f>
        <v/>
      </c>
      <c r="AF35" s="240">
        <f>IF(OR(NOT(ISNUMBER($T35)),ISBLANK($W35),NOT(ISNUMBER($X35))),0,      IF(OR(YEAR($T35)&gt;AF$7,$X35&lt;=0,(YEAR($T35)+$X35)&lt;AF$7),0,     IF(YEAR($T35)=AF$7,               ($W35/($X35*360))*DAYS360($T35,DATE(AF$7,12,31)),     IF((YEAR($T35)+$X35)&lt;=AF$7,               $W35-SUM($Y35:AE35),               $W35/$X35))))</f>
        <v/>
      </c>
      <c r="AG35" s="240">
        <f>IF(OR(NOT(ISNUMBER($T35)),ISBLANK($W35),NOT(ISNUMBER($X35))),0,      IF(OR(YEAR($T35)&gt;AG$7,$X35&lt;=0,(YEAR($T35)+$X35)&lt;AG$7),0,     IF(YEAR($T35)=AG$7,               ($W35/($X35*360))*DAYS360($T35,DATE(AG$7,12,31)),     IF((YEAR($T35)+$X35)&lt;=AG$7,               $W35-SUM($Y35:AF35),               $W35/$X35))))</f>
        <v/>
      </c>
      <c r="AH35" s="240">
        <f>IF(OR(NOT(ISNUMBER($T35)),ISBLANK($W35),NOT(ISNUMBER($X35))),0,      IF(OR(YEAR($T35)&gt;AH$7,$X35&lt;=0,(YEAR($T35)+$X35)&lt;AH$7),0,     IF(YEAR($T35)=AH$7,               ($W35/($X35*360))*DAYS360($T35,DATE(AH$7,12,31)),     IF((YEAR($T35)+$X35)&lt;=AH$7,               $W35-SUM($Y35:AG35),               $W35/$X35))))</f>
        <v/>
      </c>
      <c r="AI35" s="240">
        <f>IF(OR(NOT(ISNUMBER($T35)),ISBLANK($W35),NOT(ISNUMBER($X35))),0,      IF(OR(YEAR($T35)&gt;AI$7,$X35&lt;=0,(YEAR($T35)+$X35)&lt;AI$7),0,     IF(YEAR($T35)=AI$7,               ($W35/($X35*360))*DAYS360($T35,DATE(AI$7,12,31)),     IF((YEAR($T35)+$X35)&lt;=AI$7,               $W35-SUM($Y35:AH35),               $W35/$X35))))</f>
        <v/>
      </c>
      <c r="AJ35" s="240">
        <f>IF(OR(NOT(ISNUMBER($T35)),ISBLANK($W35),NOT(ISNUMBER($X35))),0,      IF(OR(YEAR($T35)&gt;AJ$7,$X35&lt;=0,(YEAR($T35)+$X35)&lt;AJ$7),0,     IF(YEAR($T35)=AJ$7,               ($W35/($X35*360))*DAYS360($T35,DATE(AJ$7,12,31)),     IF((YEAR($T35)+$X35)&lt;=AJ$7,               $W35-SUM($Y35:AI35),               $W35/$X35))))</f>
        <v/>
      </c>
      <c r="AK35" s="240">
        <f>IF(OR(NOT(ISNUMBER($T35)),ISBLANK($W35),NOT(ISNUMBER($X35))),0,      IF(OR(YEAR($T35)&gt;AK$7,$X35&lt;=0,(YEAR($T35)+$X35)&lt;AK$7),0,     IF(YEAR($T35)=AK$7,               ($W35/($X35*360))*DAYS360($T35,DATE(AK$7,12,31)),     IF((YEAR($T35)+$X35)&lt;=AK$7,               $W35-SUM($Y35:AJ35),               $W35/$X35))))</f>
        <v/>
      </c>
      <c r="AL35" s="240">
        <f>IF(OR(NOT(ISNUMBER($T35)),ISBLANK($W35),NOT(ISNUMBER($X35))),0,      IF(OR(YEAR($T35)&gt;AL$7,$X35&lt;=0,(YEAR($T35)+$X35)&lt;AL$7),0,     IF(YEAR($T35)=AL$7,               ($W35/($X35*360))*DAYS360($T35,DATE(AL$7,12,31)),     IF((YEAR($T35)+$X35)&lt;=AL$7,               $W35-SUM($Y35:AK35),               $W35/$X35))))</f>
        <v/>
      </c>
      <c r="AM35" s="240">
        <f>IF(OR(NOT(ISNUMBER($T35)),ISBLANK($W35),NOT(ISNUMBER($X35))),0,      IF(OR(YEAR($T35)&gt;AM$7,$X35&lt;=0,(YEAR($T35)+$X35)&lt;AM$7),0,     IF(YEAR($T35)=AM$7,               ($W35/($X35*360))*DAYS360($T35,DATE(AM$7,12,31)),     IF((YEAR($T35)+$X35)&lt;=AM$7,               $W35-SUM($Y35:AL35),               $W35/$X35))))</f>
        <v/>
      </c>
      <c r="AN35" s="240">
        <f>IF(OR(NOT(ISNUMBER($T35)),ISBLANK($W35),NOT(ISNUMBER($X35))),0,      IF(OR(YEAR($T35)&gt;AN$7,$X35&lt;=0,(YEAR($T35)+$X35)&lt;AN$7),0,     IF(YEAR($T35)=AN$7,               ($W35/($X35*360))*DAYS360($T35,DATE(AN$7,12,31)),     IF((YEAR($T35)+$X35)&lt;=AN$7,               $W35-SUM($Y35:AM35),               $W35/$X35))))</f>
        <v/>
      </c>
      <c r="AO35" s="240">
        <f>IF(OR(NOT(ISNUMBER($T35)),ISBLANK($W35),NOT(ISNUMBER($X35))),0,      IF(OR(YEAR($T35)&gt;AO$7,$X35&lt;=0,(YEAR($T35)+$X35)&lt;AO$7),0,     IF(YEAR($T35)=AO$7,               ($W35/($X35*360))*DAYS360($T35,DATE(AO$7,12,31)),     IF((YEAR($T35)+$X35)&lt;=AO$7,               $W35-SUM($Y35:AN35),               $W35/$X35))))</f>
        <v/>
      </c>
      <c r="AP35" s="240">
        <f>IF(OR(NOT(ISNUMBER($T35)),ISBLANK($W35),NOT(ISNUMBER($X35))),0,      IF(OR(YEAR($T35)&gt;AP$7,$X35&lt;=0,(YEAR($T35)+$X35)&lt;AP$7),0,     IF(YEAR($T35)=AP$7,               ($W35/($X35*360))*DAYS360($T35,DATE(AP$7,12,31)),     IF((YEAR($T35)+$X35)&lt;=AP$7,               $W35-SUM($Y35:AO35),               $W35/$X35))))</f>
        <v/>
      </c>
      <c r="AQ35" s="240">
        <f>IF(OR(NOT(ISNUMBER($T35)),ISBLANK($W35),NOT(ISNUMBER($X35))),0,      IF(OR(YEAR($T35)&gt;AQ$7,$X35&lt;=0,(YEAR($T35)+$X35)&lt;AQ$7),0,     IF(YEAR($T35)=AQ$7,               ($W35/($X35*360))*DAYS360($T35,DATE(AQ$7,12,31)),     IF((YEAR($T35)+$X35)&lt;=AQ$7,               $W35-SUM($Y35:AP35),               $W35/$X35))))</f>
        <v/>
      </c>
      <c r="AR35" s="240">
        <f>IF(OR(NOT(ISNUMBER($T35)),ISBLANK($W35),NOT(ISNUMBER($X35))),0,      IF(OR(YEAR($T35)&gt;AR$7,$X35&lt;=0,(YEAR($T35)+$X35)&lt;AR$7),0,     IF(YEAR($T35)=AR$7,               ($W35/($X35*360))*DAYS360($T35,DATE(AR$7,12,31)),     IF((YEAR($T35)+$X35)&lt;=AR$7,               $W35-SUM($Y35:AQ35),               $W35/$X35))))</f>
        <v/>
      </c>
      <c r="AS35" s="240">
        <f>IF(OR(NOT(ISNUMBER($T35)),ISBLANK($W35),NOT(ISNUMBER($X35))),0,      IF(OR(YEAR($T35)&gt;AS$7,$X35&lt;=0,(YEAR($T35)+$X35)&lt;AS$7),0,     IF(YEAR($T35)=AS$7,               ($W35/($X35*360))*DAYS360($T35,DATE(AS$7,12,31)),     IF((YEAR($T35)+$X35)&lt;=AS$7,               $W35-SUM($Y35:AR35),               $W35/$X35))))</f>
        <v/>
      </c>
      <c r="AT35" s="240">
        <f>IF(OR(NOT(ISNUMBER($T35)),ISBLANK($W35),NOT(ISNUMBER($X35))),0,      IF(OR(YEAR($T35)&gt;AT$7,$X35&lt;=0,(YEAR($T35)+$X35)&lt;AT$7),0,     IF(YEAR($T35)=AT$7,               ($W35/($X35*360))*DAYS360($T35,DATE(AT$7,12,31)),     IF((YEAR($T35)+$X35)&lt;=AT$7,               $W35-SUM($Y35:AS35),               $W35/$X35))))</f>
        <v/>
      </c>
      <c r="AU35" s="240">
        <f>IF(OR(NOT(ISNUMBER($T35)),ISBLANK($W35),NOT(ISNUMBER($X35))),0,      IF(OR(YEAR($T35)&gt;AU$7,$X35&lt;=0,(YEAR($T35)+$X35)&lt;AU$7),0,     IF(YEAR($T35)=AU$7,               ($W35/($X35*360))*DAYS360($T35,DATE(AU$7,12,31)),     IF((YEAR($T35)+$X35)&lt;=AU$7,               $W35-SUM($Y35:AT35),               $W35/$X35))))</f>
        <v/>
      </c>
      <c r="AV35" s="240">
        <f>IF(OR(NOT(ISNUMBER($T35)),ISBLANK($W35),NOT(ISNUMBER($X35))),0,      IF(OR(YEAR($T35)&gt;AV$7,$X35&lt;=0,(YEAR($T35)+$X35)&lt;AV$7),0,     IF(YEAR($T35)=AV$7,               ($W35/($X35*360))*DAYS360($T35,DATE(AV$7,12,31)),     IF((YEAR($T35)+$X35)&lt;=AV$7,               $W35-SUM($Y35:AU35),               $W35/$X35))))</f>
        <v/>
      </c>
      <c r="AW35" s="240">
        <f>IF(OR(NOT(ISNUMBER($T35)),ISBLANK($W35),NOT(ISNUMBER($X35))),0,      IF(OR(YEAR($T35)&gt;AW$7,$X35&lt;=0,(YEAR($T35)+$X35)&lt;AW$7),0,     IF(YEAR($T35)=AW$7,               ($W35/($X35*360))*DAYS360($T35,DATE(AW$7,12,31)),     IF((YEAR($T35)+$X35)&lt;=AW$7,               $W35-SUM($Y35:AV35),               $W35/$X35))))</f>
        <v/>
      </c>
      <c r="AX35" s="240">
        <f>IF(OR(NOT(ISNUMBER($T35)),ISBLANK($W35),NOT(ISNUMBER($X35))),0,      IF(OR(YEAR($T35)&gt;AX$7,$X35&lt;=0,(YEAR($T35)+$X35)&lt;AX$7),0,     IF(YEAR($T35)=AX$7,               ($W35/($X35*360))*DAYS360($T35,DATE(AX$7,12,31)),     IF((YEAR($T35)+$X35)&lt;=AX$7,               $W35-SUM($Y35:AW35),               $W35/$X35))))</f>
        <v/>
      </c>
      <c r="AY35" s="240">
        <f>IF(OR(NOT(ISNUMBER($T35)),ISBLANK($W35),NOT(ISNUMBER($X35))),0,      IF(OR(YEAR($T35)&gt;AY$7,$X35&lt;=0,(YEAR($T35)+$X35)&lt;AY$7),0,     IF(YEAR($T35)=AY$7,               ($W35/($X35*360))*DAYS360($T35,DATE(AY$7,12,31)),     IF((YEAR($T35)+$X35)&lt;=AY$7,               $W35-SUM($Y35:AX35),               $W35/$X35))))</f>
        <v/>
      </c>
      <c r="AZ35" s="240">
        <f>IF(OR(NOT(ISNUMBER($T35)),ISBLANK($W35),NOT(ISNUMBER($X35))),0,      IF(OR(YEAR($T35)&gt;AZ$7,$X35&lt;=0,(YEAR($T35)+$X35)&lt;AZ$7),0,     IF(YEAR($T35)=AZ$7,               ($W35/($X35*360))*DAYS360($T35,DATE(AZ$7,12,31)),     IF((YEAR($T35)+$X35)&lt;=AZ$7,               $W35-SUM($Y35:AY35),               $W35/$X35))))</f>
        <v/>
      </c>
      <c r="BA35" s="240">
        <f>IF(OR(NOT(ISNUMBER($T35)),ISBLANK($W35),NOT(ISNUMBER($X35))),0,      IF(OR(YEAR($T35)&gt;BA$7,$X35&lt;=0,(YEAR($T35)+$X35)&lt;BA$7),0,     IF(YEAR($T35)=BA$7,               ($W35/($X35*360))*DAYS360($T35,DATE(BA$7,12,31)),     IF((YEAR($T35)+$X35)&lt;=BA$7,               $W35-SUM($Y35:AZ35),               $W35/$X35))))</f>
        <v/>
      </c>
      <c r="BB35" s="240">
        <f>IF(OR(NOT(ISNUMBER($T35)),ISBLANK($W35),NOT(ISNUMBER($X35))),0,      IF(OR(YEAR($T35)&gt;BB$7,$X35&lt;=0,(YEAR($T35)+$X35)&lt;BB$7),0,     IF(YEAR($T35)=BB$7,               ($W35/($X35*360))*DAYS360($T35,DATE(BB$7,12,31)),     IF((YEAR($T35)+$X35)&lt;=BB$7,               $W35-SUM($Y35:BA35),               $W35/$X35))))</f>
        <v/>
      </c>
      <c r="BC35" s="240">
        <f>IF(OR(NOT(ISNUMBER($T35)),ISBLANK($W35),NOT(ISNUMBER($X35))),0,      IF(OR(YEAR($T35)&gt;BC$7,$X35&lt;=0,(YEAR($T35)+$X35)&lt;BC$7),0,     IF(YEAR($T35)=BC$7,               ($W35/($X35*360))*DAYS360($T35,DATE(BC$7,12,31)),     IF((YEAR($T35)+$X35)&lt;=BC$7,               $W35-SUM($Y35:BB35),               $W35/$X35))))</f>
        <v/>
      </c>
      <c r="BD35" s="240">
        <f>IF(OR(NOT(ISNUMBER($T35)),ISBLANK($W35),NOT(ISNUMBER($X35))),0,      IF(OR(YEAR($T35)&gt;BD$7,$X35&lt;=0,(YEAR($T35)+$X35)&lt;BD$7),0,     IF(YEAR($T35)=BD$7,               ($W35/($X35*360))*DAYS360($T35,DATE(BD$7,12,31)),     IF((YEAR($T35)+$X35)&lt;=BD$7,               $W35-SUM($Y35:BC35),               $W35/$X35))))</f>
        <v/>
      </c>
      <c r="BE35" s="240">
        <f>IF(OR(NOT(ISNUMBER($T35)),ISBLANK($W35),NOT(ISNUMBER($X35))),0,      IF(OR(YEAR($T35)&gt;BE$7,$X35&lt;=0,(YEAR($T35)+$X35)&lt;BE$7),0,     IF(YEAR($T35)=BE$7,               ($W35/($X35*360))*DAYS360($T35,DATE(BE$7,12,31)),     IF((YEAR($T35)+$X35)&lt;=BE$7,               $W35-SUM($Y35:BD35),               $W35/$X35))))</f>
        <v/>
      </c>
      <c r="BF35" s="240">
        <f>IF(OR(NOT(ISNUMBER($T35)),ISBLANK($W35),NOT(ISNUMBER($X35))),0,      IF(OR(YEAR($T35)&gt;BF$7,$X35&lt;=0,(YEAR($T35)+$X35)&lt;BF$7),0,     IF(YEAR($T35)=BF$7,               ($W35/($X35*360))*DAYS360($T35,DATE(BF$7,12,31)),     IF((YEAR($T35)+$X35)&lt;=BF$7,               $W35-SUM($Y35:BE35),               $W35/$X35))))</f>
        <v/>
      </c>
      <c r="BG35" s="240">
        <f>IF(OR(NOT(ISNUMBER($T35)),ISBLANK($W35),NOT(ISNUMBER($X35))),0,      IF(OR(YEAR($T35)&gt;BG$7,$X35&lt;=0,(YEAR($T35)+$X35)&lt;BG$7),0,     IF(YEAR($T35)=BG$7,               ($W35/($X35*360))*DAYS360($T35,DATE(BG$7,12,31)),     IF((YEAR($T35)+$X35)&lt;=BG$7,               $W35-SUM($Y35:BF35),               $W35/$X35))))</f>
        <v/>
      </c>
      <c r="BH35" s="240">
        <f>IF(OR(NOT(ISNUMBER($T35)),ISBLANK($W35),NOT(ISNUMBER($X35))),0,      IF(OR(YEAR($T35)&gt;BH$7,$X35&lt;=0,(YEAR($T35)+$X35)&lt;BH$7),0,     IF(YEAR($T35)=BH$7,               ($W35/($X35*360))*DAYS360($T35,DATE(BH$7,12,31)),     IF((YEAR($T35)+$X35)&lt;=BH$7,               $W35-SUM($Y35:BG35),               $W35/$X35))))</f>
        <v/>
      </c>
      <c r="BI35" s="240">
        <f>IF(OR(NOT(ISNUMBER($T35)),ISBLANK($W35),NOT(ISNUMBER($X35))),0,      IF(OR(YEAR($T35)&gt;BI$7,$X35&lt;=0,(YEAR($T35)+$X35)&lt;BI$7),0,     IF(YEAR($T35)=BI$7,               ($W35/($X35*360))*DAYS360($T35,DATE(BI$7,12,31)),     IF((YEAR($T35)+$X35)&lt;=BI$7,               $W35-SUM($Y35:BH35),               $W35/$X35))))</f>
        <v/>
      </c>
      <c r="BJ35" s="240">
        <f>IF(OR(NOT(ISNUMBER($T35)),ISBLANK($W35),NOT(ISNUMBER($X35))),0,      IF(OR(YEAR($T35)&gt;BJ$7,$X35&lt;=0,(YEAR($T35)+$X35)&lt;BJ$7),0,     IF(YEAR($T35)=BJ$7,               ($W35/($X35*360))*DAYS360($T35,DATE(BJ$7,12,31)),     IF((YEAR($T35)+$X35)&lt;=BJ$7,               $W35-SUM($Y35:BI35),               $W35/$X35))))</f>
        <v/>
      </c>
      <c r="BK35" s="240">
        <f>IF(OR(NOT(ISNUMBER($T35)),ISBLANK($W35),NOT(ISNUMBER($X35))),0,      IF(OR(YEAR($T35)&gt;BK$7,$X35&lt;=0,(YEAR($T35)+$X35)&lt;BK$7),0,     IF(YEAR($T35)=BK$7,               ($W35/($X35*360))*DAYS360($T35,DATE(BK$7,12,31)),     IF((YEAR($T35)+$X35)&lt;=BK$7,               $W35-SUM($Y35:BJ35),               $W35/$X35))))</f>
        <v/>
      </c>
      <c r="BL35" s="240">
        <f>IF(OR(NOT(ISNUMBER($T35)),ISBLANK($W35),NOT(ISNUMBER($X35))),0,      IF(OR(YEAR($T35)&gt;BL$7,$X35&lt;=0,(YEAR($T35)+$X35)&lt;BL$7),0,     IF(YEAR($T35)=BL$7,               ($W35/($X35*360))*DAYS360($T35,DATE(BL$7,12,31)),     IF((YEAR($T35)+$X35)&lt;=BL$7,               $W35-SUM($Y35:BK35),               $W35/$X35))))</f>
        <v/>
      </c>
      <c r="BM35" s="240">
        <f>IF(OR(NOT(ISNUMBER($T35)),ISBLANK($W35),NOT(ISNUMBER($X35))),0,      IF(OR(YEAR($T35)&gt;BM$7,$X35&lt;=0,(YEAR($T35)+$X35)&lt;BM$7),0,     IF(YEAR($T35)=BM$7,               ($W35/($X35*360))*DAYS360($T35,DATE(BM$7,12,31)),     IF((YEAR($T35)+$X35)&lt;=BM$7,               $W35-SUM($Y35:BL35),               $W35/$X35))))</f>
        <v/>
      </c>
      <c r="BN35" s="240">
        <f>IF(OR(NOT(ISNUMBER($T35)),ISBLANK($W35),NOT(ISNUMBER($X35))),0,      IF(OR(YEAR($T35)&gt;BN$7,$X35&lt;=0,(YEAR($T35)+$X35)&lt;BN$7),0,     IF(YEAR($T35)=BN$7,               ($W35/($X35*360))*DAYS360($T35,DATE(BN$7,12,31)),     IF((YEAR($T35)+$X35)&lt;=BN$7,               $W35-SUM($Y35:BM35),               $W35/$X35))))</f>
        <v/>
      </c>
      <c r="BO35" s="240">
        <f>IF(OR(NOT(ISNUMBER($T35)),ISBLANK($W35),NOT(ISNUMBER($X35))),0,      IF(OR(YEAR($T35)&gt;BO$7,$X35&lt;=0,(YEAR($T35)+$X35)&lt;BO$7),0,     IF(YEAR($T35)=BO$7,               ($W35/($X35*360))*DAYS360($T35,DATE(BO$7,12,31)),     IF((YEAR($T35)+$X35)&lt;=BO$7,               $W35-SUM($Y35:BN35),               $W35/$X35))))</f>
        <v/>
      </c>
      <c r="BP35" s="240">
        <f>IF(OR(NOT(ISNUMBER($T35)),ISBLANK($W35),NOT(ISNUMBER($X35))),0,      IF(OR(YEAR($T35)&gt;BP$7,$X35&lt;=0,(YEAR($T35)+$X35)&lt;BP$7),0,     IF(YEAR($T35)=BP$7,               ($W35/($X35*360))*DAYS360($T35,DATE(BP$7,12,31)),     IF((YEAR($T35)+$X35)&lt;=BP$7,               $W35-SUM($Y35:BO35),               $W35/$X35))))</f>
        <v/>
      </c>
      <c r="BQ35" s="240">
        <f>IF(OR(NOT(ISNUMBER($T35)),ISBLANK($W35),NOT(ISNUMBER($X35))),0,      IF(OR(YEAR($T35)&gt;BQ$7,$X35&lt;=0,(YEAR($T35)+$X35)&lt;BQ$7),0,     IF(YEAR($T35)=BQ$7,               ($W35/($X35*360))*DAYS360($T35,DATE(BQ$7,12,31)),     IF((YEAR($T35)+$X35)&lt;=BQ$7,               $W35-SUM($Y35:BP35),               $W35/$X35))))</f>
        <v/>
      </c>
      <c r="BR35" s="240">
        <f>IF(OR(NOT(ISNUMBER($T35)),ISBLANK($W35),NOT(ISNUMBER($X35))),0,      IF(OR(YEAR($T35)&gt;BR$7,$X35&lt;=0,(YEAR($T35)+$X35)&lt;BR$7),0,     IF(YEAR($T35)=BR$7,               ($W35/($X35*360))*DAYS360($T35,DATE(BR$7,12,31)),     IF((YEAR($T35)+$X35)&lt;=BR$7,               $W35-SUM($Y35:BQ35),               $W35/$X35))))</f>
        <v/>
      </c>
      <c r="BS35" s="240">
        <f>IF(OR(NOT(ISNUMBER($T35)),ISBLANK($W35),NOT(ISNUMBER($X35))),0,      IF(OR(YEAR($T35)&gt;BS$7,$X35&lt;=0,(YEAR($T35)+$X35)&lt;BS$7),0,     IF(YEAR($T35)=BS$7,               ($W35/($X35*360))*DAYS360($T35,DATE(BS$7,12,31)),     IF((YEAR($T35)+$X35)&lt;=BS$7,               $W35-SUM($Y35:BR35),               $W35/$X35))))</f>
        <v/>
      </c>
      <c r="BT35" s="240">
        <f>IF(OR(NOT(ISNUMBER($T35)),ISBLANK($W35),NOT(ISNUMBER($X35))),0,      IF(OR(YEAR($T35)&gt;BT$7,$X35&lt;=0,(YEAR($T35)+$X35)&lt;BT$7),0,     IF(YEAR($T35)=BT$7,               ($W35/($X35*360))*DAYS360($T35,DATE(BT$7,12,31)),     IF((YEAR($T35)+$X35)&lt;=BT$7,               $W35-SUM($Y35:BS35),               $W35/$X35))))</f>
        <v/>
      </c>
      <c r="BU35" s="240">
        <f>IF(OR(NOT(ISNUMBER($T35)),ISBLANK($W35),NOT(ISNUMBER($X35))),0,      IF(OR(YEAR($T35)&gt;BU$7,$X35&lt;=0,(YEAR($T35)+$X35)&lt;BU$7),0,     IF(YEAR($T35)=BU$7,               ($W35/($X35*360))*DAYS360($T35,DATE(BU$7,12,31)),     IF((YEAR($T35)+$X35)&lt;=BU$7,               $W35-SUM($Y35:BT35),               $W35/$X35))))</f>
        <v/>
      </c>
      <c r="BV35" s="240">
        <f>IF(OR(NOT(ISNUMBER($T35)),ISBLANK($W35),NOT(ISNUMBER($X35))),0,      IF(OR(YEAR($T35)&gt;BV$7,$X35&lt;=0,(YEAR($T35)+$X35)&lt;BV$7),0,     IF(YEAR($T35)=BV$7,               ($W35/($X35*360))*DAYS360($T35,DATE(BV$7,12,31)),     IF((YEAR($T35)+$X35)&lt;=BV$7,               $W35-SUM($Y35:BU35),               $W35/$X35))))</f>
        <v/>
      </c>
      <c r="BW35" s="240">
        <f>IF(OR(NOT(ISNUMBER($T35)),ISBLANK($W35),NOT(ISNUMBER($X35))),0,      IF(OR(YEAR($T35)&gt;BW$7,$X35&lt;=0,(YEAR($T35)+$X35)&lt;BW$7),0,     IF(YEAR($T35)=BW$7,               ($W35/($X35*360))*DAYS360($T35,DATE(BW$7,12,31)),     IF((YEAR($T35)+$X35)&lt;=BW$7,               $W35-SUM($Y35:BV35),               $W35/$X35))))</f>
        <v/>
      </c>
      <c r="BX35" s="240">
        <f>IF(OR(NOT(ISNUMBER($T35)),ISBLANK($W35),NOT(ISNUMBER($X35))),0,      IF(OR(YEAR($T35)&gt;BX$7,$X35&lt;=0,(YEAR($T35)+$X35)&lt;BX$7),0,     IF(YEAR($T35)=BX$7,               ($W35/($X35*360))*DAYS360($T35,DATE(BX$7,12,31)),     IF((YEAR($T35)+$X35)&lt;=BX$7,               $W35-SUM($Y35:BW35),               $W35/$X35))))</f>
        <v/>
      </c>
      <c r="BY35" s="240">
        <f>IF(OR(NOT(ISNUMBER($T35)),ISBLANK($W35),NOT(ISNUMBER($X35))),0,      IF(OR(YEAR($T35)&gt;BY$7,$X35&lt;=0,(YEAR($T35)+$X35)&lt;BY$7),0,     IF(YEAR($T35)=BY$7,               ($W35/($X35*360))*DAYS360($T35,DATE(BY$7,12,31)),     IF((YEAR($T35)+$X35)&lt;=BY$7,               $W35-SUM($Y35:BX35),               $W35/$X35))))</f>
        <v/>
      </c>
      <c r="CL35" s="14">
        <f>CL34+1</f>
        <v/>
      </c>
    </row>
    <row r="36" ht="15" customFormat="1" customHeight="1" s="14">
      <c r="A36" s="12" t="n"/>
      <c r="D36" s="185" t="inlineStr">
        <is>
          <t>Etanchéité</t>
        </is>
      </c>
      <c r="E36" s="7" t="n"/>
      <c r="F36" s="522" t="n">
        <v>0.07000000000000001</v>
      </c>
      <c r="G36" s="23" t="n">
        <v>25</v>
      </c>
      <c r="H36" s="8" t="n"/>
      <c r="I36" s="522" t="n">
        <v>0.07000000000000001</v>
      </c>
      <c r="J36" s="23" t="n">
        <v>25</v>
      </c>
      <c r="L36" s="522" t="n">
        <v>0.07000000000000001</v>
      </c>
      <c r="M36" s="23" t="n">
        <v>25</v>
      </c>
      <c r="N36" s="16" t="n"/>
      <c r="O36" s="522" t="n">
        <v>0.07000000000000001</v>
      </c>
      <c r="P36" s="23" t="n">
        <v>25</v>
      </c>
      <c r="Q36" s="12" t="n"/>
      <c r="S36" s="12">
        <f>""</f>
        <v/>
      </c>
      <c r="T36" s="176">
        <f>""</f>
        <v/>
      </c>
      <c r="U36" s="287">
        <f>""</f>
        <v/>
      </c>
      <c r="V36" s="285" t="n"/>
      <c r="W36" s="512">
        <f>""</f>
        <v/>
      </c>
      <c r="X36" s="512">
        <f>""</f>
        <v/>
      </c>
      <c r="Y36" s="12" t="n"/>
      <c r="Z36" s="240">
        <f>IF(OR(NOT(ISNUMBER($T36)),ISBLANK($W36),NOT(ISNUMBER($X36))),0,      IF(OR(YEAR($T36)&gt;Z$7,$X36&lt;=0,(YEAR($T36)+$X36)&lt;Z$7),0,     IF(YEAR($T36)=Z$7,               ($W36/($X36*360))*DAYS360($T36,DATE(Z$7,12,31)),     IF((YEAR($T36)+$X36)&lt;=Z$7,               $W36-SUM($Y36:Y36),               $W36/$X36))))</f>
        <v/>
      </c>
      <c r="AA36" s="240">
        <f>IF(OR(NOT(ISNUMBER($T36)),ISBLANK($W36),NOT(ISNUMBER($X36))),0,      IF(OR(YEAR($T36)&gt;AA$7,$X36&lt;=0,(YEAR($T36)+$X36)&lt;AA$7),0,     IF(YEAR($T36)=AA$7,               ($W36/($X36*360))*DAYS360($T36,DATE(AA$7,12,31)),     IF((YEAR($T36)+$X36)&lt;=AA$7,               $W36-SUM($Y36:Z36),               $W36/$X36))))</f>
        <v/>
      </c>
      <c r="AB36" s="240">
        <f>IF(OR(NOT(ISNUMBER($T36)),ISBLANK($W36),NOT(ISNUMBER($X36))),0,      IF(OR(YEAR($T36)&gt;AB$7,$X36&lt;=0,(YEAR($T36)+$X36)&lt;AB$7),0,     IF(YEAR($T36)=AB$7,               ($W36/($X36*360))*DAYS360($T36,DATE(AB$7,12,31)),     IF((YEAR($T36)+$X36)&lt;=AB$7,               $W36-SUM($Y36:AA36),               $W36/$X36))))</f>
        <v/>
      </c>
      <c r="AC36" s="240">
        <f>IF(OR(NOT(ISNUMBER($T36)),ISBLANK($W36),NOT(ISNUMBER($X36))),0,      IF(OR(YEAR($T36)&gt;AC$7,$X36&lt;=0,(YEAR($T36)+$X36)&lt;AC$7),0,     IF(YEAR($T36)=AC$7,               ($W36/($X36*360))*DAYS360($T36,DATE(AC$7,12,31)),     IF((YEAR($T36)+$X36)&lt;=AC$7,               $W36-SUM($Y36:AB36),               $W36/$X36))))</f>
        <v/>
      </c>
      <c r="AD36" s="240">
        <f>IF(OR(NOT(ISNUMBER($T36)),ISBLANK($W36),NOT(ISNUMBER($X36))),0,      IF(OR(YEAR($T36)&gt;AD$7,$X36&lt;=0,(YEAR($T36)+$X36)&lt;AD$7),0,     IF(YEAR($T36)=AD$7,               ($W36/($X36*360))*DAYS360($T36,DATE(AD$7,12,31)),     IF((YEAR($T36)+$X36)&lt;=AD$7,               $W36-SUM($Y36:AC36),               $W36/$X36))))</f>
        <v/>
      </c>
      <c r="AE36" s="240">
        <f>IF(OR(NOT(ISNUMBER($T36)),ISBLANK($W36),NOT(ISNUMBER($X36))),0,      IF(OR(YEAR($T36)&gt;AE$7,$X36&lt;=0,(YEAR($T36)+$X36)&lt;AE$7),0,     IF(YEAR($T36)=AE$7,               ($W36/($X36*360))*DAYS360($T36,DATE(AE$7,12,31)),     IF((YEAR($T36)+$X36)&lt;=AE$7,               $W36-SUM($Y36:AD36),               $W36/$X36))))</f>
        <v/>
      </c>
      <c r="AF36" s="240">
        <f>IF(OR(NOT(ISNUMBER($T36)),ISBLANK($W36),NOT(ISNUMBER($X36))),0,      IF(OR(YEAR($T36)&gt;AF$7,$X36&lt;=0,(YEAR($T36)+$X36)&lt;AF$7),0,     IF(YEAR($T36)=AF$7,               ($W36/($X36*360))*DAYS360($T36,DATE(AF$7,12,31)),     IF((YEAR($T36)+$X36)&lt;=AF$7,               $W36-SUM($Y36:AE36),               $W36/$X36))))</f>
        <v/>
      </c>
      <c r="AG36" s="240">
        <f>IF(OR(NOT(ISNUMBER($T36)),ISBLANK($W36),NOT(ISNUMBER($X36))),0,      IF(OR(YEAR($T36)&gt;AG$7,$X36&lt;=0,(YEAR($T36)+$X36)&lt;AG$7),0,     IF(YEAR($T36)=AG$7,               ($W36/($X36*360))*DAYS360($T36,DATE(AG$7,12,31)),     IF((YEAR($T36)+$X36)&lt;=AG$7,               $W36-SUM($Y36:AF36),               $W36/$X36))))</f>
        <v/>
      </c>
      <c r="AH36" s="240">
        <f>IF(OR(NOT(ISNUMBER($T36)),ISBLANK($W36),NOT(ISNUMBER($X36))),0,      IF(OR(YEAR($T36)&gt;AH$7,$X36&lt;=0,(YEAR($T36)+$X36)&lt;AH$7),0,     IF(YEAR($T36)=AH$7,               ($W36/($X36*360))*DAYS360($T36,DATE(AH$7,12,31)),     IF((YEAR($T36)+$X36)&lt;=AH$7,               $W36-SUM($Y36:AG36),               $W36/$X36))))</f>
        <v/>
      </c>
      <c r="AI36" s="240">
        <f>IF(OR(NOT(ISNUMBER($T36)),ISBLANK($W36),NOT(ISNUMBER($X36))),0,      IF(OR(YEAR($T36)&gt;AI$7,$X36&lt;=0,(YEAR($T36)+$X36)&lt;AI$7),0,     IF(YEAR($T36)=AI$7,               ($W36/($X36*360))*DAYS360($T36,DATE(AI$7,12,31)),     IF((YEAR($T36)+$X36)&lt;=AI$7,               $W36-SUM($Y36:AH36),               $W36/$X36))))</f>
        <v/>
      </c>
      <c r="AJ36" s="240">
        <f>IF(OR(NOT(ISNUMBER($T36)),ISBLANK($W36),NOT(ISNUMBER($X36))),0,      IF(OR(YEAR($T36)&gt;AJ$7,$X36&lt;=0,(YEAR($T36)+$X36)&lt;AJ$7),0,     IF(YEAR($T36)=AJ$7,               ($W36/($X36*360))*DAYS360($T36,DATE(AJ$7,12,31)),     IF((YEAR($T36)+$X36)&lt;=AJ$7,               $W36-SUM($Y36:AI36),               $W36/$X36))))</f>
        <v/>
      </c>
      <c r="AK36" s="240">
        <f>IF(OR(NOT(ISNUMBER($T36)),ISBLANK($W36),NOT(ISNUMBER($X36))),0,      IF(OR(YEAR($T36)&gt;AK$7,$X36&lt;=0,(YEAR($T36)+$X36)&lt;AK$7),0,     IF(YEAR($T36)=AK$7,               ($W36/($X36*360))*DAYS360($T36,DATE(AK$7,12,31)),     IF((YEAR($T36)+$X36)&lt;=AK$7,               $W36-SUM($Y36:AJ36),               $W36/$X36))))</f>
        <v/>
      </c>
      <c r="AL36" s="240">
        <f>IF(OR(NOT(ISNUMBER($T36)),ISBLANK($W36),NOT(ISNUMBER($X36))),0,      IF(OR(YEAR($T36)&gt;AL$7,$X36&lt;=0,(YEAR($T36)+$X36)&lt;AL$7),0,     IF(YEAR($T36)=AL$7,               ($W36/($X36*360))*DAYS360($T36,DATE(AL$7,12,31)),     IF((YEAR($T36)+$X36)&lt;=AL$7,               $W36-SUM($Y36:AK36),               $W36/$X36))))</f>
        <v/>
      </c>
      <c r="AM36" s="240">
        <f>IF(OR(NOT(ISNUMBER($T36)),ISBLANK($W36),NOT(ISNUMBER($X36))),0,      IF(OR(YEAR($T36)&gt;AM$7,$X36&lt;=0,(YEAR($T36)+$X36)&lt;AM$7),0,     IF(YEAR($T36)=AM$7,               ($W36/($X36*360))*DAYS360($T36,DATE(AM$7,12,31)),     IF((YEAR($T36)+$X36)&lt;=AM$7,               $W36-SUM($Y36:AL36),               $W36/$X36))))</f>
        <v/>
      </c>
      <c r="AN36" s="240">
        <f>IF(OR(NOT(ISNUMBER($T36)),ISBLANK($W36),NOT(ISNUMBER($X36))),0,      IF(OR(YEAR($T36)&gt;AN$7,$X36&lt;=0,(YEAR($T36)+$X36)&lt;AN$7),0,     IF(YEAR($T36)=AN$7,               ($W36/($X36*360))*DAYS360($T36,DATE(AN$7,12,31)),     IF((YEAR($T36)+$X36)&lt;=AN$7,               $W36-SUM($Y36:AM36),               $W36/$X36))))</f>
        <v/>
      </c>
      <c r="AO36" s="240">
        <f>IF(OR(NOT(ISNUMBER($T36)),ISBLANK($W36),NOT(ISNUMBER($X36))),0,      IF(OR(YEAR($T36)&gt;AO$7,$X36&lt;=0,(YEAR($T36)+$X36)&lt;AO$7),0,     IF(YEAR($T36)=AO$7,               ($W36/($X36*360))*DAYS360($T36,DATE(AO$7,12,31)),     IF((YEAR($T36)+$X36)&lt;=AO$7,               $W36-SUM($Y36:AN36),               $W36/$X36))))</f>
        <v/>
      </c>
      <c r="AP36" s="240">
        <f>IF(OR(NOT(ISNUMBER($T36)),ISBLANK($W36),NOT(ISNUMBER($X36))),0,      IF(OR(YEAR($T36)&gt;AP$7,$X36&lt;=0,(YEAR($T36)+$X36)&lt;AP$7),0,     IF(YEAR($T36)=AP$7,               ($W36/($X36*360))*DAYS360($T36,DATE(AP$7,12,31)),     IF((YEAR($T36)+$X36)&lt;=AP$7,               $W36-SUM($Y36:AO36),               $W36/$X36))))</f>
        <v/>
      </c>
      <c r="AQ36" s="240">
        <f>IF(OR(NOT(ISNUMBER($T36)),ISBLANK($W36),NOT(ISNUMBER($X36))),0,      IF(OR(YEAR($T36)&gt;AQ$7,$X36&lt;=0,(YEAR($T36)+$X36)&lt;AQ$7),0,     IF(YEAR($T36)=AQ$7,               ($W36/($X36*360))*DAYS360($T36,DATE(AQ$7,12,31)),     IF((YEAR($T36)+$X36)&lt;=AQ$7,               $W36-SUM($Y36:AP36),               $W36/$X36))))</f>
        <v/>
      </c>
      <c r="AR36" s="240">
        <f>IF(OR(NOT(ISNUMBER($T36)),ISBLANK($W36),NOT(ISNUMBER($X36))),0,      IF(OR(YEAR($T36)&gt;AR$7,$X36&lt;=0,(YEAR($T36)+$X36)&lt;AR$7),0,     IF(YEAR($T36)=AR$7,               ($W36/($X36*360))*DAYS360($T36,DATE(AR$7,12,31)),     IF((YEAR($T36)+$X36)&lt;=AR$7,               $W36-SUM($Y36:AQ36),               $W36/$X36))))</f>
        <v/>
      </c>
      <c r="AS36" s="240">
        <f>IF(OR(NOT(ISNUMBER($T36)),ISBLANK($W36),NOT(ISNUMBER($X36))),0,      IF(OR(YEAR($T36)&gt;AS$7,$X36&lt;=0,(YEAR($T36)+$X36)&lt;AS$7),0,     IF(YEAR($T36)=AS$7,               ($W36/($X36*360))*DAYS360($T36,DATE(AS$7,12,31)),     IF((YEAR($T36)+$X36)&lt;=AS$7,               $W36-SUM($Y36:AR36),               $W36/$X36))))</f>
        <v/>
      </c>
      <c r="AT36" s="240">
        <f>IF(OR(NOT(ISNUMBER($T36)),ISBLANK($W36),NOT(ISNUMBER($X36))),0,      IF(OR(YEAR($T36)&gt;AT$7,$X36&lt;=0,(YEAR($T36)+$X36)&lt;AT$7),0,     IF(YEAR($T36)=AT$7,               ($W36/($X36*360))*DAYS360($T36,DATE(AT$7,12,31)),     IF((YEAR($T36)+$X36)&lt;=AT$7,               $W36-SUM($Y36:AS36),               $W36/$X36))))</f>
        <v/>
      </c>
      <c r="AU36" s="240">
        <f>IF(OR(NOT(ISNUMBER($T36)),ISBLANK($W36),NOT(ISNUMBER($X36))),0,      IF(OR(YEAR($T36)&gt;AU$7,$X36&lt;=0,(YEAR($T36)+$X36)&lt;AU$7),0,     IF(YEAR($T36)=AU$7,               ($W36/($X36*360))*DAYS360($T36,DATE(AU$7,12,31)),     IF((YEAR($T36)+$X36)&lt;=AU$7,               $W36-SUM($Y36:AT36),               $W36/$X36))))</f>
        <v/>
      </c>
      <c r="AV36" s="240">
        <f>IF(OR(NOT(ISNUMBER($T36)),ISBLANK($W36),NOT(ISNUMBER($X36))),0,      IF(OR(YEAR($T36)&gt;AV$7,$X36&lt;=0,(YEAR($T36)+$X36)&lt;AV$7),0,     IF(YEAR($T36)=AV$7,               ($W36/($X36*360))*DAYS360($T36,DATE(AV$7,12,31)),     IF((YEAR($T36)+$X36)&lt;=AV$7,               $W36-SUM($Y36:AU36),               $W36/$X36))))</f>
        <v/>
      </c>
      <c r="AW36" s="240">
        <f>IF(OR(NOT(ISNUMBER($T36)),ISBLANK($W36),NOT(ISNUMBER($X36))),0,      IF(OR(YEAR($T36)&gt;AW$7,$X36&lt;=0,(YEAR($T36)+$X36)&lt;AW$7),0,     IF(YEAR($T36)=AW$7,               ($W36/($X36*360))*DAYS360($T36,DATE(AW$7,12,31)),     IF((YEAR($T36)+$X36)&lt;=AW$7,               $W36-SUM($Y36:AV36),               $W36/$X36))))</f>
        <v/>
      </c>
      <c r="AX36" s="240">
        <f>IF(OR(NOT(ISNUMBER($T36)),ISBLANK($W36),NOT(ISNUMBER($X36))),0,      IF(OR(YEAR($T36)&gt;AX$7,$X36&lt;=0,(YEAR($T36)+$X36)&lt;AX$7),0,     IF(YEAR($T36)=AX$7,               ($W36/($X36*360))*DAYS360($T36,DATE(AX$7,12,31)),     IF((YEAR($T36)+$X36)&lt;=AX$7,               $W36-SUM($Y36:AW36),               $W36/$X36))))</f>
        <v/>
      </c>
      <c r="AY36" s="240">
        <f>IF(OR(NOT(ISNUMBER($T36)),ISBLANK($W36),NOT(ISNUMBER($X36))),0,      IF(OR(YEAR($T36)&gt;AY$7,$X36&lt;=0,(YEAR($T36)+$X36)&lt;AY$7),0,     IF(YEAR($T36)=AY$7,               ($W36/($X36*360))*DAYS360($T36,DATE(AY$7,12,31)),     IF((YEAR($T36)+$X36)&lt;=AY$7,               $W36-SUM($Y36:AX36),               $W36/$X36))))</f>
        <v/>
      </c>
      <c r="AZ36" s="240">
        <f>IF(OR(NOT(ISNUMBER($T36)),ISBLANK($W36),NOT(ISNUMBER($X36))),0,      IF(OR(YEAR($T36)&gt;AZ$7,$X36&lt;=0,(YEAR($T36)+$X36)&lt;AZ$7),0,     IF(YEAR($T36)=AZ$7,               ($W36/($X36*360))*DAYS360($T36,DATE(AZ$7,12,31)),     IF((YEAR($T36)+$X36)&lt;=AZ$7,               $W36-SUM($Y36:AY36),               $W36/$X36))))</f>
        <v/>
      </c>
      <c r="BA36" s="240">
        <f>IF(OR(NOT(ISNUMBER($T36)),ISBLANK($W36),NOT(ISNUMBER($X36))),0,      IF(OR(YEAR($T36)&gt;BA$7,$X36&lt;=0,(YEAR($T36)+$X36)&lt;BA$7),0,     IF(YEAR($T36)=BA$7,               ($W36/($X36*360))*DAYS360($T36,DATE(BA$7,12,31)),     IF((YEAR($T36)+$X36)&lt;=BA$7,               $W36-SUM($Y36:AZ36),               $W36/$X36))))</f>
        <v/>
      </c>
      <c r="BB36" s="240">
        <f>IF(OR(NOT(ISNUMBER($T36)),ISBLANK($W36),NOT(ISNUMBER($X36))),0,      IF(OR(YEAR($T36)&gt;BB$7,$X36&lt;=0,(YEAR($T36)+$X36)&lt;BB$7),0,     IF(YEAR($T36)=BB$7,               ($W36/($X36*360))*DAYS360($T36,DATE(BB$7,12,31)),     IF((YEAR($T36)+$X36)&lt;=BB$7,               $W36-SUM($Y36:BA36),               $W36/$X36))))</f>
        <v/>
      </c>
      <c r="BC36" s="240">
        <f>IF(OR(NOT(ISNUMBER($T36)),ISBLANK($W36),NOT(ISNUMBER($X36))),0,      IF(OR(YEAR($T36)&gt;BC$7,$X36&lt;=0,(YEAR($T36)+$X36)&lt;BC$7),0,     IF(YEAR($T36)=BC$7,               ($W36/($X36*360))*DAYS360($T36,DATE(BC$7,12,31)),     IF((YEAR($T36)+$X36)&lt;=BC$7,               $W36-SUM($Y36:BB36),               $W36/$X36))))</f>
        <v/>
      </c>
      <c r="BD36" s="240">
        <f>IF(OR(NOT(ISNUMBER($T36)),ISBLANK($W36),NOT(ISNUMBER($X36))),0,      IF(OR(YEAR($T36)&gt;BD$7,$X36&lt;=0,(YEAR($T36)+$X36)&lt;BD$7),0,     IF(YEAR($T36)=BD$7,               ($W36/($X36*360))*DAYS360($T36,DATE(BD$7,12,31)),     IF((YEAR($T36)+$X36)&lt;=BD$7,               $W36-SUM($Y36:BC36),               $W36/$X36))))</f>
        <v/>
      </c>
      <c r="BE36" s="240">
        <f>IF(OR(NOT(ISNUMBER($T36)),ISBLANK($W36),NOT(ISNUMBER($X36))),0,      IF(OR(YEAR($T36)&gt;BE$7,$X36&lt;=0,(YEAR($T36)+$X36)&lt;BE$7),0,     IF(YEAR($T36)=BE$7,               ($W36/($X36*360))*DAYS360($T36,DATE(BE$7,12,31)),     IF((YEAR($T36)+$X36)&lt;=BE$7,               $W36-SUM($Y36:BD36),               $W36/$X36))))</f>
        <v/>
      </c>
      <c r="BF36" s="240">
        <f>IF(OR(NOT(ISNUMBER($T36)),ISBLANK($W36),NOT(ISNUMBER($X36))),0,      IF(OR(YEAR($T36)&gt;BF$7,$X36&lt;=0,(YEAR($T36)+$X36)&lt;BF$7),0,     IF(YEAR($T36)=BF$7,               ($W36/($X36*360))*DAYS360($T36,DATE(BF$7,12,31)),     IF((YEAR($T36)+$X36)&lt;=BF$7,               $W36-SUM($Y36:BE36),               $W36/$X36))))</f>
        <v/>
      </c>
      <c r="BG36" s="240">
        <f>IF(OR(NOT(ISNUMBER($T36)),ISBLANK($W36),NOT(ISNUMBER($X36))),0,      IF(OR(YEAR($T36)&gt;BG$7,$X36&lt;=0,(YEAR($T36)+$X36)&lt;BG$7),0,     IF(YEAR($T36)=BG$7,               ($W36/($X36*360))*DAYS360($T36,DATE(BG$7,12,31)),     IF((YEAR($T36)+$X36)&lt;=BG$7,               $W36-SUM($Y36:BF36),               $W36/$X36))))</f>
        <v/>
      </c>
      <c r="BH36" s="240">
        <f>IF(OR(NOT(ISNUMBER($T36)),ISBLANK($W36),NOT(ISNUMBER($X36))),0,      IF(OR(YEAR($T36)&gt;BH$7,$X36&lt;=0,(YEAR($T36)+$X36)&lt;BH$7),0,     IF(YEAR($T36)=BH$7,               ($W36/($X36*360))*DAYS360($T36,DATE(BH$7,12,31)),     IF((YEAR($T36)+$X36)&lt;=BH$7,               $W36-SUM($Y36:BG36),               $W36/$X36))))</f>
        <v/>
      </c>
      <c r="BI36" s="240">
        <f>IF(OR(NOT(ISNUMBER($T36)),ISBLANK($W36),NOT(ISNUMBER($X36))),0,      IF(OR(YEAR($T36)&gt;BI$7,$X36&lt;=0,(YEAR($T36)+$X36)&lt;BI$7),0,     IF(YEAR($T36)=BI$7,               ($W36/($X36*360))*DAYS360($T36,DATE(BI$7,12,31)),     IF((YEAR($T36)+$X36)&lt;=BI$7,               $W36-SUM($Y36:BH36),               $W36/$X36))))</f>
        <v/>
      </c>
      <c r="BJ36" s="240">
        <f>IF(OR(NOT(ISNUMBER($T36)),ISBLANK($W36),NOT(ISNUMBER($X36))),0,      IF(OR(YEAR($T36)&gt;BJ$7,$X36&lt;=0,(YEAR($T36)+$X36)&lt;BJ$7),0,     IF(YEAR($T36)=BJ$7,               ($W36/($X36*360))*DAYS360($T36,DATE(BJ$7,12,31)),     IF((YEAR($T36)+$X36)&lt;=BJ$7,               $W36-SUM($Y36:BI36),               $W36/$X36))))</f>
        <v/>
      </c>
      <c r="BK36" s="240">
        <f>IF(OR(NOT(ISNUMBER($T36)),ISBLANK($W36),NOT(ISNUMBER($X36))),0,      IF(OR(YEAR($T36)&gt;BK$7,$X36&lt;=0,(YEAR($T36)+$X36)&lt;BK$7),0,     IF(YEAR($T36)=BK$7,               ($W36/($X36*360))*DAYS360($T36,DATE(BK$7,12,31)),     IF((YEAR($T36)+$X36)&lt;=BK$7,               $W36-SUM($Y36:BJ36),               $W36/$X36))))</f>
        <v/>
      </c>
      <c r="BL36" s="240">
        <f>IF(OR(NOT(ISNUMBER($T36)),ISBLANK($W36),NOT(ISNUMBER($X36))),0,      IF(OR(YEAR($T36)&gt;BL$7,$X36&lt;=0,(YEAR($T36)+$X36)&lt;BL$7),0,     IF(YEAR($T36)=BL$7,               ($W36/($X36*360))*DAYS360($T36,DATE(BL$7,12,31)),     IF((YEAR($T36)+$X36)&lt;=BL$7,               $W36-SUM($Y36:BK36),               $W36/$X36))))</f>
        <v/>
      </c>
      <c r="BM36" s="240">
        <f>IF(OR(NOT(ISNUMBER($T36)),ISBLANK($W36),NOT(ISNUMBER($X36))),0,      IF(OR(YEAR($T36)&gt;BM$7,$X36&lt;=0,(YEAR($T36)+$X36)&lt;BM$7),0,     IF(YEAR($T36)=BM$7,               ($W36/($X36*360))*DAYS360($T36,DATE(BM$7,12,31)),     IF((YEAR($T36)+$X36)&lt;=BM$7,               $W36-SUM($Y36:BL36),               $W36/$X36))))</f>
        <v/>
      </c>
      <c r="BN36" s="240">
        <f>IF(OR(NOT(ISNUMBER($T36)),ISBLANK($W36),NOT(ISNUMBER($X36))),0,      IF(OR(YEAR($T36)&gt;BN$7,$X36&lt;=0,(YEAR($T36)+$X36)&lt;BN$7),0,     IF(YEAR($T36)=BN$7,               ($W36/($X36*360))*DAYS360($T36,DATE(BN$7,12,31)),     IF((YEAR($T36)+$X36)&lt;=BN$7,               $W36-SUM($Y36:BM36),               $W36/$X36))))</f>
        <v/>
      </c>
      <c r="BO36" s="240">
        <f>IF(OR(NOT(ISNUMBER($T36)),ISBLANK($W36),NOT(ISNUMBER($X36))),0,      IF(OR(YEAR($T36)&gt;BO$7,$X36&lt;=0,(YEAR($T36)+$X36)&lt;BO$7),0,     IF(YEAR($T36)=BO$7,               ($W36/($X36*360))*DAYS360($T36,DATE(BO$7,12,31)),     IF((YEAR($T36)+$X36)&lt;=BO$7,               $W36-SUM($Y36:BN36),               $W36/$X36))))</f>
        <v/>
      </c>
      <c r="BP36" s="240">
        <f>IF(OR(NOT(ISNUMBER($T36)),ISBLANK($W36),NOT(ISNUMBER($X36))),0,      IF(OR(YEAR($T36)&gt;BP$7,$X36&lt;=0,(YEAR($T36)+$X36)&lt;BP$7),0,     IF(YEAR($T36)=BP$7,               ($W36/($X36*360))*DAYS360($T36,DATE(BP$7,12,31)),     IF((YEAR($T36)+$X36)&lt;=BP$7,               $W36-SUM($Y36:BO36),               $W36/$X36))))</f>
        <v/>
      </c>
      <c r="BQ36" s="240">
        <f>IF(OR(NOT(ISNUMBER($T36)),ISBLANK($W36),NOT(ISNUMBER($X36))),0,      IF(OR(YEAR($T36)&gt;BQ$7,$X36&lt;=0,(YEAR($T36)+$X36)&lt;BQ$7),0,     IF(YEAR($T36)=BQ$7,               ($W36/($X36*360))*DAYS360($T36,DATE(BQ$7,12,31)),     IF((YEAR($T36)+$X36)&lt;=BQ$7,               $W36-SUM($Y36:BP36),               $W36/$X36))))</f>
        <v/>
      </c>
      <c r="BR36" s="240">
        <f>IF(OR(NOT(ISNUMBER($T36)),ISBLANK($W36),NOT(ISNUMBER($X36))),0,      IF(OR(YEAR($T36)&gt;BR$7,$X36&lt;=0,(YEAR($T36)+$X36)&lt;BR$7),0,     IF(YEAR($T36)=BR$7,               ($W36/($X36*360))*DAYS360($T36,DATE(BR$7,12,31)),     IF((YEAR($T36)+$X36)&lt;=BR$7,               $W36-SUM($Y36:BQ36),               $W36/$X36))))</f>
        <v/>
      </c>
      <c r="BS36" s="240">
        <f>IF(OR(NOT(ISNUMBER($T36)),ISBLANK($W36),NOT(ISNUMBER($X36))),0,      IF(OR(YEAR($T36)&gt;BS$7,$X36&lt;=0,(YEAR($T36)+$X36)&lt;BS$7),0,     IF(YEAR($T36)=BS$7,               ($W36/($X36*360))*DAYS360($T36,DATE(BS$7,12,31)),     IF((YEAR($T36)+$X36)&lt;=BS$7,               $W36-SUM($Y36:BR36),               $W36/$X36))))</f>
        <v/>
      </c>
      <c r="BT36" s="240">
        <f>IF(OR(NOT(ISNUMBER($T36)),ISBLANK($W36),NOT(ISNUMBER($X36))),0,      IF(OR(YEAR($T36)&gt;BT$7,$X36&lt;=0,(YEAR($T36)+$X36)&lt;BT$7),0,     IF(YEAR($T36)=BT$7,               ($W36/($X36*360))*DAYS360($T36,DATE(BT$7,12,31)),     IF((YEAR($T36)+$X36)&lt;=BT$7,               $W36-SUM($Y36:BS36),               $W36/$X36))))</f>
        <v/>
      </c>
      <c r="BU36" s="240">
        <f>IF(OR(NOT(ISNUMBER($T36)),ISBLANK($W36),NOT(ISNUMBER($X36))),0,      IF(OR(YEAR($T36)&gt;BU$7,$X36&lt;=0,(YEAR($T36)+$X36)&lt;BU$7),0,     IF(YEAR($T36)=BU$7,               ($W36/($X36*360))*DAYS360($T36,DATE(BU$7,12,31)),     IF((YEAR($T36)+$X36)&lt;=BU$7,               $W36-SUM($Y36:BT36),               $W36/$X36))))</f>
        <v/>
      </c>
      <c r="BV36" s="240">
        <f>IF(OR(NOT(ISNUMBER($T36)),ISBLANK($W36),NOT(ISNUMBER($X36))),0,      IF(OR(YEAR($T36)&gt;BV$7,$X36&lt;=0,(YEAR($T36)+$X36)&lt;BV$7),0,     IF(YEAR($T36)=BV$7,               ($W36/($X36*360))*DAYS360($T36,DATE(BV$7,12,31)),     IF((YEAR($T36)+$X36)&lt;=BV$7,               $W36-SUM($Y36:BU36),               $W36/$X36))))</f>
        <v/>
      </c>
      <c r="BW36" s="240">
        <f>IF(OR(NOT(ISNUMBER($T36)),ISBLANK($W36),NOT(ISNUMBER($X36))),0,      IF(OR(YEAR($T36)&gt;BW$7,$X36&lt;=0,(YEAR($T36)+$X36)&lt;BW$7),0,     IF(YEAR($T36)=BW$7,               ($W36/($X36*360))*DAYS360($T36,DATE(BW$7,12,31)),     IF((YEAR($T36)+$X36)&lt;=BW$7,               $W36-SUM($Y36:BV36),               $W36/$X36))))</f>
        <v/>
      </c>
      <c r="BX36" s="240">
        <f>IF(OR(NOT(ISNUMBER($T36)),ISBLANK($W36),NOT(ISNUMBER($X36))),0,      IF(OR(YEAR($T36)&gt;BX$7,$X36&lt;=0,(YEAR($T36)+$X36)&lt;BX$7),0,     IF(YEAR($T36)=BX$7,               ($W36/($X36*360))*DAYS360($T36,DATE(BX$7,12,31)),     IF((YEAR($T36)+$X36)&lt;=BX$7,               $W36-SUM($Y36:BW36),               $W36/$X36))))</f>
        <v/>
      </c>
      <c r="BY36" s="240">
        <f>IF(OR(NOT(ISNUMBER($T36)),ISBLANK($W36),NOT(ISNUMBER($X36))),0,      IF(OR(YEAR($T36)&gt;BY$7,$X36&lt;=0,(YEAR($T36)+$X36)&lt;BY$7),0,     IF(YEAR($T36)=BY$7,               ($W36/($X36*360))*DAYS360($T36,DATE(BY$7,12,31)),     IF((YEAR($T36)+$X36)&lt;=BY$7,               $W36-SUM($Y36:BX36),               $W36/$X36))))</f>
        <v/>
      </c>
      <c r="CL36" s="14">
        <f>CL35+1</f>
        <v/>
      </c>
    </row>
    <row r="37" ht="15" customFormat="1" customHeight="1" s="14">
      <c r="A37" s="12" t="n"/>
      <c r="D37" s="185" t="inlineStr">
        <is>
          <t>Toiture</t>
        </is>
      </c>
      <c r="E37" s="7" t="n"/>
      <c r="F37" s="523" t="n">
        <v>0.08</v>
      </c>
      <c r="G37" s="25" t="n">
        <v>25</v>
      </c>
      <c r="H37" s="8" t="n"/>
      <c r="I37" s="523" t="n">
        <v>0.08</v>
      </c>
      <c r="J37" s="25" t="n">
        <v>25</v>
      </c>
      <c r="L37" s="523" t="n">
        <v>0.08</v>
      </c>
      <c r="M37" s="25" t="n">
        <v>25</v>
      </c>
      <c r="N37" s="16" t="n"/>
      <c r="O37" s="523" t="n">
        <v>0.08</v>
      </c>
      <c r="P37" s="25" t="n">
        <v>25</v>
      </c>
      <c r="R37" s="12" t="n"/>
      <c r="S37" s="12">
        <f>B43</f>
        <v/>
      </c>
      <c r="T37" s="176">
        <f>IFERROR(       IF(ISBLANK(C43),"",IF(C43&lt;HLOOKUP(S37,$Z$275:$AC$280,5,FALSE),"",MAX(HLOOKUP(S37,$Z$275:$AC$280,6,FALSE),C43)     ) ),"")</f>
        <v/>
      </c>
      <c r="U37" s="287">
        <f>IF(ISBLANK(D43),"",D43)</f>
        <v/>
      </c>
      <c r="V37" s="316">
        <f>Q43</f>
        <v/>
      </c>
      <c r="W37" s="512">
        <f>IF(ISBLANK(O43),0,O43)</f>
        <v/>
      </c>
      <c r="X37" s="512">
        <f>IF(ISBLANK(P43),"",P43)</f>
        <v/>
      </c>
      <c r="Y37" s="12" t="n"/>
      <c r="Z37" s="240">
        <f>IF(OR(NOT(ISNUMBER($T37)),ISBLANK($W37),NOT(ISNUMBER($X37))),0,      IF(OR(YEAR($T37)&gt;Z$7,$X37&lt;=0,(YEAR($T37)+$X37)&lt;Z$7),0,     IF(YEAR($T37)=Z$7,               ($W37/($X37*360))*DAYS360($T37,DATE(Z$7,12,31)),     IF((YEAR($T37)+$X37)&lt;=Z$7,               $W37-SUM($Y37:Y37),               $W37/$X37))))</f>
        <v/>
      </c>
      <c r="AA37" s="240">
        <f>IF(OR(NOT(ISNUMBER($T37)),ISBLANK($W37),NOT(ISNUMBER($X37))),0,      IF(OR(YEAR($T37)&gt;AA$7,$X37&lt;=0,(YEAR($T37)+$X37)&lt;AA$7),0,     IF(YEAR($T37)=AA$7,               ($W37/($X37*360))*DAYS360($T37,DATE(AA$7,12,31)),     IF((YEAR($T37)+$X37)&lt;=AA$7,               $W37-SUM($Y37:Z37),               $W37/$X37))))</f>
        <v/>
      </c>
      <c r="AB37" s="240">
        <f>IF(OR(NOT(ISNUMBER($T37)),ISBLANK($W37),NOT(ISNUMBER($X37))),0,      IF(OR(YEAR($T37)&gt;AB$7,$X37&lt;=0,(YEAR($T37)+$X37)&lt;AB$7),0,     IF(YEAR($T37)=AB$7,               ($W37/($X37*360))*DAYS360($T37,DATE(AB$7,12,31)),     IF((YEAR($T37)+$X37)&lt;=AB$7,               $W37-SUM($Y37:AA37),               $W37/$X37))))</f>
        <v/>
      </c>
      <c r="AC37" s="240">
        <f>IF(OR(NOT(ISNUMBER($T37)),ISBLANK($W37),NOT(ISNUMBER($X37))),0,      IF(OR(YEAR($T37)&gt;AC$7,$X37&lt;=0,(YEAR($T37)+$X37)&lt;AC$7),0,     IF(YEAR($T37)=AC$7,               ($W37/($X37*360))*DAYS360($T37,DATE(AC$7,12,31)),     IF((YEAR($T37)+$X37)&lt;=AC$7,               $W37-SUM($Y37:AB37),               $W37/$X37))))</f>
        <v/>
      </c>
      <c r="AD37" s="240">
        <f>IF(OR(NOT(ISNUMBER($T37)),ISBLANK($W37),NOT(ISNUMBER($X37))),0,      IF(OR(YEAR($T37)&gt;AD$7,$X37&lt;=0,(YEAR($T37)+$X37)&lt;AD$7),0,     IF(YEAR($T37)=AD$7,               ($W37/($X37*360))*DAYS360($T37,DATE(AD$7,12,31)),     IF((YEAR($T37)+$X37)&lt;=AD$7,               $W37-SUM($Y37:AC37),               $W37/$X37))))</f>
        <v/>
      </c>
      <c r="AE37" s="240">
        <f>IF(OR(NOT(ISNUMBER($T37)),ISBLANK($W37),NOT(ISNUMBER($X37))),0,      IF(OR(YEAR($T37)&gt;AE$7,$X37&lt;=0,(YEAR($T37)+$X37)&lt;AE$7),0,     IF(YEAR($T37)=AE$7,               ($W37/($X37*360))*DAYS360($T37,DATE(AE$7,12,31)),     IF((YEAR($T37)+$X37)&lt;=AE$7,               $W37-SUM($Y37:AD37),               $W37/$X37))))</f>
        <v/>
      </c>
      <c r="AF37" s="240">
        <f>IF(OR(NOT(ISNUMBER($T37)),ISBLANK($W37),NOT(ISNUMBER($X37))),0,      IF(OR(YEAR($T37)&gt;AF$7,$X37&lt;=0,(YEAR($T37)+$X37)&lt;AF$7),0,     IF(YEAR($T37)=AF$7,               ($W37/($X37*360))*DAYS360($T37,DATE(AF$7,12,31)),     IF((YEAR($T37)+$X37)&lt;=AF$7,               $W37-SUM($Y37:AE37),               $W37/$X37))))</f>
        <v/>
      </c>
      <c r="AG37" s="240">
        <f>IF(OR(NOT(ISNUMBER($T37)),ISBLANK($W37),NOT(ISNUMBER($X37))),0,      IF(OR(YEAR($T37)&gt;AG$7,$X37&lt;=0,(YEAR($T37)+$X37)&lt;AG$7),0,     IF(YEAR($T37)=AG$7,               ($W37/($X37*360))*DAYS360($T37,DATE(AG$7,12,31)),     IF((YEAR($T37)+$X37)&lt;=AG$7,               $W37-SUM($Y37:AF37),               $W37/$X37))))</f>
        <v/>
      </c>
      <c r="AH37" s="240">
        <f>IF(OR(NOT(ISNUMBER($T37)),ISBLANK($W37),NOT(ISNUMBER($X37))),0,      IF(OR(YEAR($T37)&gt;AH$7,$X37&lt;=0,(YEAR($T37)+$X37)&lt;AH$7),0,     IF(YEAR($T37)=AH$7,               ($W37/($X37*360))*DAYS360($T37,DATE(AH$7,12,31)),     IF((YEAR($T37)+$X37)&lt;=AH$7,               $W37-SUM($Y37:AG37),               $W37/$X37))))</f>
        <v/>
      </c>
      <c r="AI37" s="240">
        <f>IF(OR(NOT(ISNUMBER($T37)),ISBLANK($W37),NOT(ISNUMBER($X37))),0,      IF(OR(YEAR($T37)&gt;AI$7,$X37&lt;=0,(YEAR($T37)+$X37)&lt;AI$7),0,     IF(YEAR($T37)=AI$7,               ($W37/($X37*360))*DAYS360($T37,DATE(AI$7,12,31)),     IF((YEAR($T37)+$X37)&lt;=AI$7,               $W37-SUM($Y37:AH37),               $W37/$X37))))</f>
        <v/>
      </c>
      <c r="AJ37" s="240">
        <f>IF(OR(NOT(ISNUMBER($T37)),ISBLANK($W37),NOT(ISNUMBER($X37))),0,      IF(OR(YEAR($T37)&gt;AJ$7,$X37&lt;=0,(YEAR($T37)+$X37)&lt;AJ$7),0,     IF(YEAR($T37)=AJ$7,               ($W37/($X37*360))*DAYS360($T37,DATE(AJ$7,12,31)),     IF((YEAR($T37)+$X37)&lt;=AJ$7,               $W37-SUM($Y37:AI37),               $W37/$X37))))</f>
        <v/>
      </c>
      <c r="AK37" s="240">
        <f>IF(OR(NOT(ISNUMBER($T37)),ISBLANK($W37),NOT(ISNUMBER($X37))),0,      IF(OR(YEAR($T37)&gt;AK$7,$X37&lt;=0,(YEAR($T37)+$X37)&lt;AK$7),0,     IF(YEAR($T37)=AK$7,               ($W37/($X37*360))*DAYS360($T37,DATE(AK$7,12,31)),     IF((YEAR($T37)+$X37)&lt;=AK$7,               $W37-SUM($Y37:AJ37),               $W37/$X37))))</f>
        <v/>
      </c>
      <c r="AL37" s="240">
        <f>IF(OR(NOT(ISNUMBER($T37)),ISBLANK($W37),NOT(ISNUMBER($X37))),0,      IF(OR(YEAR($T37)&gt;AL$7,$X37&lt;=0,(YEAR($T37)+$X37)&lt;AL$7),0,     IF(YEAR($T37)=AL$7,               ($W37/($X37*360))*DAYS360($T37,DATE(AL$7,12,31)),     IF((YEAR($T37)+$X37)&lt;=AL$7,               $W37-SUM($Y37:AK37),               $W37/$X37))))</f>
        <v/>
      </c>
      <c r="AM37" s="240">
        <f>IF(OR(NOT(ISNUMBER($T37)),ISBLANK($W37),NOT(ISNUMBER($X37))),0,      IF(OR(YEAR($T37)&gt;AM$7,$X37&lt;=0,(YEAR($T37)+$X37)&lt;AM$7),0,     IF(YEAR($T37)=AM$7,               ($W37/($X37*360))*DAYS360($T37,DATE(AM$7,12,31)),     IF((YEAR($T37)+$X37)&lt;=AM$7,               $W37-SUM($Y37:AL37),               $W37/$X37))))</f>
        <v/>
      </c>
      <c r="AN37" s="240">
        <f>IF(OR(NOT(ISNUMBER($T37)),ISBLANK($W37),NOT(ISNUMBER($X37))),0,      IF(OR(YEAR($T37)&gt;AN$7,$X37&lt;=0,(YEAR($T37)+$X37)&lt;AN$7),0,     IF(YEAR($T37)=AN$7,               ($W37/($X37*360))*DAYS360($T37,DATE(AN$7,12,31)),     IF((YEAR($T37)+$X37)&lt;=AN$7,               $W37-SUM($Y37:AM37),               $W37/$X37))))</f>
        <v/>
      </c>
      <c r="AO37" s="240">
        <f>IF(OR(NOT(ISNUMBER($T37)),ISBLANK($W37),NOT(ISNUMBER($X37))),0,      IF(OR(YEAR($T37)&gt;AO$7,$X37&lt;=0,(YEAR($T37)+$X37)&lt;AO$7),0,     IF(YEAR($T37)=AO$7,               ($W37/($X37*360))*DAYS360($T37,DATE(AO$7,12,31)),     IF((YEAR($T37)+$X37)&lt;=AO$7,               $W37-SUM($Y37:AN37),               $W37/$X37))))</f>
        <v/>
      </c>
      <c r="AP37" s="240">
        <f>IF(OR(NOT(ISNUMBER($T37)),ISBLANK($W37),NOT(ISNUMBER($X37))),0,      IF(OR(YEAR($T37)&gt;AP$7,$X37&lt;=0,(YEAR($T37)+$X37)&lt;AP$7),0,     IF(YEAR($T37)=AP$7,               ($W37/($X37*360))*DAYS360($T37,DATE(AP$7,12,31)),     IF((YEAR($T37)+$X37)&lt;=AP$7,               $W37-SUM($Y37:AO37),               $W37/$X37))))</f>
        <v/>
      </c>
      <c r="AQ37" s="240">
        <f>IF(OR(NOT(ISNUMBER($T37)),ISBLANK($W37),NOT(ISNUMBER($X37))),0,      IF(OR(YEAR($T37)&gt;AQ$7,$X37&lt;=0,(YEAR($T37)+$X37)&lt;AQ$7),0,     IF(YEAR($T37)=AQ$7,               ($W37/($X37*360))*DAYS360($T37,DATE(AQ$7,12,31)),     IF((YEAR($T37)+$X37)&lt;=AQ$7,               $W37-SUM($Y37:AP37),               $W37/$X37))))</f>
        <v/>
      </c>
      <c r="AR37" s="240">
        <f>IF(OR(NOT(ISNUMBER($T37)),ISBLANK($W37),NOT(ISNUMBER($X37))),0,      IF(OR(YEAR($T37)&gt;AR$7,$X37&lt;=0,(YEAR($T37)+$X37)&lt;AR$7),0,     IF(YEAR($T37)=AR$7,               ($W37/($X37*360))*DAYS360($T37,DATE(AR$7,12,31)),     IF((YEAR($T37)+$X37)&lt;=AR$7,               $W37-SUM($Y37:AQ37),               $W37/$X37))))</f>
        <v/>
      </c>
      <c r="AS37" s="240">
        <f>IF(OR(NOT(ISNUMBER($T37)),ISBLANK($W37),NOT(ISNUMBER($X37))),0,      IF(OR(YEAR($T37)&gt;AS$7,$X37&lt;=0,(YEAR($T37)+$X37)&lt;AS$7),0,     IF(YEAR($T37)=AS$7,               ($W37/($X37*360))*DAYS360($T37,DATE(AS$7,12,31)),     IF((YEAR($T37)+$X37)&lt;=AS$7,               $W37-SUM($Y37:AR37),               $W37/$X37))))</f>
        <v/>
      </c>
      <c r="AT37" s="240">
        <f>IF(OR(NOT(ISNUMBER($T37)),ISBLANK($W37),NOT(ISNUMBER($X37))),0,      IF(OR(YEAR($T37)&gt;AT$7,$X37&lt;=0,(YEAR($T37)+$X37)&lt;AT$7),0,     IF(YEAR($T37)=AT$7,               ($W37/($X37*360))*DAYS360($T37,DATE(AT$7,12,31)),     IF((YEAR($T37)+$X37)&lt;=AT$7,               $W37-SUM($Y37:AS37),               $W37/$X37))))</f>
        <v/>
      </c>
      <c r="AU37" s="240">
        <f>IF(OR(NOT(ISNUMBER($T37)),ISBLANK($W37),NOT(ISNUMBER($X37))),0,      IF(OR(YEAR($T37)&gt;AU$7,$X37&lt;=0,(YEAR($T37)+$X37)&lt;AU$7),0,     IF(YEAR($T37)=AU$7,               ($W37/($X37*360))*DAYS360($T37,DATE(AU$7,12,31)),     IF((YEAR($T37)+$X37)&lt;=AU$7,               $W37-SUM($Y37:AT37),               $W37/$X37))))</f>
        <v/>
      </c>
      <c r="AV37" s="240">
        <f>IF(OR(NOT(ISNUMBER($T37)),ISBLANK($W37),NOT(ISNUMBER($X37))),0,      IF(OR(YEAR($T37)&gt;AV$7,$X37&lt;=0,(YEAR($T37)+$X37)&lt;AV$7),0,     IF(YEAR($T37)=AV$7,               ($W37/($X37*360))*DAYS360($T37,DATE(AV$7,12,31)),     IF((YEAR($T37)+$X37)&lt;=AV$7,               $W37-SUM($Y37:AU37),               $W37/$X37))))</f>
        <v/>
      </c>
      <c r="AW37" s="240">
        <f>IF(OR(NOT(ISNUMBER($T37)),ISBLANK($W37),NOT(ISNUMBER($X37))),0,      IF(OR(YEAR($T37)&gt;AW$7,$X37&lt;=0,(YEAR($T37)+$X37)&lt;AW$7),0,     IF(YEAR($T37)=AW$7,               ($W37/($X37*360))*DAYS360($T37,DATE(AW$7,12,31)),     IF((YEAR($T37)+$X37)&lt;=AW$7,               $W37-SUM($Y37:AV37),               $W37/$X37))))</f>
        <v/>
      </c>
      <c r="AX37" s="240">
        <f>IF(OR(NOT(ISNUMBER($T37)),ISBLANK($W37),NOT(ISNUMBER($X37))),0,      IF(OR(YEAR($T37)&gt;AX$7,$X37&lt;=0,(YEAR($T37)+$X37)&lt;AX$7),0,     IF(YEAR($T37)=AX$7,               ($W37/($X37*360))*DAYS360($T37,DATE(AX$7,12,31)),     IF((YEAR($T37)+$X37)&lt;=AX$7,               $W37-SUM($Y37:AW37),               $W37/$X37))))</f>
        <v/>
      </c>
      <c r="AY37" s="240">
        <f>IF(OR(NOT(ISNUMBER($T37)),ISBLANK($W37),NOT(ISNUMBER($X37))),0,      IF(OR(YEAR($T37)&gt;AY$7,$X37&lt;=0,(YEAR($T37)+$X37)&lt;AY$7),0,     IF(YEAR($T37)=AY$7,               ($W37/($X37*360))*DAYS360($T37,DATE(AY$7,12,31)),     IF((YEAR($T37)+$X37)&lt;=AY$7,               $W37-SUM($Y37:AX37),               $W37/$X37))))</f>
        <v/>
      </c>
      <c r="AZ37" s="240">
        <f>IF(OR(NOT(ISNUMBER($T37)),ISBLANK($W37),NOT(ISNUMBER($X37))),0,      IF(OR(YEAR($T37)&gt;AZ$7,$X37&lt;=0,(YEAR($T37)+$X37)&lt;AZ$7),0,     IF(YEAR($T37)=AZ$7,               ($W37/($X37*360))*DAYS360($T37,DATE(AZ$7,12,31)),     IF((YEAR($T37)+$X37)&lt;=AZ$7,               $W37-SUM($Y37:AY37),               $W37/$X37))))</f>
        <v/>
      </c>
      <c r="BA37" s="240">
        <f>IF(OR(NOT(ISNUMBER($T37)),ISBLANK($W37),NOT(ISNUMBER($X37))),0,      IF(OR(YEAR($T37)&gt;BA$7,$X37&lt;=0,(YEAR($T37)+$X37)&lt;BA$7),0,     IF(YEAR($T37)=BA$7,               ($W37/($X37*360))*DAYS360($T37,DATE(BA$7,12,31)),     IF((YEAR($T37)+$X37)&lt;=BA$7,               $W37-SUM($Y37:AZ37),               $W37/$X37))))</f>
        <v/>
      </c>
      <c r="BB37" s="240">
        <f>IF(OR(NOT(ISNUMBER($T37)),ISBLANK($W37),NOT(ISNUMBER($X37))),0,      IF(OR(YEAR($T37)&gt;BB$7,$X37&lt;=0,(YEAR($T37)+$X37)&lt;BB$7),0,     IF(YEAR($T37)=BB$7,               ($W37/($X37*360))*DAYS360($T37,DATE(BB$7,12,31)),     IF((YEAR($T37)+$X37)&lt;=BB$7,               $W37-SUM($Y37:BA37),               $W37/$X37))))</f>
        <v/>
      </c>
      <c r="BC37" s="240">
        <f>IF(OR(NOT(ISNUMBER($T37)),ISBLANK($W37),NOT(ISNUMBER($X37))),0,      IF(OR(YEAR($T37)&gt;BC$7,$X37&lt;=0,(YEAR($T37)+$X37)&lt;BC$7),0,     IF(YEAR($T37)=BC$7,               ($W37/($X37*360))*DAYS360($T37,DATE(BC$7,12,31)),     IF((YEAR($T37)+$X37)&lt;=BC$7,               $W37-SUM($Y37:BB37),               $W37/$X37))))</f>
        <v/>
      </c>
      <c r="BD37" s="240">
        <f>IF(OR(NOT(ISNUMBER($T37)),ISBLANK($W37),NOT(ISNUMBER($X37))),0,      IF(OR(YEAR($T37)&gt;BD$7,$X37&lt;=0,(YEAR($T37)+$X37)&lt;BD$7),0,     IF(YEAR($T37)=BD$7,               ($W37/($X37*360))*DAYS360($T37,DATE(BD$7,12,31)),     IF((YEAR($T37)+$X37)&lt;=BD$7,               $W37-SUM($Y37:BC37),               $W37/$X37))))</f>
        <v/>
      </c>
      <c r="BE37" s="240">
        <f>IF(OR(NOT(ISNUMBER($T37)),ISBLANK($W37),NOT(ISNUMBER($X37))),0,      IF(OR(YEAR($T37)&gt;BE$7,$X37&lt;=0,(YEAR($T37)+$X37)&lt;BE$7),0,     IF(YEAR($T37)=BE$7,               ($W37/($X37*360))*DAYS360($T37,DATE(BE$7,12,31)),     IF((YEAR($T37)+$X37)&lt;=BE$7,               $W37-SUM($Y37:BD37),               $W37/$X37))))</f>
        <v/>
      </c>
      <c r="BF37" s="240">
        <f>IF(OR(NOT(ISNUMBER($T37)),ISBLANK($W37),NOT(ISNUMBER($X37))),0,      IF(OR(YEAR($T37)&gt;BF$7,$X37&lt;=0,(YEAR($T37)+$X37)&lt;BF$7),0,     IF(YEAR($T37)=BF$7,               ($W37/($X37*360))*DAYS360($T37,DATE(BF$7,12,31)),     IF((YEAR($T37)+$X37)&lt;=BF$7,               $W37-SUM($Y37:BE37),               $W37/$X37))))</f>
        <v/>
      </c>
      <c r="BG37" s="240">
        <f>IF(OR(NOT(ISNUMBER($T37)),ISBLANK($W37),NOT(ISNUMBER($X37))),0,      IF(OR(YEAR($T37)&gt;BG$7,$X37&lt;=0,(YEAR($T37)+$X37)&lt;BG$7),0,     IF(YEAR($T37)=BG$7,               ($W37/($X37*360))*DAYS360($T37,DATE(BG$7,12,31)),     IF((YEAR($T37)+$X37)&lt;=BG$7,               $W37-SUM($Y37:BF37),               $W37/$X37))))</f>
        <v/>
      </c>
      <c r="BH37" s="240">
        <f>IF(OR(NOT(ISNUMBER($T37)),ISBLANK($W37),NOT(ISNUMBER($X37))),0,      IF(OR(YEAR($T37)&gt;BH$7,$X37&lt;=0,(YEAR($T37)+$X37)&lt;BH$7),0,     IF(YEAR($T37)=BH$7,               ($W37/($X37*360))*DAYS360($T37,DATE(BH$7,12,31)),     IF((YEAR($T37)+$X37)&lt;=BH$7,               $W37-SUM($Y37:BG37),               $W37/$X37))))</f>
        <v/>
      </c>
      <c r="BI37" s="240">
        <f>IF(OR(NOT(ISNUMBER($T37)),ISBLANK($W37),NOT(ISNUMBER($X37))),0,      IF(OR(YEAR($T37)&gt;BI$7,$X37&lt;=0,(YEAR($T37)+$X37)&lt;BI$7),0,     IF(YEAR($T37)=BI$7,               ($W37/($X37*360))*DAYS360($T37,DATE(BI$7,12,31)),     IF((YEAR($T37)+$X37)&lt;=BI$7,               $W37-SUM($Y37:BH37),               $W37/$X37))))</f>
        <v/>
      </c>
      <c r="BJ37" s="240">
        <f>IF(OR(NOT(ISNUMBER($T37)),ISBLANK($W37),NOT(ISNUMBER($X37))),0,      IF(OR(YEAR($T37)&gt;BJ$7,$X37&lt;=0,(YEAR($T37)+$X37)&lt;BJ$7),0,     IF(YEAR($T37)=BJ$7,               ($W37/($X37*360))*DAYS360($T37,DATE(BJ$7,12,31)),     IF((YEAR($T37)+$X37)&lt;=BJ$7,               $W37-SUM($Y37:BI37),               $W37/$X37))))</f>
        <v/>
      </c>
      <c r="BK37" s="240">
        <f>IF(OR(NOT(ISNUMBER($T37)),ISBLANK($W37),NOT(ISNUMBER($X37))),0,      IF(OR(YEAR($T37)&gt;BK$7,$X37&lt;=0,(YEAR($T37)+$X37)&lt;BK$7),0,     IF(YEAR($T37)=BK$7,               ($W37/($X37*360))*DAYS360($T37,DATE(BK$7,12,31)),     IF((YEAR($T37)+$X37)&lt;=BK$7,               $W37-SUM($Y37:BJ37),               $W37/$X37))))</f>
        <v/>
      </c>
      <c r="BL37" s="240">
        <f>IF(OR(NOT(ISNUMBER($T37)),ISBLANK($W37),NOT(ISNUMBER($X37))),0,      IF(OR(YEAR($T37)&gt;BL$7,$X37&lt;=0,(YEAR($T37)+$X37)&lt;BL$7),0,     IF(YEAR($T37)=BL$7,               ($W37/($X37*360))*DAYS360($T37,DATE(BL$7,12,31)),     IF((YEAR($T37)+$X37)&lt;=BL$7,               $W37-SUM($Y37:BK37),               $W37/$X37))))</f>
        <v/>
      </c>
      <c r="BM37" s="240">
        <f>IF(OR(NOT(ISNUMBER($T37)),ISBLANK($W37),NOT(ISNUMBER($X37))),0,      IF(OR(YEAR($T37)&gt;BM$7,$X37&lt;=0,(YEAR($T37)+$X37)&lt;BM$7),0,     IF(YEAR($T37)=BM$7,               ($W37/($X37*360))*DAYS360($T37,DATE(BM$7,12,31)),     IF((YEAR($T37)+$X37)&lt;=BM$7,               $W37-SUM($Y37:BL37),               $W37/$X37))))</f>
        <v/>
      </c>
      <c r="BN37" s="240">
        <f>IF(OR(NOT(ISNUMBER($T37)),ISBLANK($W37),NOT(ISNUMBER($X37))),0,      IF(OR(YEAR($T37)&gt;BN$7,$X37&lt;=0,(YEAR($T37)+$X37)&lt;BN$7),0,     IF(YEAR($T37)=BN$7,               ($W37/($X37*360))*DAYS360($T37,DATE(BN$7,12,31)),     IF((YEAR($T37)+$X37)&lt;=BN$7,               $W37-SUM($Y37:BM37),               $W37/$X37))))</f>
        <v/>
      </c>
      <c r="BO37" s="240">
        <f>IF(OR(NOT(ISNUMBER($T37)),ISBLANK($W37),NOT(ISNUMBER($X37))),0,      IF(OR(YEAR($T37)&gt;BO$7,$X37&lt;=0,(YEAR($T37)+$X37)&lt;BO$7),0,     IF(YEAR($T37)=BO$7,               ($W37/($X37*360))*DAYS360($T37,DATE(BO$7,12,31)),     IF((YEAR($T37)+$X37)&lt;=BO$7,               $W37-SUM($Y37:BN37),               $W37/$X37))))</f>
        <v/>
      </c>
      <c r="BP37" s="240">
        <f>IF(OR(NOT(ISNUMBER($T37)),ISBLANK($W37),NOT(ISNUMBER($X37))),0,      IF(OR(YEAR($T37)&gt;BP$7,$X37&lt;=0,(YEAR($T37)+$X37)&lt;BP$7),0,     IF(YEAR($T37)=BP$7,               ($W37/($X37*360))*DAYS360($T37,DATE(BP$7,12,31)),     IF((YEAR($T37)+$X37)&lt;=BP$7,               $W37-SUM($Y37:BO37),               $W37/$X37))))</f>
        <v/>
      </c>
      <c r="BQ37" s="240">
        <f>IF(OR(NOT(ISNUMBER($T37)),ISBLANK($W37),NOT(ISNUMBER($X37))),0,      IF(OR(YEAR($T37)&gt;BQ$7,$X37&lt;=0,(YEAR($T37)+$X37)&lt;BQ$7),0,     IF(YEAR($T37)=BQ$7,               ($W37/($X37*360))*DAYS360($T37,DATE(BQ$7,12,31)),     IF((YEAR($T37)+$X37)&lt;=BQ$7,               $W37-SUM($Y37:BP37),               $W37/$X37))))</f>
        <v/>
      </c>
      <c r="BR37" s="240">
        <f>IF(OR(NOT(ISNUMBER($T37)),ISBLANK($W37),NOT(ISNUMBER($X37))),0,      IF(OR(YEAR($T37)&gt;BR$7,$X37&lt;=0,(YEAR($T37)+$X37)&lt;BR$7),0,     IF(YEAR($T37)=BR$7,               ($W37/($X37*360))*DAYS360($T37,DATE(BR$7,12,31)),     IF((YEAR($T37)+$X37)&lt;=BR$7,               $W37-SUM($Y37:BQ37),               $W37/$X37))))</f>
        <v/>
      </c>
      <c r="BS37" s="240">
        <f>IF(OR(NOT(ISNUMBER($T37)),ISBLANK($W37),NOT(ISNUMBER($X37))),0,      IF(OR(YEAR($T37)&gt;BS$7,$X37&lt;=0,(YEAR($T37)+$X37)&lt;BS$7),0,     IF(YEAR($T37)=BS$7,               ($W37/($X37*360))*DAYS360($T37,DATE(BS$7,12,31)),     IF((YEAR($T37)+$X37)&lt;=BS$7,               $W37-SUM($Y37:BR37),               $W37/$X37))))</f>
        <v/>
      </c>
      <c r="BT37" s="240">
        <f>IF(OR(NOT(ISNUMBER($T37)),ISBLANK($W37),NOT(ISNUMBER($X37))),0,      IF(OR(YEAR($T37)&gt;BT$7,$X37&lt;=0,(YEAR($T37)+$X37)&lt;BT$7),0,     IF(YEAR($T37)=BT$7,               ($W37/($X37*360))*DAYS360($T37,DATE(BT$7,12,31)),     IF((YEAR($T37)+$X37)&lt;=BT$7,               $W37-SUM($Y37:BS37),               $W37/$X37))))</f>
        <v/>
      </c>
      <c r="BU37" s="240">
        <f>IF(OR(NOT(ISNUMBER($T37)),ISBLANK($W37),NOT(ISNUMBER($X37))),0,      IF(OR(YEAR($T37)&gt;BU$7,$X37&lt;=0,(YEAR($T37)+$X37)&lt;BU$7),0,     IF(YEAR($T37)=BU$7,               ($W37/($X37*360))*DAYS360($T37,DATE(BU$7,12,31)),     IF((YEAR($T37)+$X37)&lt;=BU$7,               $W37-SUM($Y37:BT37),               $W37/$X37))))</f>
        <v/>
      </c>
      <c r="BV37" s="240">
        <f>IF(OR(NOT(ISNUMBER($T37)),ISBLANK($W37),NOT(ISNUMBER($X37))),0,      IF(OR(YEAR($T37)&gt;BV$7,$X37&lt;=0,(YEAR($T37)+$X37)&lt;BV$7),0,     IF(YEAR($T37)=BV$7,               ($W37/($X37*360))*DAYS360($T37,DATE(BV$7,12,31)),     IF((YEAR($T37)+$X37)&lt;=BV$7,               $W37-SUM($Y37:BU37),               $W37/$X37))))</f>
        <v/>
      </c>
      <c r="BW37" s="240">
        <f>IF(OR(NOT(ISNUMBER($T37)),ISBLANK($W37),NOT(ISNUMBER($X37))),0,      IF(OR(YEAR($T37)&gt;BW$7,$X37&lt;=0,(YEAR($T37)+$X37)&lt;BW$7),0,     IF(YEAR($T37)=BW$7,               ($W37/($X37*360))*DAYS360($T37,DATE(BW$7,12,31)),     IF((YEAR($T37)+$X37)&lt;=BW$7,               $W37-SUM($Y37:BV37),               $W37/$X37))))</f>
        <v/>
      </c>
      <c r="BX37" s="240">
        <f>IF(OR(NOT(ISNUMBER($T37)),ISBLANK($W37),NOT(ISNUMBER($X37))),0,      IF(OR(YEAR($T37)&gt;BX$7,$X37&lt;=0,(YEAR($T37)+$X37)&lt;BX$7),0,     IF(YEAR($T37)=BX$7,               ($W37/($X37*360))*DAYS360($T37,DATE(BX$7,12,31)),     IF((YEAR($T37)+$X37)&lt;=BX$7,               $W37-SUM($Y37:BW37),               $W37/$X37))))</f>
        <v/>
      </c>
      <c r="BY37" s="240">
        <f>IF(OR(NOT(ISNUMBER($T37)),ISBLANK($W37),NOT(ISNUMBER($X37))),0,      IF(OR(YEAR($T37)&gt;BY$7,$X37&lt;=0,(YEAR($T37)+$X37)&lt;BY$7),0,     IF(YEAR($T37)=BY$7,               ($W37/($X37*360))*DAYS360($T37,DATE(BY$7,12,31)),     IF((YEAR($T37)+$X37)&lt;=BY$7,               $W37-SUM($Y37:BX37),               $W37/$X37))))</f>
        <v/>
      </c>
      <c r="CL37" s="14">
        <f>CL36+1</f>
        <v/>
      </c>
    </row>
    <row r="38" ht="15" customFormat="1" customHeight="1" s="14">
      <c r="A38" s="12" t="n"/>
      <c r="D38" s="185" t="inlineStr">
        <is>
          <t>Agencements Intérieurs</t>
        </is>
      </c>
      <c r="E38" s="7" t="n"/>
      <c r="F38" s="523" t="n">
        <v>0.19</v>
      </c>
      <c r="G38" s="25" t="n">
        <v>12</v>
      </c>
      <c r="H38" s="8" t="n"/>
      <c r="I38" s="523" t="n">
        <v>0.19</v>
      </c>
      <c r="J38" s="25" t="n">
        <v>12</v>
      </c>
      <c r="L38" s="523" t="n">
        <v>0.19</v>
      </c>
      <c r="M38" s="25" t="n">
        <v>12</v>
      </c>
      <c r="N38" s="16" t="n"/>
      <c r="O38" s="523" t="n">
        <v>0.19</v>
      </c>
      <c r="P38" s="25" t="n">
        <v>12</v>
      </c>
      <c r="Q38" s="12" t="n"/>
      <c r="R38" s="12" t="n"/>
      <c r="S38" s="12">
        <f>B44</f>
        <v/>
      </c>
      <c r="T38" s="176">
        <f>IFERROR(       IF(ISBLANK(C44),"",IF(C44&lt;HLOOKUP(S38,$Z$275:$AC$280,5,FALSE),"",MAX(HLOOKUP(S38,$Z$275:$AC$280,6,FALSE),C44)     ) ),"")</f>
        <v/>
      </c>
      <c r="U38" s="287">
        <f>IF(ISBLANK(D44),"",D44)</f>
        <v/>
      </c>
      <c r="V38" s="316">
        <f>Q44</f>
        <v/>
      </c>
      <c r="W38" s="512">
        <f>IF(ISBLANK(O44),0,O44)</f>
        <v/>
      </c>
      <c r="X38" s="512">
        <f>IF(ISBLANK(P44),"",P44)</f>
        <v/>
      </c>
      <c r="Y38" s="12" t="n"/>
      <c r="Z38" s="240">
        <f>IF(OR(NOT(ISNUMBER($T38)),ISBLANK($W38),NOT(ISNUMBER($X38))),0,      IF(OR(YEAR($T38)&gt;Z$7,$X38&lt;=0,(YEAR($T38)+$X38)&lt;Z$7),0,     IF(YEAR($T38)=Z$7,               ($W38/($X38*360))*DAYS360($T38,DATE(Z$7,12,31)),     IF((YEAR($T38)+$X38)&lt;=Z$7,               $W38-SUM($Y38:Y38),               $W38/$X38))))</f>
        <v/>
      </c>
      <c r="AA38" s="240">
        <f>IF(OR(NOT(ISNUMBER($T38)),ISBLANK($W38),NOT(ISNUMBER($X38))),0,      IF(OR(YEAR($T38)&gt;AA$7,$X38&lt;=0,(YEAR($T38)+$X38)&lt;AA$7),0,     IF(YEAR($T38)=AA$7,               ($W38/($X38*360))*DAYS360($T38,DATE(AA$7,12,31)),     IF((YEAR($T38)+$X38)&lt;=AA$7,               $W38-SUM($Y38:Z38),               $W38/$X38))))</f>
        <v/>
      </c>
      <c r="AB38" s="240">
        <f>IF(OR(NOT(ISNUMBER($T38)),ISBLANK($W38),NOT(ISNUMBER($X38))),0,      IF(OR(YEAR($T38)&gt;AB$7,$X38&lt;=0,(YEAR($T38)+$X38)&lt;AB$7),0,     IF(YEAR($T38)=AB$7,               ($W38/($X38*360))*DAYS360($T38,DATE(AB$7,12,31)),     IF((YEAR($T38)+$X38)&lt;=AB$7,               $W38-SUM($Y38:AA38),               $W38/$X38))))</f>
        <v/>
      </c>
      <c r="AC38" s="240">
        <f>IF(OR(NOT(ISNUMBER($T38)),ISBLANK($W38),NOT(ISNUMBER($X38))),0,      IF(OR(YEAR($T38)&gt;AC$7,$X38&lt;=0,(YEAR($T38)+$X38)&lt;AC$7),0,     IF(YEAR($T38)=AC$7,               ($W38/($X38*360))*DAYS360($T38,DATE(AC$7,12,31)),     IF((YEAR($T38)+$X38)&lt;=AC$7,               $W38-SUM($Y38:AB38),               $W38/$X38))))</f>
        <v/>
      </c>
      <c r="AD38" s="240">
        <f>IF(OR(NOT(ISNUMBER($T38)),ISBLANK($W38),NOT(ISNUMBER($X38))),0,      IF(OR(YEAR($T38)&gt;AD$7,$X38&lt;=0,(YEAR($T38)+$X38)&lt;AD$7),0,     IF(YEAR($T38)=AD$7,               ($W38/($X38*360))*DAYS360($T38,DATE(AD$7,12,31)),     IF((YEAR($T38)+$X38)&lt;=AD$7,               $W38-SUM($Y38:AC38),               $W38/$X38))))</f>
        <v/>
      </c>
      <c r="AE38" s="240">
        <f>IF(OR(NOT(ISNUMBER($T38)),ISBLANK($W38),NOT(ISNUMBER($X38))),0,      IF(OR(YEAR($T38)&gt;AE$7,$X38&lt;=0,(YEAR($T38)+$X38)&lt;AE$7),0,     IF(YEAR($T38)=AE$7,               ($W38/($X38*360))*DAYS360($T38,DATE(AE$7,12,31)),     IF((YEAR($T38)+$X38)&lt;=AE$7,               $W38-SUM($Y38:AD38),               $W38/$X38))))</f>
        <v/>
      </c>
      <c r="AF38" s="240">
        <f>IF(OR(NOT(ISNUMBER($T38)),ISBLANK($W38),NOT(ISNUMBER($X38))),0,      IF(OR(YEAR($T38)&gt;AF$7,$X38&lt;=0,(YEAR($T38)+$X38)&lt;AF$7),0,     IF(YEAR($T38)=AF$7,               ($W38/($X38*360))*DAYS360($T38,DATE(AF$7,12,31)),     IF((YEAR($T38)+$X38)&lt;=AF$7,               $W38-SUM($Y38:AE38),               $W38/$X38))))</f>
        <v/>
      </c>
      <c r="AG38" s="240">
        <f>IF(OR(NOT(ISNUMBER($T38)),ISBLANK($W38),NOT(ISNUMBER($X38))),0,      IF(OR(YEAR($T38)&gt;AG$7,$X38&lt;=0,(YEAR($T38)+$X38)&lt;AG$7),0,     IF(YEAR($T38)=AG$7,               ($W38/($X38*360))*DAYS360($T38,DATE(AG$7,12,31)),     IF((YEAR($T38)+$X38)&lt;=AG$7,               $W38-SUM($Y38:AF38),               $W38/$X38))))</f>
        <v/>
      </c>
      <c r="AH38" s="240">
        <f>IF(OR(NOT(ISNUMBER($T38)),ISBLANK($W38),NOT(ISNUMBER($X38))),0,      IF(OR(YEAR($T38)&gt;AH$7,$X38&lt;=0,(YEAR($T38)+$X38)&lt;AH$7),0,     IF(YEAR($T38)=AH$7,               ($W38/($X38*360))*DAYS360($T38,DATE(AH$7,12,31)),     IF((YEAR($T38)+$X38)&lt;=AH$7,               $W38-SUM($Y38:AG38),               $W38/$X38))))</f>
        <v/>
      </c>
      <c r="AI38" s="240">
        <f>IF(OR(NOT(ISNUMBER($T38)),ISBLANK($W38),NOT(ISNUMBER($X38))),0,      IF(OR(YEAR($T38)&gt;AI$7,$X38&lt;=0,(YEAR($T38)+$X38)&lt;AI$7),0,     IF(YEAR($T38)=AI$7,               ($W38/($X38*360))*DAYS360($T38,DATE(AI$7,12,31)),     IF((YEAR($T38)+$X38)&lt;=AI$7,               $W38-SUM($Y38:AH38),               $W38/$X38))))</f>
        <v/>
      </c>
      <c r="AJ38" s="240">
        <f>IF(OR(NOT(ISNUMBER($T38)),ISBLANK($W38),NOT(ISNUMBER($X38))),0,      IF(OR(YEAR($T38)&gt;AJ$7,$X38&lt;=0,(YEAR($T38)+$X38)&lt;AJ$7),0,     IF(YEAR($T38)=AJ$7,               ($W38/($X38*360))*DAYS360($T38,DATE(AJ$7,12,31)),     IF((YEAR($T38)+$X38)&lt;=AJ$7,               $W38-SUM($Y38:AI38),               $W38/$X38))))</f>
        <v/>
      </c>
      <c r="AK38" s="240">
        <f>IF(OR(NOT(ISNUMBER($T38)),ISBLANK($W38),NOT(ISNUMBER($X38))),0,      IF(OR(YEAR($T38)&gt;AK$7,$X38&lt;=0,(YEAR($T38)+$X38)&lt;AK$7),0,     IF(YEAR($T38)=AK$7,               ($W38/($X38*360))*DAYS360($T38,DATE(AK$7,12,31)),     IF((YEAR($T38)+$X38)&lt;=AK$7,               $W38-SUM($Y38:AJ38),               $W38/$X38))))</f>
        <v/>
      </c>
      <c r="AL38" s="240">
        <f>IF(OR(NOT(ISNUMBER($T38)),ISBLANK($W38),NOT(ISNUMBER($X38))),0,      IF(OR(YEAR($T38)&gt;AL$7,$X38&lt;=0,(YEAR($T38)+$X38)&lt;AL$7),0,     IF(YEAR($T38)=AL$7,               ($W38/($X38*360))*DAYS360($T38,DATE(AL$7,12,31)),     IF((YEAR($T38)+$X38)&lt;=AL$7,               $W38-SUM($Y38:AK38),               $W38/$X38))))</f>
        <v/>
      </c>
      <c r="AM38" s="240">
        <f>IF(OR(NOT(ISNUMBER($T38)),ISBLANK($W38),NOT(ISNUMBER($X38))),0,      IF(OR(YEAR($T38)&gt;AM$7,$X38&lt;=0,(YEAR($T38)+$X38)&lt;AM$7),0,     IF(YEAR($T38)=AM$7,               ($W38/($X38*360))*DAYS360($T38,DATE(AM$7,12,31)),     IF((YEAR($T38)+$X38)&lt;=AM$7,               $W38-SUM($Y38:AL38),               $W38/$X38))))</f>
        <v/>
      </c>
      <c r="AN38" s="240">
        <f>IF(OR(NOT(ISNUMBER($T38)),ISBLANK($W38),NOT(ISNUMBER($X38))),0,      IF(OR(YEAR($T38)&gt;AN$7,$X38&lt;=0,(YEAR($T38)+$X38)&lt;AN$7),0,     IF(YEAR($T38)=AN$7,               ($W38/($X38*360))*DAYS360($T38,DATE(AN$7,12,31)),     IF((YEAR($T38)+$X38)&lt;=AN$7,               $W38-SUM($Y38:AM38),               $W38/$X38))))</f>
        <v/>
      </c>
      <c r="AO38" s="240">
        <f>IF(OR(NOT(ISNUMBER($T38)),ISBLANK($W38),NOT(ISNUMBER($X38))),0,      IF(OR(YEAR($T38)&gt;AO$7,$X38&lt;=0,(YEAR($T38)+$X38)&lt;AO$7),0,     IF(YEAR($T38)=AO$7,               ($W38/($X38*360))*DAYS360($T38,DATE(AO$7,12,31)),     IF((YEAR($T38)+$X38)&lt;=AO$7,               $W38-SUM($Y38:AN38),               $W38/$X38))))</f>
        <v/>
      </c>
      <c r="AP38" s="240">
        <f>IF(OR(NOT(ISNUMBER($T38)),ISBLANK($W38),NOT(ISNUMBER($X38))),0,      IF(OR(YEAR($T38)&gt;AP$7,$X38&lt;=0,(YEAR($T38)+$X38)&lt;AP$7),0,     IF(YEAR($T38)=AP$7,               ($W38/($X38*360))*DAYS360($T38,DATE(AP$7,12,31)),     IF((YEAR($T38)+$X38)&lt;=AP$7,               $W38-SUM($Y38:AO38),               $W38/$X38))))</f>
        <v/>
      </c>
      <c r="AQ38" s="240">
        <f>IF(OR(NOT(ISNUMBER($T38)),ISBLANK($W38),NOT(ISNUMBER($X38))),0,      IF(OR(YEAR($T38)&gt;AQ$7,$X38&lt;=0,(YEAR($T38)+$X38)&lt;AQ$7),0,     IF(YEAR($T38)=AQ$7,               ($W38/($X38*360))*DAYS360($T38,DATE(AQ$7,12,31)),     IF((YEAR($T38)+$X38)&lt;=AQ$7,               $W38-SUM($Y38:AP38),               $W38/$X38))))</f>
        <v/>
      </c>
      <c r="AR38" s="240">
        <f>IF(OR(NOT(ISNUMBER($T38)),ISBLANK($W38),NOT(ISNUMBER($X38))),0,      IF(OR(YEAR($T38)&gt;AR$7,$X38&lt;=0,(YEAR($T38)+$X38)&lt;AR$7),0,     IF(YEAR($T38)=AR$7,               ($W38/($X38*360))*DAYS360($T38,DATE(AR$7,12,31)),     IF((YEAR($T38)+$X38)&lt;=AR$7,               $W38-SUM($Y38:AQ38),               $W38/$X38))))</f>
        <v/>
      </c>
      <c r="AS38" s="240">
        <f>IF(OR(NOT(ISNUMBER($T38)),ISBLANK($W38),NOT(ISNUMBER($X38))),0,      IF(OR(YEAR($T38)&gt;AS$7,$X38&lt;=0,(YEAR($T38)+$X38)&lt;AS$7),0,     IF(YEAR($T38)=AS$7,               ($W38/($X38*360))*DAYS360($T38,DATE(AS$7,12,31)),     IF((YEAR($T38)+$X38)&lt;=AS$7,               $W38-SUM($Y38:AR38),               $W38/$X38))))</f>
        <v/>
      </c>
      <c r="AT38" s="240">
        <f>IF(OR(NOT(ISNUMBER($T38)),ISBLANK($W38),NOT(ISNUMBER($X38))),0,      IF(OR(YEAR($T38)&gt;AT$7,$X38&lt;=0,(YEAR($T38)+$X38)&lt;AT$7),0,     IF(YEAR($T38)=AT$7,               ($W38/($X38*360))*DAYS360($T38,DATE(AT$7,12,31)),     IF((YEAR($T38)+$X38)&lt;=AT$7,               $W38-SUM($Y38:AS38),               $W38/$X38))))</f>
        <v/>
      </c>
      <c r="AU38" s="240">
        <f>IF(OR(NOT(ISNUMBER($T38)),ISBLANK($W38),NOT(ISNUMBER($X38))),0,      IF(OR(YEAR($T38)&gt;AU$7,$X38&lt;=0,(YEAR($T38)+$X38)&lt;AU$7),0,     IF(YEAR($T38)=AU$7,               ($W38/($X38*360))*DAYS360($T38,DATE(AU$7,12,31)),     IF((YEAR($T38)+$X38)&lt;=AU$7,               $W38-SUM($Y38:AT38),               $W38/$X38))))</f>
        <v/>
      </c>
      <c r="AV38" s="240">
        <f>IF(OR(NOT(ISNUMBER($T38)),ISBLANK($W38),NOT(ISNUMBER($X38))),0,      IF(OR(YEAR($T38)&gt;AV$7,$X38&lt;=0,(YEAR($T38)+$X38)&lt;AV$7),0,     IF(YEAR($T38)=AV$7,               ($W38/($X38*360))*DAYS360($T38,DATE(AV$7,12,31)),     IF((YEAR($T38)+$X38)&lt;=AV$7,               $W38-SUM($Y38:AU38),               $W38/$X38))))</f>
        <v/>
      </c>
      <c r="AW38" s="240">
        <f>IF(OR(NOT(ISNUMBER($T38)),ISBLANK($W38),NOT(ISNUMBER($X38))),0,      IF(OR(YEAR($T38)&gt;AW$7,$X38&lt;=0,(YEAR($T38)+$X38)&lt;AW$7),0,     IF(YEAR($T38)=AW$7,               ($W38/($X38*360))*DAYS360($T38,DATE(AW$7,12,31)),     IF((YEAR($T38)+$X38)&lt;=AW$7,               $W38-SUM($Y38:AV38),               $W38/$X38))))</f>
        <v/>
      </c>
      <c r="AX38" s="240">
        <f>IF(OR(NOT(ISNUMBER($T38)),ISBLANK($W38),NOT(ISNUMBER($X38))),0,      IF(OR(YEAR($T38)&gt;AX$7,$X38&lt;=0,(YEAR($T38)+$X38)&lt;AX$7),0,     IF(YEAR($T38)=AX$7,               ($W38/($X38*360))*DAYS360($T38,DATE(AX$7,12,31)),     IF((YEAR($T38)+$X38)&lt;=AX$7,               $W38-SUM($Y38:AW38),               $W38/$X38))))</f>
        <v/>
      </c>
      <c r="AY38" s="240">
        <f>IF(OR(NOT(ISNUMBER($T38)),ISBLANK($W38),NOT(ISNUMBER($X38))),0,      IF(OR(YEAR($T38)&gt;AY$7,$X38&lt;=0,(YEAR($T38)+$X38)&lt;AY$7),0,     IF(YEAR($T38)=AY$7,               ($W38/($X38*360))*DAYS360($T38,DATE(AY$7,12,31)),     IF((YEAR($T38)+$X38)&lt;=AY$7,               $W38-SUM($Y38:AX38),               $W38/$X38))))</f>
        <v/>
      </c>
      <c r="AZ38" s="240">
        <f>IF(OR(NOT(ISNUMBER($T38)),ISBLANK($W38),NOT(ISNUMBER($X38))),0,      IF(OR(YEAR($T38)&gt;AZ$7,$X38&lt;=0,(YEAR($T38)+$X38)&lt;AZ$7),0,     IF(YEAR($T38)=AZ$7,               ($W38/($X38*360))*DAYS360($T38,DATE(AZ$7,12,31)),     IF((YEAR($T38)+$X38)&lt;=AZ$7,               $W38-SUM($Y38:AY38),               $W38/$X38))))</f>
        <v/>
      </c>
      <c r="BA38" s="240">
        <f>IF(OR(NOT(ISNUMBER($T38)),ISBLANK($W38),NOT(ISNUMBER($X38))),0,      IF(OR(YEAR($T38)&gt;BA$7,$X38&lt;=0,(YEAR($T38)+$X38)&lt;BA$7),0,     IF(YEAR($T38)=BA$7,               ($W38/($X38*360))*DAYS360($T38,DATE(BA$7,12,31)),     IF((YEAR($T38)+$X38)&lt;=BA$7,               $W38-SUM($Y38:AZ38),               $W38/$X38))))</f>
        <v/>
      </c>
      <c r="BB38" s="240">
        <f>IF(OR(NOT(ISNUMBER($T38)),ISBLANK($W38),NOT(ISNUMBER($X38))),0,      IF(OR(YEAR($T38)&gt;BB$7,$X38&lt;=0,(YEAR($T38)+$X38)&lt;BB$7),0,     IF(YEAR($T38)=BB$7,               ($W38/($X38*360))*DAYS360($T38,DATE(BB$7,12,31)),     IF((YEAR($T38)+$X38)&lt;=BB$7,               $W38-SUM($Y38:BA38),               $W38/$X38))))</f>
        <v/>
      </c>
      <c r="BC38" s="240">
        <f>IF(OR(NOT(ISNUMBER($T38)),ISBLANK($W38),NOT(ISNUMBER($X38))),0,      IF(OR(YEAR($T38)&gt;BC$7,$X38&lt;=0,(YEAR($T38)+$X38)&lt;BC$7),0,     IF(YEAR($T38)=BC$7,               ($W38/($X38*360))*DAYS360($T38,DATE(BC$7,12,31)),     IF((YEAR($T38)+$X38)&lt;=BC$7,               $W38-SUM($Y38:BB38),               $W38/$X38))))</f>
        <v/>
      </c>
      <c r="BD38" s="240">
        <f>IF(OR(NOT(ISNUMBER($T38)),ISBLANK($W38),NOT(ISNUMBER($X38))),0,      IF(OR(YEAR($T38)&gt;BD$7,$X38&lt;=0,(YEAR($T38)+$X38)&lt;BD$7),0,     IF(YEAR($T38)=BD$7,               ($W38/($X38*360))*DAYS360($T38,DATE(BD$7,12,31)),     IF((YEAR($T38)+$X38)&lt;=BD$7,               $W38-SUM($Y38:BC38),               $W38/$X38))))</f>
        <v/>
      </c>
      <c r="BE38" s="240">
        <f>IF(OR(NOT(ISNUMBER($T38)),ISBLANK($W38),NOT(ISNUMBER($X38))),0,      IF(OR(YEAR($T38)&gt;BE$7,$X38&lt;=0,(YEAR($T38)+$X38)&lt;BE$7),0,     IF(YEAR($T38)=BE$7,               ($W38/($X38*360))*DAYS360($T38,DATE(BE$7,12,31)),     IF((YEAR($T38)+$X38)&lt;=BE$7,               $W38-SUM($Y38:BD38),               $W38/$X38))))</f>
        <v/>
      </c>
      <c r="BF38" s="240">
        <f>IF(OR(NOT(ISNUMBER($T38)),ISBLANK($W38),NOT(ISNUMBER($X38))),0,      IF(OR(YEAR($T38)&gt;BF$7,$X38&lt;=0,(YEAR($T38)+$X38)&lt;BF$7),0,     IF(YEAR($T38)=BF$7,               ($W38/($X38*360))*DAYS360($T38,DATE(BF$7,12,31)),     IF((YEAR($T38)+$X38)&lt;=BF$7,               $W38-SUM($Y38:BE38),               $W38/$X38))))</f>
        <v/>
      </c>
      <c r="BG38" s="240">
        <f>IF(OR(NOT(ISNUMBER($T38)),ISBLANK($W38),NOT(ISNUMBER($X38))),0,      IF(OR(YEAR($T38)&gt;BG$7,$X38&lt;=0,(YEAR($T38)+$X38)&lt;BG$7),0,     IF(YEAR($T38)=BG$7,               ($W38/($X38*360))*DAYS360($T38,DATE(BG$7,12,31)),     IF((YEAR($T38)+$X38)&lt;=BG$7,               $W38-SUM($Y38:BF38),               $W38/$X38))))</f>
        <v/>
      </c>
      <c r="BH38" s="240">
        <f>IF(OR(NOT(ISNUMBER($T38)),ISBLANK($W38),NOT(ISNUMBER($X38))),0,      IF(OR(YEAR($T38)&gt;BH$7,$X38&lt;=0,(YEAR($T38)+$X38)&lt;BH$7),0,     IF(YEAR($T38)=BH$7,               ($W38/($X38*360))*DAYS360($T38,DATE(BH$7,12,31)),     IF((YEAR($T38)+$X38)&lt;=BH$7,               $W38-SUM($Y38:BG38),               $W38/$X38))))</f>
        <v/>
      </c>
      <c r="BI38" s="240">
        <f>IF(OR(NOT(ISNUMBER($T38)),ISBLANK($W38),NOT(ISNUMBER($X38))),0,      IF(OR(YEAR($T38)&gt;BI$7,$X38&lt;=0,(YEAR($T38)+$X38)&lt;BI$7),0,     IF(YEAR($T38)=BI$7,               ($W38/($X38*360))*DAYS360($T38,DATE(BI$7,12,31)),     IF((YEAR($T38)+$X38)&lt;=BI$7,               $W38-SUM($Y38:BH38),               $W38/$X38))))</f>
        <v/>
      </c>
      <c r="BJ38" s="240">
        <f>IF(OR(NOT(ISNUMBER($T38)),ISBLANK($W38),NOT(ISNUMBER($X38))),0,      IF(OR(YEAR($T38)&gt;BJ$7,$X38&lt;=0,(YEAR($T38)+$X38)&lt;BJ$7),0,     IF(YEAR($T38)=BJ$7,               ($W38/($X38*360))*DAYS360($T38,DATE(BJ$7,12,31)),     IF((YEAR($T38)+$X38)&lt;=BJ$7,               $W38-SUM($Y38:BI38),               $W38/$X38))))</f>
        <v/>
      </c>
      <c r="BK38" s="240">
        <f>IF(OR(NOT(ISNUMBER($T38)),ISBLANK($W38),NOT(ISNUMBER($X38))),0,      IF(OR(YEAR($T38)&gt;BK$7,$X38&lt;=0,(YEAR($T38)+$X38)&lt;BK$7),0,     IF(YEAR($T38)=BK$7,               ($W38/($X38*360))*DAYS360($T38,DATE(BK$7,12,31)),     IF((YEAR($T38)+$X38)&lt;=BK$7,               $W38-SUM($Y38:BJ38),               $W38/$X38))))</f>
        <v/>
      </c>
      <c r="BL38" s="240">
        <f>IF(OR(NOT(ISNUMBER($T38)),ISBLANK($W38),NOT(ISNUMBER($X38))),0,      IF(OR(YEAR($T38)&gt;BL$7,$X38&lt;=0,(YEAR($T38)+$X38)&lt;BL$7),0,     IF(YEAR($T38)=BL$7,               ($W38/($X38*360))*DAYS360($T38,DATE(BL$7,12,31)),     IF((YEAR($T38)+$X38)&lt;=BL$7,               $W38-SUM($Y38:BK38),               $W38/$X38))))</f>
        <v/>
      </c>
      <c r="BM38" s="240">
        <f>IF(OR(NOT(ISNUMBER($T38)),ISBLANK($W38),NOT(ISNUMBER($X38))),0,      IF(OR(YEAR($T38)&gt;BM$7,$X38&lt;=0,(YEAR($T38)+$X38)&lt;BM$7),0,     IF(YEAR($T38)=BM$7,               ($W38/($X38*360))*DAYS360($T38,DATE(BM$7,12,31)),     IF((YEAR($T38)+$X38)&lt;=BM$7,               $W38-SUM($Y38:BL38),               $W38/$X38))))</f>
        <v/>
      </c>
      <c r="BN38" s="240">
        <f>IF(OR(NOT(ISNUMBER($T38)),ISBLANK($W38),NOT(ISNUMBER($X38))),0,      IF(OR(YEAR($T38)&gt;BN$7,$X38&lt;=0,(YEAR($T38)+$X38)&lt;BN$7),0,     IF(YEAR($T38)=BN$7,               ($W38/($X38*360))*DAYS360($T38,DATE(BN$7,12,31)),     IF((YEAR($T38)+$X38)&lt;=BN$7,               $W38-SUM($Y38:BM38),               $W38/$X38))))</f>
        <v/>
      </c>
      <c r="BO38" s="240">
        <f>IF(OR(NOT(ISNUMBER($T38)),ISBLANK($W38),NOT(ISNUMBER($X38))),0,      IF(OR(YEAR($T38)&gt;BO$7,$X38&lt;=0,(YEAR($T38)+$X38)&lt;BO$7),0,     IF(YEAR($T38)=BO$7,               ($W38/($X38*360))*DAYS360($T38,DATE(BO$7,12,31)),     IF((YEAR($T38)+$X38)&lt;=BO$7,               $W38-SUM($Y38:BN38),               $W38/$X38))))</f>
        <v/>
      </c>
      <c r="BP38" s="240">
        <f>IF(OR(NOT(ISNUMBER($T38)),ISBLANK($W38),NOT(ISNUMBER($X38))),0,      IF(OR(YEAR($T38)&gt;BP$7,$X38&lt;=0,(YEAR($T38)+$X38)&lt;BP$7),0,     IF(YEAR($T38)=BP$7,               ($W38/($X38*360))*DAYS360($T38,DATE(BP$7,12,31)),     IF((YEAR($T38)+$X38)&lt;=BP$7,               $W38-SUM($Y38:BO38),               $W38/$X38))))</f>
        <v/>
      </c>
      <c r="BQ38" s="240">
        <f>IF(OR(NOT(ISNUMBER($T38)),ISBLANK($W38),NOT(ISNUMBER($X38))),0,      IF(OR(YEAR($T38)&gt;BQ$7,$X38&lt;=0,(YEAR($T38)+$X38)&lt;BQ$7),0,     IF(YEAR($T38)=BQ$7,               ($W38/($X38*360))*DAYS360($T38,DATE(BQ$7,12,31)),     IF((YEAR($T38)+$X38)&lt;=BQ$7,               $W38-SUM($Y38:BP38),               $W38/$X38))))</f>
        <v/>
      </c>
      <c r="BR38" s="240">
        <f>IF(OR(NOT(ISNUMBER($T38)),ISBLANK($W38),NOT(ISNUMBER($X38))),0,      IF(OR(YEAR($T38)&gt;BR$7,$X38&lt;=0,(YEAR($T38)+$X38)&lt;BR$7),0,     IF(YEAR($T38)=BR$7,               ($W38/($X38*360))*DAYS360($T38,DATE(BR$7,12,31)),     IF((YEAR($T38)+$X38)&lt;=BR$7,               $W38-SUM($Y38:BQ38),               $W38/$X38))))</f>
        <v/>
      </c>
      <c r="BS38" s="240">
        <f>IF(OR(NOT(ISNUMBER($T38)),ISBLANK($W38),NOT(ISNUMBER($X38))),0,      IF(OR(YEAR($T38)&gt;BS$7,$X38&lt;=0,(YEAR($T38)+$X38)&lt;BS$7),0,     IF(YEAR($T38)=BS$7,               ($W38/($X38*360))*DAYS360($T38,DATE(BS$7,12,31)),     IF((YEAR($T38)+$X38)&lt;=BS$7,               $W38-SUM($Y38:BR38),               $W38/$X38))))</f>
        <v/>
      </c>
      <c r="BT38" s="240">
        <f>IF(OR(NOT(ISNUMBER($T38)),ISBLANK($W38),NOT(ISNUMBER($X38))),0,      IF(OR(YEAR($T38)&gt;BT$7,$X38&lt;=0,(YEAR($T38)+$X38)&lt;BT$7),0,     IF(YEAR($T38)=BT$7,               ($W38/($X38*360))*DAYS360($T38,DATE(BT$7,12,31)),     IF((YEAR($T38)+$X38)&lt;=BT$7,               $W38-SUM($Y38:BS38),               $W38/$X38))))</f>
        <v/>
      </c>
      <c r="BU38" s="240">
        <f>IF(OR(NOT(ISNUMBER($T38)),ISBLANK($W38),NOT(ISNUMBER($X38))),0,      IF(OR(YEAR($T38)&gt;BU$7,$X38&lt;=0,(YEAR($T38)+$X38)&lt;BU$7),0,     IF(YEAR($T38)=BU$7,               ($W38/($X38*360))*DAYS360($T38,DATE(BU$7,12,31)),     IF((YEAR($T38)+$X38)&lt;=BU$7,               $W38-SUM($Y38:BT38),               $W38/$X38))))</f>
        <v/>
      </c>
      <c r="BV38" s="240">
        <f>IF(OR(NOT(ISNUMBER($T38)),ISBLANK($W38),NOT(ISNUMBER($X38))),0,      IF(OR(YEAR($T38)&gt;BV$7,$X38&lt;=0,(YEAR($T38)+$X38)&lt;BV$7),0,     IF(YEAR($T38)=BV$7,               ($W38/($X38*360))*DAYS360($T38,DATE(BV$7,12,31)),     IF((YEAR($T38)+$X38)&lt;=BV$7,               $W38-SUM($Y38:BU38),               $W38/$X38))))</f>
        <v/>
      </c>
      <c r="BW38" s="240">
        <f>IF(OR(NOT(ISNUMBER($T38)),ISBLANK($W38),NOT(ISNUMBER($X38))),0,      IF(OR(YEAR($T38)&gt;BW$7,$X38&lt;=0,(YEAR($T38)+$X38)&lt;BW$7),0,     IF(YEAR($T38)=BW$7,               ($W38/($X38*360))*DAYS360($T38,DATE(BW$7,12,31)),     IF((YEAR($T38)+$X38)&lt;=BW$7,               $W38-SUM($Y38:BV38),               $W38/$X38))))</f>
        <v/>
      </c>
      <c r="BX38" s="240">
        <f>IF(OR(NOT(ISNUMBER($T38)),ISBLANK($W38),NOT(ISNUMBER($X38))),0,      IF(OR(YEAR($T38)&gt;BX$7,$X38&lt;=0,(YEAR($T38)+$X38)&lt;BX$7),0,     IF(YEAR($T38)=BX$7,               ($W38/($X38*360))*DAYS360($T38,DATE(BX$7,12,31)),     IF((YEAR($T38)+$X38)&lt;=BX$7,               $W38-SUM($Y38:BW38),               $W38/$X38))))</f>
        <v/>
      </c>
      <c r="BY38" s="240">
        <f>IF(OR(NOT(ISNUMBER($T38)),ISBLANK($W38),NOT(ISNUMBER($X38))),0,      IF(OR(YEAR($T38)&gt;BY$7,$X38&lt;=0,(YEAR($T38)+$X38)&lt;BY$7),0,     IF(YEAR($T38)=BY$7,               ($W38/($X38*360))*DAYS360($T38,DATE(BY$7,12,31)),     IF((YEAR($T38)+$X38)&lt;=BY$7,               $W38-SUM($Y38:BX38),               $W38/$X38))))</f>
        <v/>
      </c>
      <c r="CL38" s="14">
        <f>CL37+1</f>
        <v/>
      </c>
    </row>
    <row r="39" ht="15" customFormat="1" customHeight="1" s="14">
      <c r="A39" s="12" t="n"/>
      <c r="B39" s="20" t="n"/>
      <c r="C39" s="366" t="n"/>
      <c r="E39" s="7" t="n"/>
      <c r="F39" s="367">
        <f>IF(F29="Détaillée",IF(SUM(F32,F34:F38)=100%,"","La somme doit faire 100%"),IF(SUM(F32:F33)=100%,"","La somme doit faire 100%"))</f>
        <v/>
      </c>
      <c r="H39" s="11" t="n"/>
      <c r="I39" s="367">
        <f>IF(I29="Détaillée",IF(SUM(I32,I34:I38)=100%,"","La somme doit faire 100%"),IF(SUM(I32:I33)=100%,"","La somme doit faire 100%"))</f>
        <v/>
      </c>
      <c r="K39" s="29" t="n"/>
      <c r="L39" s="367">
        <f>IF(L29="Détaillée",IF(SUM(L32,L34:L38)=100%,"","La somme doit faire 100%"),IF(SUM(L32:L33)=100%,"","La somme doit faire 100%"))</f>
        <v/>
      </c>
      <c r="N39" s="16" t="n"/>
      <c r="O39" s="367">
        <f>IF(O29="Détaillée",IF(SUM(O32,O34:O38)=100%,"","La somme doit faire 100%"),IF(SUM(O32:O33)=100%,"","La somme doit faire 100%"))</f>
        <v/>
      </c>
      <c r="Q39" s="12" t="n"/>
      <c r="R39" s="12" t="n"/>
      <c r="S39" s="12">
        <f>B45</f>
        <v/>
      </c>
      <c r="T39" s="176">
        <f>IFERROR( IF(ISBLANK(C45),"",IF(C45&lt;HLOOKUP(S39,$Z$275:$AC$280,5,FALSE),"",MAX(HLOOKUP(S39,$Z$275:$AC$280,6,FALSE),C45) ) ),"")</f>
        <v/>
      </c>
      <c r="U39" s="287">
        <f>IF(ISBLANK(D45),"",D45)</f>
        <v/>
      </c>
      <c r="V39" s="316">
        <f>Q45</f>
        <v/>
      </c>
      <c r="W39" s="512">
        <f>IF(ISBLANK(O45),0,O45)</f>
        <v/>
      </c>
      <c r="X39" s="512">
        <f>IF(ISBLANK(P45),"",P45)</f>
        <v/>
      </c>
      <c r="Y39" s="12" t="n"/>
      <c r="Z39" s="240">
        <f>IF(OR(NOT(ISNUMBER($T39)),ISBLANK($W39),NOT(ISNUMBER($X39))),0,      IF(OR(YEAR($T39)&gt;Z$7,$X39&lt;=0,(YEAR($T39)+$X39)&lt;Z$7),0,     IF(YEAR($T39)=Z$7,               ($W39/($X39*360))*DAYS360($T39,DATE(Z$7,12,31)),     IF((YEAR($T39)+$X39)&lt;=Z$7,               $W39-SUM($Y39:Y39),               $W39/$X39))))</f>
        <v/>
      </c>
      <c r="AA39" s="240">
        <f>IF(OR(NOT(ISNUMBER($T39)),ISBLANK($W39),NOT(ISNUMBER($X39))),0,      IF(OR(YEAR($T39)&gt;AA$7,$X39&lt;=0,(YEAR($T39)+$X39)&lt;AA$7),0,     IF(YEAR($T39)=AA$7,               ($W39/($X39*360))*DAYS360($T39,DATE(AA$7,12,31)),     IF((YEAR($T39)+$X39)&lt;=AA$7,               $W39-SUM($Y39:Z39),               $W39/$X39))))</f>
        <v/>
      </c>
      <c r="AB39" s="240">
        <f>IF(OR(NOT(ISNUMBER($T39)),ISBLANK($W39),NOT(ISNUMBER($X39))),0,      IF(OR(YEAR($T39)&gt;AB$7,$X39&lt;=0,(YEAR($T39)+$X39)&lt;AB$7),0,     IF(YEAR($T39)=AB$7,               ($W39/($X39*360))*DAYS360($T39,DATE(AB$7,12,31)),     IF((YEAR($T39)+$X39)&lt;=AB$7,               $W39-SUM($Y39:AA39),               $W39/$X39))))</f>
        <v/>
      </c>
      <c r="AC39" s="240">
        <f>IF(OR(NOT(ISNUMBER($T39)),ISBLANK($W39),NOT(ISNUMBER($X39))),0,      IF(OR(YEAR($T39)&gt;AC$7,$X39&lt;=0,(YEAR($T39)+$X39)&lt;AC$7),0,     IF(YEAR($T39)=AC$7,               ($W39/($X39*360))*DAYS360($T39,DATE(AC$7,12,31)),     IF((YEAR($T39)+$X39)&lt;=AC$7,               $W39-SUM($Y39:AB39),               $W39/$X39))))</f>
        <v/>
      </c>
      <c r="AD39" s="240">
        <f>IF(OR(NOT(ISNUMBER($T39)),ISBLANK($W39),NOT(ISNUMBER($X39))),0,      IF(OR(YEAR($T39)&gt;AD$7,$X39&lt;=0,(YEAR($T39)+$X39)&lt;AD$7),0,     IF(YEAR($T39)=AD$7,               ($W39/($X39*360))*DAYS360($T39,DATE(AD$7,12,31)),     IF((YEAR($T39)+$X39)&lt;=AD$7,               $W39-SUM($Y39:AC39),               $W39/$X39))))</f>
        <v/>
      </c>
      <c r="AE39" s="240">
        <f>IF(OR(NOT(ISNUMBER($T39)),ISBLANK($W39),NOT(ISNUMBER($X39))),0,      IF(OR(YEAR($T39)&gt;AE$7,$X39&lt;=0,(YEAR($T39)+$X39)&lt;AE$7),0,     IF(YEAR($T39)=AE$7,               ($W39/($X39*360))*DAYS360($T39,DATE(AE$7,12,31)),     IF((YEAR($T39)+$X39)&lt;=AE$7,               $W39-SUM($Y39:AD39),               $W39/$X39))))</f>
        <v/>
      </c>
      <c r="AF39" s="240">
        <f>IF(OR(NOT(ISNUMBER($T39)),ISBLANK($W39),NOT(ISNUMBER($X39))),0,      IF(OR(YEAR($T39)&gt;AF$7,$X39&lt;=0,(YEAR($T39)+$X39)&lt;AF$7),0,     IF(YEAR($T39)=AF$7,               ($W39/($X39*360))*DAYS360($T39,DATE(AF$7,12,31)),     IF((YEAR($T39)+$X39)&lt;=AF$7,               $W39-SUM($Y39:AE39),               $W39/$X39))))</f>
        <v/>
      </c>
      <c r="AG39" s="240">
        <f>IF(OR(NOT(ISNUMBER($T39)),ISBLANK($W39),NOT(ISNUMBER($X39))),0,      IF(OR(YEAR($T39)&gt;AG$7,$X39&lt;=0,(YEAR($T39)+$X39)&lt;AG$7),0,     IF(YEAR($T39)=AG$7,               ($W39/($X39*360))*DAYS360($T39,DATE(AG$7,12,31)),     IF((YEAR($T39)+$X39)&lt;=AG$7,               $W39-SUM($Y39:AF39),               $W39/$X39))))</f>
        <v/>
      </c>
      <c r="AH39" s="240">
        <f>IF(OR(NOT(ISNUMBER($T39)),ISBLANK($W39),NOT(ISNUMBER($X39))),0,      IF(OR(YEAR($T39)&gt;AH$7,$X39&lt;=0,(YEAR($T39)+$X39)&lt;AH$7),0,     IF(YEAR($T39)=AH$7,               ($W39/($X39*360))*DAYS360($T39,DATE(AH$7,12,31)),     IF((YEAR($T39)+$X39)&lt;=AH$7,               $W39-SUM($Y39:AG39),               $W39/$X39))))</f>
        <v/>
      </c>
      <c r="AI39" s="240">
        <f>IF(OR(NOT(ISNUMBER($T39)),ISBLANK($W39),NOT(ISNUMBER($X39))),0,      IF(OR(YEAR($T39)&gt;AI$7,$X39&lt;=0,(YEAR($T39)+$X39)&lt;AI$7),0,     IF(YEAR($T39)=AI$7,               ($W39/($X39*360))*DAYS360($T39,DATE(AI$7,12,31)),     IF((YEAR($T39)+$X39)&lt;=AI$7,               $W39-SUM($Y39:AH39),               $W39/$X39))))</f>
        <v/>
      </c>
      <c r="AJ39" s="240">
        <f>IF(OR(NOT(ISNUMBER($T39)),ISBLANK($W39),NOT(ISNUMBER($X39))),0,      IF(OR(YEAR($T39)&gt;AJ$7,$X39&lt;=0,(YEAR($T39)+$X39)&lt;AJ$7),0,     IF(YEAR($T39)=AJ$7,               ($W39/($X39*360))*DAYS360($T39,DATE(AJ$7,12,31)),     IF((YEAR($T39)+$X39)&lt;=AJ$7,               $W39-SUM($Y39:AI39),               $W39/$X39))))</f>
        <v/>
      </c>
      <c r="AK39" s="240">
        <f>IF(OR(NOT(ISNUMBER($T39)),ISBLANK($W39),NOT(ISNUMBER($X39))),0,      IF(OR(YEAR($T39)&gt;AK$7,$X39&lt;=0,(YEAR($T39)+$X39)&lt;AK$7),0,     IF(YEAR($T39)=AK$7,               ($W39/($X39*360))*DAYS360($T39,DATE(AK$7,12,31)),     IF((YEAR($T39)+$X39)&lt;=AK$7,               $W39-SUM($Y39:AJ39),               $W39/$X39))))</f>
        <v/>
      </c>
      <c r="AL39" s="240">
        <f>IF(OR(NOT(ISNUMBER($T39)),ISBLANK($W39),NOT(ISNUMBER($X39))),0,      IF(OR(YEAR($T39)&gt;AL$7,$X39&lt;=0,(YEAR($T39)+$X39)&lt;AL$7),0,     IF(YEAR($T39)=AL$7,               ($W39/($X39*360))*DAYS360($T39,DATE(AL$7,12,31)),     IF((YEAR($T39)+$X39)&lt;=AL$7,               $W39-SUM($Y39:AK39),               $W39/$X39))))</f>
        <v/>
      </c>
      <c r="AM39" s="240">
        <f>IF(OR(NOT(ISNUMBER($T39)),ISBLANK($W39),NOT(ISNUMBER($X39))),0,      IF(OR(YEAR($T39)&gt;AM$7,$X39&lt;=0,(YEAR($T39)+$X39)&lt;AM$7),0,     IF(YEAR($T39)=AM$7,               ($W39/($X39*360))*DAYS360($T39,DATE(AM$7,12,31)),     IF((YEAR($T39)+$X39)&lt;=AM$7,               $W39-SUM($Y39:AL39),               $W39/$X39))))</f>
        <v/>
      </c>
      <c r="AN39" s="240">
        <f>IF(OR(NOT(ISNUMBER($T39)),ISBLANK($W39),NOT(ISNUMBER($X39))),0,      IF(OR(YEAR($T39)&gt;AN$7,$X39&lt;=0,(YEAR($T39)+$X39)&lt;AN$7),0,     IF(YEAR($T39)=AN$7,               ($W39/($X39*360))*DAYS360($T39,DATE(AN$7,12,31)),     IF((YEAR($T39)+$X39)&lt;=AN$7,               $W39-SUM($Y39:AM39),               $W39/$X39))))</f>
        <v/>
      </c>
      <c r="AO39" s="240">
        <f>IF(OR(NOT(ISNUMBER($T39)),ISBLANK($W39),NOT(ISNUMBER($X39))),0,      IF(OR(YEAR($T39)&gt;AO$7,$X39&lt;=0,(YEAR($T39)+$X39)&lt;AO$7),0,     IF(YEAR($T39)=AO$7,               ($W39/($X39*360))*DAYS360($T39,DATE(AO$7,12,31)),     IF((YEAR($T39)+$X39)&lt;=AO$7,               $W39-SUM($Y39:AN39),               $W39/$X39))))</f>
        <v/>
      </c>
      <c r="AP39" s="240">
        <f>IF(OR(NOT(ISNUMBER($T39)),ISBLANK($W39),NOT(ISNUMBER($X39))),0,      IF(OR(YEAR($T39)&gt;AP$7,$X39&lt;=0,(YEAR($T39)+$X39)&lt;AP$7),0,     IF(YEAR($T39)=AP$7,               ($W39/($X39*360))*DAYS360($T39,DATE(AP$7,12,31)),     IF((YEAR($T39)+$X39)&lt;=AP$7,               $W39-SUM($Y39:AO39),               $W39/$X39))))</f>
        <v/>
      </c>
      <c r="AQ39" s="240">
        <f>IF(OR(NOT(ISNUMBER($T39)),ISBLANK($W39),NOT(ISNUMBER($X39))),0,      IF(OR(YEAR($T39)&gt;AQ$7,$X39&lt;=0,(YEAR($T39)+$X39)&lt;AQ$7),0,     IF(YEAR($T39)=AQ$7,               ($W39/($X39*360))*DAYS360($T39,DATE(AQ$7,12,31)),     IF((YEAR($T39)+$X39)&lt;=AQ$7,               $W39-SUM($Y39:AP39),               $W39/$X39))))</f>
        <v/>
      </c>
      <c r="AR39" s="240">
        <f>IF(OR(NOT(ISNUMBER($T39)),ISBLANK($W39),NOT(ISNUMBER($X39))),0,      IF(OR(YEAR($T39)&gt;AR$7,$X39&lt;=0,(YEAR($T39)+$X39)&lt;AR$7),0,     IF(YEAR($T39)=AR$7,               ($W39/($X39*360))*DAYS360($T39,DATE(AR$7,12,31)),     IF((YEAR($T39)+$X39)&lt;=AR$7,               $W39-SUM($Y39:AQ39),               $W39/$X39))))</f>
        <v/>
      </c>
      <c r="AS39" s="240">
        <f>IF(OR(NOT(ISNUMBER($T39)),ISBLANK($W39),NOT(ISNUMBER($X39))),0,      IF(OR(YEAR($T39)&gt;AS$7,$X39&lt;=0,(YEAR($T39)+$X39)&lt;AS$7),0,     IF(YEAR($T39)=AS$7,               ($W39/($X39*360))*DAYS360($T39,DATE(AS$7,12,31)),     IF((YEAR($T39)+$X39)&lt;=AS$7,               $W39-SUM($Y39:AR39),               $W39/$X39))))</f>
        <v/>
      </c>
      <c r="AT39" s="240">
        <f>IF(OR(NOT(ISNUMBER($T39)),ISBLANK($W39),NOT(ISNUMBER($X39))),0,      IF(OR(YEAR($T39)&gt;AT$7,$X39&lt;=0,(YEAR($T39)+$X39)&lt;AT$7),0,     IF(YEAR($T39)=AT$7,               ($W39/($X39*360))*DAYS360($T39,DATE(AT$7,12,31)),     IF((YEAR($T39)+$X39)&lt;=AT$7,               $W39-SUM($Y39:AS39),               $W39/$X39))))</f>
        <v/>
      </c>
      <c r="AU39" s="240">
        <f>IF(OR(NOT(ISNUMBER($T39)),ISBLANK($W39),NOT(ISNUMBER($X39))),0,      IF(OR(YEAR($T39)&gt;AU$7,$X39&lt;=0,(YEAR($T39)+$X39)&lt;AU$7),0,     IF(YEAR($T39)=AU$7,               ($W39/($X39*360))*DAYS360($T39,DATE(AU$7,12,31)),     IF((YEAR($T39)+$X39)&lt;=AU$7,               $W39-SUM($Y39:AT39),               $W39/$X39))))</f>
        <v/>
      </c>
      <c r="AV39" s="240">
        <f>IF(OR(NOT(ISNUMBER($T39)),ISBLANK($W39),NOT(ISNUMBER($X39))),0,      IF(OR(YEAR($T39)&gt;AV$7,$X39&lt;=0,(YEAR($T39)+$X39)&lt;AV$7),0,     IF(YEAR($T39)=AV$7,               ($W39/($X39*360))*DAYS360($T39,DATE(AV$7,12,31)),     IF((YEAR($T39)+$X39)&lt;=AV$7,               $W39-SUM($Y39:AU39),               $W39/$X39))))</f>
        <v/>
      </c>
      <c r="AW39" s="240">
        <f>IF(OR(NOT(ISNUMBER($T39)),ISBLANK($W39),NOT(ISNUMBER($X39))),0,      IF(OR(YEAR($T39)&gt;AW$7,$X39&lt;=0,(YEAR($T39)+$X39)&lt;AW$7),0,     IF(YEAR($T39)=AW$7,               ($W39/($X39*360))*DAYS360($T39,DATE(AW$7,12,31)),     IF((YEAR($T39)+$X39)&lt;=AW$7,               $W39-SUM($Y39:AV39),               $W39/$X39))))</f>
        <v/>
      </c>
      <c r="AX39" s="240">
        <f>IF(OR(NOT(ISNUMBER($T39)),ISBLANK($W39),NOT(ISNUMBER($X39))),0,      IF(OR(YEAR($T39)&gt;AX$7,$X39&lt;=0,(YEAR($T39)+$X39)&lt;AX$7),0,     IF(YEAR($T39)=AX$7,               ($W39/($X39*360))*DAYS360($T39,DATE(AX$7,12,31)),     IF((YEAR($T39)+$X39)&lt;=AX$7,               $W39-SUM($Y39:AW39),               $W39/$X39))))</f>
        <v/>
      </c>
      <c r="AY39" s="240">
        <f>IF(OR(NOT(ISNUMBER($T39)),ISBLANK($W39),NOT(ISNUMBER($X39))),0,      IF(OR(YEAR($T39)&gt;AY$7,$X39&lt;=0,(YEAR($T39)+$X39)&lt;AY$7),0,     IF(YEAR($T39)=AY$7,               ($W39/($X39*360))*DAYS360($T39,DATE(AY$7,12,31)),     IF((YEAR($T39)+$X39)&lt;=AY$7,               $W39-SUM($Y39:AX39),               $W39/$X39))))</f>
        <v/>
      </c>
      <c r="AZ39" s="240">
        <f>IF(OR(NOT(ISNUMBER($T39)),ISBLANK($W39),NOT(ISNUMBER($X39))),0,      IF(OR(YEAR($T39)&gt;AZ$7,$X39&lt;=0,(YEAR($T39)+$X39)&lt;AZ$7),0,     IF(YEAR($T39)=AZ$7,               ($W39/($X39*360))*DAYS360($T39,DATE(AZ$7,12,31)),     IF((YEAR($T39)+$X39)&lt;=AZ$7,               $W39-SUM($Y39:AY39),               $W39/$X39))))</f>
        <v/>
      </c>
      <c r="BA39" s="240">
        <f>IF(OR(NOT(ISNUMBER($T39)),ISBLANK($W39),NOT(ISNUMBER($X39))),0,      IF(OR(YEAR($T39)&gt;BA$7,$X39&lt;=0,(YEAR($T39)+$X39)&lt;BA$7),0,     IF(YEAR($T39)=BA$7,               ($W39/($X39*360))*DAYS360($T39,DATE(BA$7,12,31)),     IF((YEAR($T39)+$X39)&lt;=BA$7,               $W39-SUM($Y39:AZ39),               $W39/$X39))))</f>
        <v/>
      </c>
      <c r="BB39" s="240">
        <f>IF(OR(NOT(ISNUMBER($T39)),ISBLANK($W39),NOT(ISNUMBER($X39))),0,      IF(OR(YEAR($T39)&gt;BB$7,$X39&lt;=0,(YEAR($T39)+$X39)&lt;BB$7),0,     IF(YEAR($T39)=BB$7,               ($W39/($X39*360))*DAYS360($T39,DATE(BB$7,12,31)),     IF((YEAR($T39)+$X39)&lt;=BB$7,               $W39-SUM($Y39:BA39),               $W39/$X39))))</f>
        <v/>
      </c>
      <c r="BC39" s="240">
        <f>IF(OR(NOT(ISNUMBER($T39)),ISBLANK($W39),NOT(ISNUMBER($X39))),0,      IF(OR(YEAR($T39)&gt;BC$7,$X39&lt;=0,(YEAR($T39)+$X39)&lt;BC$7),0,     IF(YEAR($T39)=BC$7,               ($W39/($X39*360))*DAYS360($T39,DATE(BC$7,12,31)),     IF((YEAR($T39)+$X39)&lt;=BC$7,               $W39-SUM($Y39:BB39),               $W39/$X39))))</f>
        <v/>
      </c>
      <c r="BD39" s="240">
        <f>IF(OR(NOT(ISNUMBER($T39)),ISBLANK($W39),NOT(ISNUMBER($X39))),0,      IF(OR(YEAR($T39)&gt;BD$7,$X39&lt;=0,(YEAR($T39)+$X39)&lt;BD$7),0,     IF(YEAR($T39)=BD$7,               ($W39/($X39*360))*DAYS360($T39,DATE(BD$7,12,31)),     IF((YEAR($T39)+$X39)&lt;=BD$7,               $W39-SUM($Y39:BC39),               $W39/$X39))))</f>
        <v/>
      </c>
      <c r="BE39" s="240">
        <f>IF(OR(NOT(ISNUMBER($T39)),ISBLANK($W39),NOT(ISNUMBER($X39))),0,      IF(OR(YEAR($T39)&gt;BE$7,$X39&lt;=0,(YEAR($T39)+$X39)&lt;BE$7),0,     IF(YEAR($T39)=BE$7,               ($W39/($X39*360))*DAYS360($T39,DATE(BE$7,12,31)),     IF((YEAR($T39)+$X39)&lt;=BE$7,               $W39-SUM($Y39:BD39),               $W39/$X39))))</f>
        <v/>
      </c>
      <c r="BF39" s="240">
        <f>IF(OR(NOT(ISNUMBER($T39)),ISBLANK($W39),NOT(ISNUMBER($X39))),0,      IF(OR(YEAR($T39)&gt;BF$7,$X39&lt;=0,(YEAR($T39)+$X39)&lt;BF$7),0,     IF(YEAR($T39)=BF$7,               ($W39/($X39*360))*DAYS360($T39,DATE(BF$7,12,31)),     IF((YEAR($T39)+$X39)&lt;=BF$7,               $W39-SUM($Y39:BE39),               $W39/$X39))))</f>
        <v/>
      </c>
      <c r="BG39" s="240">
        <f>IF(OR(NOT(ISNUMBER($T39)),ISBLANK($W39),NOT(ISNUMBER($X39))),0,      IF(OR(YEAR($T39)&gt;BG$7,$X39&lt;=0,(YEAR($T39)+$X39)&lt;BG$7),0,     IF(YEAR($T39)=BG$7,               ($W39/($X39*360))*DAYS360($T39,DATE(BG$7,12,31)),     IF((YEAR($T39)+$X39)&lt;=BG$7,               $W39-SUM($Y39:BF39),               $W39/$X39))))</f>
        <v/>
      </c>
      <c r="BH39" s="240">
        <f>IF(OR(NOT(ISNUMBER($T39)),ISBLANK($W39),NOT(ISNUMBER($X39))),0,      IF(OR(YEAR($T39)&gt;BH$7,$X39&lt;=0,(YEAR($T39)+$X39)&lt;BH$7),0,     IF(YEAR($T39)=BH$7,               ($W39/($X39*360))*DAYS360($T39,DATE(BH$7,12,31)),     IF((YEAR($T39)+$X39)&lt;=BH$7,               $W39-SUM($Y39:BG39),               $W39/$X39))))</f>
        <v/>
      </c>
      <c r="BI39" s="240">
        <f>IF(OR(NOT(ISNUMBER($T39)),ISBLANK($W39),NOT(ISNUMBER($X39))),0,      IF(OR(YEAR($T39)&gt;BI$7,$X39&lt;=0,(YEAR($T39)+$X39)&lt;BI$7),0,     IF(YEAR($T39)=BI$7,               ($W39/($X39*360))*DAYS360($T39,DATE(BI$7,12,31)),     IF((YEAR($T39)+$X39)&lt;=BI$7,               $W39-SUM($Y39:BH39),               $W39/$X39))))</f>
        <v/>
      </c>
      <c r="BJ39" s="240">
        <f>IF(OR(NOT(ISNUMBER($T39)),ISBLANK($W39),NOT(ISNUMBER($X39))),0,      IF(OR(YEAR($T39)&gt;BJ$7,$X39&lt;=0,(YEAR($T39)+$X39)&lt;BJ$7),0,     IF(YEAR($T39)=BJ$7,               ($W39/($X39*360))*DAYS360($T39,DATE(BJ$7,12,31)),     IF((YEAR($T39)+$X39)&lt;=BJ$7,               $W39-SUM($Y39:BI39),               $W39/$X39))))</f>
        <v/>
      </c>
      <c r="BK39" s="240">
        <f>IF(OR(NOT(ISNUMBER($T39)),ISBLANK($W39),NOT(ISNUMBER($X39))),0,      IF(OR(YEAR($T39)&gt;BK$7,$X39&lt;=0,(YEAR($T39)+$X39)&lt;BK$7),0,     IF(YEAR($T39)=BK$7,               ($W39/($X39*360))*DAYS360($T39,DATE(BK$7,12,31)),     IF((YEAR($T39)+$X39)&lt;=BK$7,               $W39-SUM($Y39:BJ39),               $W39/$X39))))</f>
        <v/>
      </c>
      <c r="BL39" s="240">
        <f>IF(OR(NOT(ISNUMBER($T39)),ISBLANK($W39),NOT(ISNUMBER($X39))),0,      IF(OR(YEAR($T39)&gt;BL$7,$X39&lt;=0,(YEAR($T39)+$X39)&lt;BL$7),0,     IF(YEAR($T39)=BL$7,               ($W39/($X39*360))*DAYS360($T39,DATE(BL$7,12,31)),     IF((YEAR($T39)+$X39)&lt;=BL$7,               $W39-SUM($Y39:BK39),               $W39/$X39))))</f>
        <v/>
      </c>
      <c r="BM39" s="240">
        <f>IF(OR(NOT(ISNUMBER($T39)),ISBLANK($W39),NOT(ISNUMBER($X39))),0,      IF(OR(YEAR($T39)&gt;BM$7,$X39&lt;=0,(YEAR($T39)+$X39)&lt;BM$7),0,     IF(YEAR($T39)=BM$7,               ($W39/($X39*360))*DAYS360($T39,DATE(BM$7,12,31)),     IF((YEAR($T39)+$X39)&lt;=BM$7,               $W39-SUM($Y39:BL39),               $W39/$X39))))</f>
        <v/>
      </c>
      <c r="BN39" s="240">
        <f>IF(OR(NOT(ISNUMBER($T39)),ISBLANK($W39),NOT(ISNUMBER($X39))),0,      IF(OR(YEAR($T39)&gt;BN$7,$X39&lt;=0,(YEAR($T39)+$X39)&lt;BN$7),0,     IF(YEAR($T39)=BN$7,               ($W39/($X39*360))*DAYS360($T39,DATE(BN$7,12,31)),     IF((YEAR($T39)+$X39)&lt;=BN$7,               $W39-SUM($Y39:BM39),               $W39/$X39))))</f>
        <v/>
      </c>
      <c r="BO39" s="240">
        <f>IF(OR(NOT(ISNUMBER($T39)),ISBLANK($W39),NOT(ISNUMBER($X39))),0,      IF(OR(YEAR($T39)&gt;BO$7,$X39&lt;=0,(YEAR($T39)+$X39)&lt;BO$7),0,     IF(YEAR($T39)=BO$7,               ($W39/($X39*360))*DAYS360($T39,DATE(BO$7,12,31)),     IF((YEAR($T39)+$X39)&lt;=BO$7,               $W39-SUM($Y39:BN39),               $W39/$X39))))</f>
        <v/>
      </c>
      <c r="BP39" s="240">
        <f>IF(OR(NOT(ISNUMBER($T39)),ISBLANK($W39),NOT(ISNUMBER($X39))),0,      IF(OR(YEAR($T39)&gt;BP$7,$X39&lt;=0,(YEAR($T39)+$X39)&lt;BP$7),0,     IF(YEAR($T39)=BP$7,               ($W39/($X39*360))*DAYS360($T39,DATE(BP$7,12,31)),     IF((YEAR($T39)+$X39)&lt;=BP$7,               $W39-SUM($Y39:BO39),               $W39/$X39))))</f>
        <v/>
      </c>
      <c r="BQ39" s="240">
        <f>IF(OR(NOT(ISNUMBER($T39)),ISBLANK($W39),NOT(ISNUMBER($X39))),0,      IF(OR(YEAR($T39)&gt;BQ$7,$X39&lt;=0,(YEAR($T39)+$X39)&lt;BQ$7),0,     IF(YEAR($T39)=BQ$7,               ($W39/($X39*360))*DAYS360($T39,DATE(BQ$7,12,31)),     IF((YEAR($T39)+$X39)&lt;=BQ$7,               $W39-SUM($Y39:BP39),               $W39/$X39))))</f>
        <v/>
      </c>
      <c r="BR39" s="240">
        <f>IF(OR(NOT(ISNUMBER($T39)),ISBLANK($W39),NOT(ISNUMBER($X39))),0,      IF(OR(YEAR($T39)&gt;BR$7,$X39&lt;=0,(YEAR($T39)+$X39)&lt;BR$7),0,     IF(YEAR($T39)=BR$7,               ($W39/($X39*360))*DAYS360($T39,DATE(BR$7,12,31)),     IF((YEAR($T39)+$X39)&lt;=BR$7,               $W39-SUM($Y39:BQ39),               $W39/$X39))))</f>
        <v/>
      </c>
      <c r="BS39" s="240">
        <f>IF(OR(NOT(ISNUMBER($T39)),ISBLANK($W39),NOT(ISNUMBER($X39))),0,      IF(OR(YEAR($T39)&gt;BS$7,$X39&lt;=0,(YEAR($T39)+$X39)&lt;BS$7),0,     IF(YEAR($T39)=BS$7,               ($W39/($X39*360))*DAYS360($T39,DATE(BS$7,12,31)),     IF((YEAR($T39)+$X39)&lt;=BS$7,               $W39-SUM($Y39:BR39),               $W39/$X39))))</f>
        <v/>
      </c>
      <c r="BT39" s="240">
        <f>IF(OR(NOT(ISNUMBER($T39)),ISBLANK($W39),NOT(ISNUMBER($X39))),0,      IF(OR(YEAR($T39)&gt;BT$7,$X39&lt;=0,(YEAR($T39)+$X39)&lt;BT$7),0,     IF(YEAR($T39)=BT$7,               ($W39/($X39*360))*DAYS360($T39,DATE(BT$7,12,31)),     IF((YEAR($T39)+$X39)&lt;=BT$7,               $W39-SUM($Y39:BS39),               $W39/$X39))))</f>
        <v/>
      </c>
      <c r="BU39" s="240">
        <f>IF(OR(NOT(ISNUMBER($T39)),ISBLANK($W39),NOT(ISNUMBER($X39))),0,      IF(OR(YEAR($T39)&gt;BU$7,$X39&lt;=0,(YEAR($T39)+$X39)&lt;BU$7),0,     IF(YEAR($T39)=BU$7,               ($W39/($X39*360))*DAYS360($T39,DATE(BU$7,12,31)),     IF((YEAR($T39)+$X39)&lt;=BU$7,               $W39-SUM($Y39:BT39),               $W39/$X39))))</f>
        <v/>
      </c>
      <c r="BV39" s="240">
        <f>IF(OR(NOT(ISNUMBER($T39)),ISBLANK($W39),NOT(ISNUMBER($X39))),0,      IF(OR(YEAR($T39)&gt;BV$7,$X39&lt;=0,(YEAR($T39)+$X39)&lt;BV$7),0,     IF(YEAR($T39)=BV$7,               ($W39/($X39*360))*DAYS360($T39,DATE(BV$7,12,31)),     IF((YEAR($T39)+$X39)&lt;=BV$7,               $W39-SUM($Y39:BU39),               $W39/$X39))))</f>
        <v/>
      </c>
      <c r="BW39" s="240">
        <f>IF(OR(NOT(ISNUMBER($T39)),ISBLANK($W39),NOT(ISNUMBER($X39))),0,      IF(OR(YEAR($T39)&gt;BW$7,$X39&lt;=0,(YEAR($T39)+$X39)&lt;BW$7),0,     IF(YEAR($T39)=BW$7,               ($W39/($X39*360))*DAYS360($T39,DATE(BW$7,12,31)),     IF((YEAR($T39)+$X39)&lt;=BW$7,               $W39-SUM($Y39:BV39),               $W39/$X39))))</f>
        <v/>
      </c>
      <c r="BX39" s="240">
        <f>IF(OR(NOT(ISNUMBER($T39)),ISBLANK($W39),NOT(ISNUMBER($X39))),0,      IF(OR(YEAR($T39)&gt;BX$7,$X39&lt;=0,(YEAR($T39)+$X39)&lt;BX$7),0,     IF(YEAR($T39)=BX$7,               ($W39/($X39*360))*DAYS360($T39,DATE(BX$7,12,31)),     IF((YEAR($T39)+$X39)&lt;=BX$7,               $W39-SUM($Y39:BW39),               $W39/$X39))))</f>
        <v/>
      </c>
      <c r="BY39" s="240">
        <f>IF(OR(NOT(ISNUMBER($T39)),ISBLANK($W39),NOT(ISNUMBER($X39))),0,      IF(OR(YEAR($T39)&gt;BY$7,$X39&lt;=0,(YEAR($T39)+$X39)&lt;BY$7),0,     IF(YEAR($T39)=BY$7,               ($W39/($X39*360))*DAYS360($T39,DATE(BY$7,12,31)),     IF((YEAR($T39)+$X39)&lt;=BY$7,               $W39-SUM($Y39:BX39),               $W39/$X39))))</f>
        <v/>
      </c>
      <c r="CL39" s="14">
        <f>CL38+1</f>
        <v/>
      </c>
    </row>
    <row r="40" ht="15" customFormat="1" customHeight="1" s="14">
      <c r="A40" s="12" t="n"/>
      <c r="F40" s="367" t="n"/>
      <c r="Q40" s="12" t="n"/>
      <c r="R40" s="16" t="n"/>
      <c r="S40" s="12">
        <f>B46</f>
        <v/>
      </c>
      <c r="T40" s="176">
        <f>IFERROR( IF(ISBLANK(C46),"",IF(C46&lt;HLOOKUP(S40,$Z$275:$AC$280,5,FALSE),"",MAX(HLOOKUP(S40,$Z$275:$AC$280,6,FALSE),C46) ) ),"")</f>
        <v/>
      </c>
      <c r="U40" s="287">
        <f>IF(ISBLANK(D46),"",D46)</f>
        <v/>
      </c>
      <c r="V40" s="316">
        <f>Q46</f>
        <v/>
      </c>
      <c r="W40" s="512">
        <f>IF(ISBLANK(O46),0,O46)</f>
        <v/>
      </c>
      <c r="X40" s="512">
        <f>IF(ISBLANK(P46),"",P46)</f>
        <v/>
      </c>
      <c r="Y40" s="12" t="n"/>
      <c r="Z40" s="240">
        <f>IF(OR(NOT(ISNUMBER($T40)),ISBLANK($W40),NOT(ISNUMBER($X40))),0,      IF(OR(YEAR($T40)&gt;Z$7,$X40&lt;=0,(YEAR($T40)+$X40)&lt;Z$7),0,     IF(YEAR($T40)=Z$7,               ($W40/($X40*360))*DAYS360($T40,DATE(Z$7,12,31)),     IF((YEAR($T40)+$X40)&lt;=Z$7,               $W40-SUM($Y40:Y40),               $W40/$X40))))</f>
        <v/>
      </c>
      <c r="AA40" s="240">
        <f>IF(OR(NOT(ISNUMBER($T40)),ISBLANK($W40),NOT(ISNUMBER($X40))),0,      IF(OR(YEAR($T40)&gt;AA$7,$X40&lt;=0,(YEAR($T40)+$X40)&lt;AA$7),0,     IF(YEAR($T40)=AA$7,               ($W40/($X40*360))*DAYS360($T40,DATE(AA$7,12,31)),     IF((YEAR($T40)+$X40)&lt;=AA$7,               $W40-SUM($Y40:Z40),               $W40/$X40))))</f>
        <v/>
      </c>
      <c r="AB40" s="240">
        <f>IF(OR(NOT(ISNUMBER($T40)),ISBLANK($W40),NOT(ISNUMBER($X40))),0,      IF(OR(YEAR($T40)&gt;AB$7,$X40&lt;=0,(YEAR($T40)+$X40)&lt;AB$7),0,     IF(YEAR($T40)=AB$7,               ($W40/($X40*360))*DAYS360($T40,DATE(AB$7,12,31)),     IF((YEAR($T40)+$X40)&lt;=AB$7,               $W40-SUM($Y40:AA40),               $W40/$X40))))</f>
        <v/>
      </c>
      <c r="AC40" s="240">
        <f>IF(OR(NOT(ISNUMBER($T40)),ISBLANK($W40),NOT(ISNUMBER($X40))),0,      IF(OR(YEAR($T40)&gt;AC$7,$X40&lt;=0,(YEAR($T40)+$X40)&lt;AC$7),0,     IF(YEAR($T40)=AC$7,               ($W40/($X40*360))*DAYS360($T40,DATE(AC$7,12,31)),     IF((YEAR($T40)+$X40)&lt;=AC$7,               $W40-SUM($Y40:AB40),               $W40/$X40))))</f>
        <v/>
      </c>
      <c r="AD40" s="240">
        <f>IF(OR(NOT(ISNUMBER($T40)),ISBLANK($W40),NOT(ISNUMBER($X40))),0,      IF(OR(YEAR($T40)&gt;AD$7,$X40&lt;=0,(YEAR($T40)+$X40)&lt;AD$7),0,     IF(YEAR($T40)=AD$7,               ($W40/($X40*360))*DAYS360($T40,DATE(AD$7,12,31)),     IF((YEAR($T40)+$X40)&lt;=AD$7,               $W40-SUM($Y40:AC40),               $W40/$X40))))</f>
        <v/>
      </c>
      <c r="AE40" s="240">
        <f>IF(OR(NOT(ISNUMBER($T40)),ISBLANK($W40),NOT(ISNUMBER($X40))),0,      IF(OR(YEAR($T40)&gt;AE$7,$X40&lt;=0,(YEAR($T40)+$X40)&lt;AE$7),0,     IF(YEAR($T40)=AE$7,               ($W40/($X40*360))*DAYS360($T40,DATE(AE$7,12,31)),     IF((YEAR($T40)+$X40)&lt;=AE$7,               $W40-SUM($Y40:AD40),               $W40/$X40))))</f>
        <v/>
      </c>
      <c r="AF40" s="240">
        <f>IF(OR(NOT(ISNUMBER($T40)),ISBLANK($W40),NOT(ISNUMBER($X40))),0,      IF(OR(YEAR($T40)&gt;AF$7,$X40&lt;=0,(YEAR($T40)+$X40)&lt;AF$7),0,     IF(YEAR($T40)=AF$7,               ($W40/($X40*360))*DAYS360($T40,DATE(AF$7,12,31)),     IF((YEAR($T40)+$X40)&lt;=AF$7,               $W40-SUM($Y40:AE40),               $W40/$X40))))</f>
        <v/>
      </c>
      <c r="AG40" s="240">
        <f>IF(OR(NOT(ISNUMBER($T40)),ISBLANK($W40),NOT(ISNUMBER($X40))),0,      IF(OR(YEAR($T40)&gt;AG$7,$X40&lt;=0,(YEAR($T40)+$X40)&lt;AG$7),0,     IF(YEAR($T40)=AG$7,               ($W40/($X40*360))*DAYS360($T40,DATE(AG$7,12,31)),     IF((YEAR($T40)+$X40)&lt;=AG$7,               $W40-SUM($Y40:AF40),               $W40/$X40))))</f>
        <v/>
      </c>
      <c r="AH40" s="240">
        <f>IF(OR(NOT(ISNUMBER($T40)),ISBLANK($W40),NOT(ISNUMBER($X40))),0,      IF(OR(YEAR($T40)&gt;AH$7,$X40&lt;=0,(YEAR($T40)+$X40)&lt;AH$7),0,     IF(YEAR($T40)=AH$7,               ($W40/($X40*360))*DAYS360($T40,DATE(AH$7,12,31)),     IF((YEAR($T40)+$X40)&lt;=AH$7,               $W40-SUM($Y40:AG40),               $W40/$X40))))</f>
        <v/>
      </c>
      <c r="AI40" s="240">
        <f>IF(OR(NOT(ISNUMBER($T40)),ISBLANK($W40),NOT(ISNUMBER($X40))),0,      IF(OR(YEAR($T40)&gt;AI$7,$X40&lt;=0,(YEAR($T40)+$X40)&lt;AI$7),0,     IF(YEAR($T40)=AI$7,               ($W40/($X40*360))*DAYS360($T40,DATE(AI$7,12,31)),     IF((YEAR($T40)+$X40)&lt;=AI$7,               $W40-SUM($Y40:AH40),               $W40/$X40))))</f>
        <v/>
      </c>
      <c r="AJ40" s="240">
        <f>IF(OR(NOT(ISNUMBER($T40)),ISBLANK($W40),NOT(ISNUMBER($X40))),0,      IF(OR(YEAR($T40)&gt;AJ$7,$X40&lt;=0,(YEAR($T40)+$X40)&lt;AJ$7),0,     IF(YEAR($T40)=AJ$7,               ($W40/($X40*360))*DAYS360($T40,DATE(AJ$7,12,31)),     IF((YEAR($T40)+$X40)&lt;=AJ$7,               $W40-SUM($Y40:AI40),               $W40/$X40))))</f>
        <v/>
      </c>
      <c r="AK40" s="240">
        <f>IF(OR(NOT(ISNUMBER($T40)),ISBLANK($W40),NOT(ISNUMBER($X40))),0,      IF(OR(YEAR($T40)&gt;AK$7,$X40&lt;=0,(YEAR($T40)+$X40)&lt;AK$7),0,     IF(YEAR($T40)=AK$7,               ($W40/($X40*360))*DAYS360($T40,DATE(AK$7,12,31)),     IF((YEAR($T40)+$X40)&lt;=AK$7,               $W40-SUM($Y40:AJ40),               $W40/$X40))))</f>
        <v/>
      </c>
      <c r="AL40" s="240">
        <f>IF(OR(NOT(ISNUMBER($T40)),ISBLANK($W40),NOT(ISNUMBER($X40))),0,      IF(OR(YEAR($T40)&gt;AL$7,$X40&lt;=0,(YEAR($T40)+$X40)&lt;AL$7),0,     IF(YEAR($T40)=AL$7,               ($W40/($X40*360))*DAYS360($T40,DATE(AL$7,12,31)),     IF((YEAR($T40)+$X40)&lt;=AL$7,               $W40-SUM($Y40:AK40),               $W40/$X40))))</f>
        <v/>
      </c>
      <c r="AM40" s="240">
        <f>IF(OR(NOT(ISNUMBER($T40)),ISBLANK($W40),NOT(ISNUMBER($X40))),0,      IF(OR(YEAR($T40)&gt;AM$7,$X40&lt;=0,(YEAR($T40)+$X40)&lt;AM$7),0,     IF(YEAR($T40)=AM$7,               ($W40/($X40*360))*DAYS360($T40,DATE(AM$7,12,31)),     IF((YEAR($T40)+$X40)&lt;=AM$7,               $W40-SUM($Y40:AL40),               $W40/$X40))))</f>
        <v/>
      </c>
      <c r="AN40" s="240">
        <f>IF(OR(NOT(ISNUMBER($T40)),ISBLANK($W40),NOT(ISNUMBER($X40))),0,      IF(OR(YEAR($T40)&gt;AN$7,$X40&lt;=0,(YEAR($T40)+$X40)&lt;AN$7),0,     IF(YEAR($T40)=AN$7,               ($W40/($X40*360))*DAYS360($T40,DATE(AN$7,12,31)),     IF((YEAR($T40)+$X40)&lt;=AN$7,               $W40-SUM($Y40:AM40),               $W40/$X40))))</f>
        <v/>
      </c>
      <c r="AO40" s="240">
        <f>IF(OR(NOT(ISNUMBER($T40)),ISBLANK($W40),NOT(ISNUMBER($X40))),0,      IF(OR(YEAR($T40)&gt;AO$7,$X40&lt;=0,(YEAR($T40)+$X40)&lt;AO$7),0,     IF(YEAR($T40)=AO$7,               ($W40/($X40*360))*DAYS360($T40,DATE(AO$7,12,31)),     IF((YEAR($T40)+$X40)&lt;=AO$7,               $W40-SUM($Y40:AN40),               $W40/$X40))))</f>
        <v/>
      </c>
      <c r="AP40" s="240">
        <f>IF(OR(NOT(ISNUMBER($T40)),ISBLANK($W40),NOT(ISNUMBER($X40))),0,      IF(OR(YEAR($T40)&gt;AP$7,$X40&lt;=0,(YEAR($T40)+$X40)&lt;AP$7),0,     IF(YEAR($T40)=AP$7,               ($W40/($X40*360))*DAYS360($T40,DATE(AP$7,12,31)),     IF((YEAR($T40)+$X40)&lt;=AP$7,               $W40-SUM($Y40:AO40),               $W40/$X40))))</f>
        <v/>
      </c>
      <c r="AQ40" s="240">
        <f>IF(OR(NOT(ISNUMBER($T40)),ISBLANK($W40),NOT(ISNUMBER($X40))),0,      IF(OR(YEAR($T40)&gt;AQ$7,$X40&lt;=0,(YEAR($T40)+$X40)&lt;AQ$7),0,     IF(YEAR($T40)=AQ$7,               ($W40/($X40*360))*DAYS360($T40,DATE(AQ$7,12,31)),     IF((YEAR($T40)+$X40)&lt;=AQ$7,               $W40-SUM($Y40:AP40),               $W40/$X40))))</f>
        <v/>
      </c>
      <c r="AR40" s="240">
        <f>IF(OR(NOT(ISNUMBER($T40)),ISBLANK($W40),NOT(ISNUMBER($X40))),0,      IF(OR(YEAR($T40)&gt;AR$7,$X40&lt;=0,(YEAR($T40)+$X40)&lt;AR$7),0,     IF(YEAR($T40)=AR$7,               ($W40/($X40*360))*DAYS360($T40,DATE(AR$7,12,31)),     IF((YEAR($T40)+$X40)&lt;=AR$7,               $W40-SUM($Y40:AQ40),               $W40/$X40))))</f>
        <v/>
      </c>
      <c r="AS40" s="240">
        <f>IF(OR(NOT(ISNUMBER($T40)),ISBLANK($W40),NOT(ISNUMBER($X40))),0,      IF(OR(YEAR($T40)&gt;AS$7,$X40&lt;=0,(YEAR($T40)+$X40)&lt;AS$7),0,     IF(YEAR($T40)=AS$7,               ($W40/($X40*360))*DAYS360($T40,DATE(AS$7,12,31)),     IF((YEAR($T40)+$X40)&lt;=AS$7,               $W40-SUM($Y40:AR40),               $W40/$X40))))</f>
        <v/>
      </c>
      <c r="AT40" s="240">
        <f>IF(OR(NOT(ISNUMBER($T40)),ISBLANK($W40),NOT(ISNUMBER($X40))),0,      IF(OR(YEAR($T40)&gt;AT$7,$X40&lt;=0,(YEAR($T40)+$X40)&lt;AT$7),0,     IF(YEAR($T40)=AT$7,               ($W40/($X40*360))*DAYS360($T40,DATE(AT$7,12,31)),     IF((YEAR($T40)+$X40)&lt;=AT$7,               $W40-SUM($Y40:AS40),               $W40/$X40))))</f>
        <v/>
      </c>
      <c r="AU40" s="240">
        <f>IF(OR(NOT(ISNUMBER($T40)),ISBLANK($W40),NOT(ISNUMBER($X40))),0,      IF(OR(YEAR($T40)&gt;AU$7,$X40&lt;=0,(YEAR($T40)+$X40)&lt;AU$7),0,     IF(YEAR($T40)=AU$7,               ($W40/($X40*360))*DAYS360($T40,DATE(AU$7,12,31)),     IF((YEAR($T40)+$X40)&lt;=AU$7,               $W40-SUM($Y40:AT40),               $W40/$X40))))</f>
        <v/>
      </c>
      <c r="AV40" s="240">
        <f>IF(OR(NOT(ISNUMBER($T40)),ISBLANK($W40),NOT(ISNUMBER($X40))),0,      IF(OR(YEAR($T40)&gt;AV$7,$X40&lt;=0,(YEAR($T40)+$X40)&lt;AV$7),0,     IF(YEAR($T40)=AV$7,               ($W40/($X40*360))*DAYS360($T40,DATE(AV$7,12,31)),     IF((YEAR($T40)+$X40)&lt;=AV$7,               $W40-SUM($Y40:AU40),               $W40/$X40))))</f>
        <v/>
      </c>
      <c r="AW40" s="240">
        <f>IF(OR(NOT(ISNUMBER($T40)),ISBLANK($W40),NOT(ISNUMBER($X40))),0,      IF(OR(YEAR($T40)&gt;AW$7,$X40&lt;=0,(YEAR($T40)+$X40)&lt;AW$7),0,     IF(YEAR($T40)=AW$7,               ($W40/($X40*360))*DAYS360($T40,DATE(AW$7,12,31)),     IF((YEAR($T40)+$X40)&lt;=AW$7,               $W40-SUM($Y40:AV40),               $W40/$X40))))</f>
        <v/>
      </c>
      <c r="AX40" s="240">
        <f>IF(OR(NOT(ISNUMBER($T40)),ISBLANK($W40),NOT(ISNUMBER($X40))),0,      IF(OR(YEAR($T40)&gt;AX$7,$X40&lt;=0,(YEAR($T40)+$X40)&lt;AX$7),0,     IF(YEAR($T40)=AX$7,               ($W40/($X40*360))*DAYS360($T40,DATE(AX$7,12,31)),     IF((YEAR($T40)+$X40)&lt;=AX$7,               $W40-SUM($Y40:AW40),               $W40/$X40))))</f>
        <v/>
      </c>
      <c r="AY40" s="240">
        <f>IF(OR(NOT(ISNUMBER($T40)),ISBLANK($W40),NOT(ISNUMBER($X40))),0,      IF(OR(YEAR($T40)&gt;AY$7,$X40&lt;=0,(YEAR($T40)+$X40)&lt;AY$7),0,     IF(YEAR($T40)=AY$7,               ($W40/($X40*360))*DAYS360($T40,DATE(AY$7,12,31)),     IF((YEAR($T40)+$X40)&lt;=AY$7,               $W40-SUM($Y40:AX40),               $W40/$X40))))</f>
        <v/>
      </c>
      <c r="AZ40" s="240">
        <f>IF(OR(NOT(ISNUMBER($T40)),ISBLANK($W40),NOT(ISNUMBER($X40))),0,      IF(OR(YEAR($T40)&gt;AZ$7,$X40&lt;=0,(YEAR($T40)+$X40)&lt;AZ$7),0,     IF(YEAR($T40)=AZ$7,               ($W40/($X40*360))*DAYS360($T40,DATE(AZ$7,12,31)),     IF((YEAR($T40)+$X40)&lt;=AZ$7,               $W40-SUM($Y40:AY40),               $W40/$X40))))</f>
        <v/>
      </c>
      <c r="BA40" s="240">
        <f>IF(OR(NOT(ISNUMBER($T40)),ISBLANK($W40),NOT(ISNUMBER($X40))),0,      IF(OR(YEAR($T40)&gt;BA$7,$X40&lt;=0,(YEAR($T40)+$X40)&lt;BA$7),0,     IF(YEAR($T40)=BA$7,               ($W40/($X40*360))*DAYS360($T40,DATE(BA$7,12,31)),     IF((YEAR($T40)+$X40)&lt;=BA$7,               $W40-SUM($Y40:AZ40),               $W40/$X40))))</f>
        <v/>
      </c>
      <c r="BB40" s="240">
        <f>IF(OR(NOT(ISNUMBER($T40)),ISBLANK($W40),NOT(ISNUMBER($X40))),0,      IF(OR(YEAR($T40)&gt;BB$7,$X40&lt;=0,(YEAR($T40)+$X40)&lt;BB$7),0,     IF(YEAR($T40)=BB$7,               ($W40/($X40*360))*DAYS360($T40,DATE(BB$7,12,31)),     IF((YEAR($T40)+$X40)&lt;=BB$7,               $W40-SUM($Y40:BA40),               $W40/$X40))))</f>
        <v/>
      </c>
      <c r="BC40" s="240">
        <f>IF(OR(NOT(ISNUMBER($T40)),ISBLANK($W40),NOT(ISNUMBER($X40))),0,      IF(OR(YEAR($T40)&gt;BC$7,$X40&lt;=0,(YEAR($T40)+$X40)&lt;BC$7),0,     IF(YEAR($T40)=BC$7,               ($W40/($X40*360))*DAYS360($T40,DATE(BC$7,12,31)),     IF((YEAR($T40)+$X40)&lt;=BC$7,               $W40-SUM($Y40:BB40),               $W40/$X40))))</f>
        <v/>
      </c>
      <c r="BD40" s="240">
        <f>IF(OR(NOT(ISNUMBER($T40)),ISBLANK($W40),NOT(ISNUMBER($X40))),0,      IF(OR(YEAR($T40)&gt;BD$7,$X40&lt;=0,(YEAR($T40)+$X40)&lt;BD$7),0,     IF(YEAR($T40)=BD$7,               ($W40/($X40*360))*DAYS360($T40,DATE(BD$7,12,31)),     IF((YEAR($T40)+$X40)&lt;=BD$7,               $W40-SUM($Y40:BC40),               $W40/$X40))))</f>
        <v/>
      </c>
      <c r="BE40" s="240">
        <f>IF(OR(NOT(ISNUMBER($T40)),ISBLANK($W40),NOT(ISNUMBER($X40))),0,      IF(OR(YEAR($T40)&gt;BE$7,$X40&lt;=0,(YEAR($T40)+$X40)&lt;BE$7),0,     IF(YEAR($T40)=BE$7,               ($W40/($X40*360))*DAYS360($T40,DATE(BE$7,12,31)),     IF((YEAR($T40)+$X40)&lt;=BE$7,               $W40-SUM($Y40:BD40),               $W40/$X40))))</f>
        <v/>
      </c>
      <c r="BF40" s="240">
        <f>IF(OR(NOT(ISNUMBER($T40)),ISBLANK($W40),NOT(ISNUMBER($X40))),0,      IF(OR(YEAR($T40)&gt;BF$7,$X40&lt;=0,(YEAR($T40)+$X40)&lt;BF$7),0,     IF(YEAR($T40)=BF$7,               ($W40/($X40*360))*DAYS360($T40,DATE(BF$7,12,31)),     IF((YEAR($T40)+$X40)&lt;=BF$7,               $W40-SUM($Y40:BE40),               $W40/$X40))))</f>
        <v/>
      </c>
      <c r="BG40" s="240">
        <f>IF(OR(NOT(ISNUMBER($T40)),ISBLANK($W40),NOT(ISNUMBER($X40))),0,      IF(OR(YEAR($T40)&gt;BG$7,$X40&lt;=0,(YEAR($T40)+$X40)&lt;BG$7),0,     IF(YEAR($T40)=BG$7,               ($W40/($X40*360))*DAYS360($T40,DATE(BG$7,12,31)),     IF((YEAR($T40)+$X40)&lt;=BG$7,               $W40-SUM($Y40:BF40),               $W40/$X40))))</f>
        <v/>
      </c>
      <c r="BH40" s="240">
        <f>IF(OR(NOT(ISNUMBER($T40)),ISBLANK($W40),NOT(ISNUMBER($X40))),0,      IF(OR(YEAR($T40)&gt;BH$7,$X40&lt;=0,(YEAR($T40)+$X40)&lt;BH$7),0,     IF(YEAR($T40)=BH$7,               ($W40/($X40*360))*DAYS360($T40,DATE(BH$7,12,31)),     IF((YEAR($T40)+$X40)&lt;=BH$7,               $W40-SUM($Y40:BG40),               $W40/$X40))))</f>
        <v/>
      </c>
      <c r="BI40" s="240">
        <f>IF(OR(NOT(ISNUMBER($T40)),ISBLANK($W40),NOT(ISNUMBER($X40))),0,      IF(OR(YEAR($T40)&gt;BI$7,$X40&lt;=0,(YEAR($T40)+$X40)&lt;BI$7),0,     IF(YEAR($T40)=BI$7,               ($W40/($X40*360))*DAYS360($T40,DATE(BI$7,12,31)),     IF((YEAR($T40)+$X40)&lt;=BI$7,               $W40-SUM($Y40:BH40),               $W40/$X40))))</f>
        <v/>
      </c>
      <c r="BJ40" s="240">
        <f>IF(OR(NOT(ISNUMBER($T40)),ISBLANK($W40),NOT(ISNUMBER($X40))),0,      IF(OR(YEAR($T40)&gt;BJ$7,$X40&lt;=0,(YEAR($T40)+$X40)&lt;BJ$7),0,     IF(YEAR($T40)=BJ$7,               ($W40/($X40*360))*DAYS360($T40,DATE(BJ$7,12,31)),     IF((YEAR($T40)+$X40)&lt;=BJ$7,               $W40-SUM($Y40:BI40),               $W40/$X40))))</f>
        <v/>
      </c>
      <c r="BK40" s="240">
        <f>IF(OR(NOT(ISNUMBER($T40)),ISBLANK($W40),NOT(ISNUMBER($X40))),0,      IF(OR(YEAR($T40)&gt;BK$7,$X40&lt;=0,(YEAR($T40)+$X40)&lt;BK$7),0,     IF(YEAR($T40)=BK$7,               ($W40/($X40*360))*DAYS360($T40,DATE(BK$7,12,31)),     IF((YEAR($T40)+$X40)&lt;=BK$7,               $W40-SUM($Y40:BJ40),               $W40/$X40))))</f>
        <v/>
      </c>
      <c r="BL40" s="240">
        <f>IF(OR(NOT(ISNUMBER($T40)),ISBLANK($W40),NOT(ISNUMBER($X40))),0,      IF(OR(YEAR($T40)&gt;BL$7,$X40&lt;=0,(YEAR($T40)+$X40)&lt;BL$7),0,     IF(YEAR($T40)=BL$7,               ($W40/($X40*360))*DAYS360($T40,DATE(BL$7,12,31)),     IF((YEAR($T40)+$X40)&lt;=BL$7,               $W40-SUM($Y40:BK40),               $W40/$X40))))</f>
        <v/>
      </c>
      <c r="BM40" s="240">
        <f>IF(OR(NOT(ISNUMBER($T40)),ISBLANK($W40),NOT(ISNUMBER($X40))),0,      IF(OR(YEAR($T40)&gt;BM$7,$X40&lt;=0,(YEAR($T40)+$X40)&lt;BM$7),0,     IF(YEAR($T40)=BM$7,               ($W40/($X40*360))*DAYS360($T40,DATE(BM$7,12,31)),     IF((YEAR($T40)+$X40)&lt;=BM$7,               $W40-SUM($Y40:BL40),               $W40/$X40))))</f>
        <v/>
      </c>
      <c r="BN40" s="240">
        <f>IF(OR(NOT(ISNUMBER($T40)),ISBLANK($W40),NOT(ISNUMBER($X40))),0,      IF(OR(YEAR($T40)&gt;BN$7,$X40&lt;=0,(YEAR($T40)+$X40)&lt;BN$7),0,     IF(YEAR($T40)=BN$7,               ($W40/($X40*360))*DAYS360($T40,DATE(BN$7,12,31)),     IF((YEAR($T40)+$X40)&lt;=BN$7,               $W40-SUM($Y40:BM40),               $W40/$X40))))</f>
        <v/>
      </c>
      <c r="BO40" s="240">
        <f>IF(OR(NOT(ISNUMBER($T40)),ISBLANK($W40),NOT(ISNUMBER($X40))),0,      IF(OR(YEAR($T40)&gt;BO$7,$X40&lt;=0,(YEAR($T40)+$X40)&lt;BO$7),0,     IF(YEAR($T40)=BO$7,               ($W40/($X40*360))*DAYS360($T40,DATE(BO$7,12,31)),     IF((YEAR($T40)+$X40)&lt;=BO$7,               $W40-SUM($Y40:BN40),               $W40/$X40))))</f>
        <v/>
      </c>
      <c r="BP40" s="240">
        <f>IF(OR(NOT(ISNUMBER($T40)),ISBLANK($W40),NOT(ISNUMBER($X40))),0,      IF(OR(YEAR($T40)&gt;BP$7,$X40&lt;=0,(YEAR($T40)+$X40)&lt;BP$7),0,     IF(YEAR($T40)=BP$7,               ($W40/($X40*360))*DAYS360($T40,DATE(BP$7,12,31)),     IF((YEAR($T40)+$X40)&lt;=BP$7,               $W40-SUM($Y40:BO40),               $W40/$X40))))</f>
        <v/>
      </c>
      <c r="BQ40" s="240">
        <f>IF(OR(NOT(ISNUMBER($T40)),ISBLANK($W40),NOT(ISNUMBER($X40))),0,      IF(OR(YEAR($T40)&gt;BQ$7,$X40&lt;=0,(YEAR($T40)+$X40)&lt;BQ$7),0,     IF(YEAR($T40)=BQ$7,               ($W40/($X40*360))*DAYS360($T40,DATE(BQ$7,12,31)),     IF((YEAR($T40)+$X40)&lt;=BQ$7,               $W40-SUM($Y40:BP40),               $W40/$X40))))</f>
        <v/>
      </c>
      <c r="BR40" s="240">
        <f>IF(OR(NOT(ISNUMBER($T40)),ISBLANK($W40),NOT(ISNUMBER($X40))),0,      IF(OR(YEAR($T40)&gt;BR$7,$X40&lt;=0,(YEAR($T40)+$X40)&lt;BR$7),0,     IF(YEAR($T40)=BR$7,               ($W40/($X40*360))*DAYS360($T40,DATE(BR$7,12,31)),     IF((YEAR($T40)+$X40)&lt;=BR$7,               $W40-SUM($Y40:BQ40),               $W40/$X40))))</f>
        <v/>
      </c>
      <c r="BS40" s="240">
        <f>IF(OR(NOT(ISNUMBER($T40)),ISBLANK($W40),NOT(ISNUMBER($X40))),0,      IF(OR(YEAR($T40)&gt;BS$7,$X40&lt;=0,(YEAR($T40)+$X40)&lt;BS$7),0,     IF(YEAR($T40)=BS$7,               ($W40/($X40*360))*DAYS360($T40,DATE(BS$7,12,31)),     IF((YEAR($T40)+$X40)&lt;=BS$7,               $W40-SUM($Y40:BR40),               $W40/$X40))))</f>
        <v/>
      </c>
      <c r="BT40" s="240">
        <f>IF(OR(NOT(ISNUMBER($T40)),ISBLANK($W40),NOT(ISNUMBER($X40))),0,      IF(OR(YEAR($T40)&gt;BT$7,$X40&lt;=0,(YEAR($T40)+$X40)&lt;BT$7),0,     IF(YEAR($T40)=BT$7,               ($W40/($X40*360))*DAYS360($T40,DATE(BT$7,12,31)),     IF((YEAR($T40)+$X40)&lt;=BT$7,               $W40-SUM($Y40:BS40),               $W40/$X40))))</f>
        <v/>
      </c>
      <c r="BU40" s="240">
        <f>IF(OR(NOT(ISNUMBER($T40)),ISBLANK($W40),NOT(ISNUMBER($X40))),0,      IF(OR(YEAR($T40)&gt;BU$7,$X40&lt;=0,(YEAR($T40)+$X40)&lt;BU$7),0,     IF(YEAR($T40)=BU$7,               ($W40/($X40*360))*DAYS360($T40,DATE(BU$7,12,31)),     IF((YEAR($T40)+$X40)&lt;=BU$7,               $W40-SUM($Y40:BT40),               $W40/$X40))))</f>
        <v/>
      </c>
      <c r="BV40" s="240">
        <f>IF(OR(NOT(ISNUMBER($T40)),ISBLANK($W40),NOT(ISNUMBER($X40))),0,      IF(OR(YEAR($T40)&gt;BV$7,$X40&lt;=0,(YEAR($T40)+$X40)&lt;BV$7),0,     IF(YEAR($T40)=BV$7,               ($W40/($X40*360))*DAYS360($T40,DATE(BV$7,12,31)),     IF((YEAR($T40)+$X40)&lt;=BV$7,               $W40-SUM($Y40:BU40),               $W40/$X40))))</f>
        <v/>
      </c>
      <c r="BW40" s="240">
        <f>IF(OR(NOT(ISNUMBER($T40)),ISBLANK($W40),NOT(ISNUMBER($X40))),0,      IF(OR(YEAR($T40)&gt;BW$7,$X40&lt;=0,(YEAR($T40)+$X40)&lt;BW$7),0,     IF(YEAR($T40)=BW$7,               ($W40/($X40*360))*DAYS360($T40,DATE(BW$7,12,31)),     IF((YEAR($T40)+$X40)&lt;=BW$7,               $W40-SUM($Y40:BV40),               $W40/$X40))))</f>
        <v/>
      </c>
      <c r="BX40" s="240">
        <f>IF(OR(NOT(ISNUMBER($T40)),ISBLANK($W40),NOT(ISNUMBER($X40))),0,      IF(OR(YEAR($T40)&gt;BX$7,$X40&lt;=0,(YEAR($T40)+$X40)&lt;BX$7),0,     IF(YEAR($T40)=BX$7,               ($W40/($X40*360))*DAYS360($T40,DATE(BX$7,12,31)),     IF((YEAR($T40)+$X40)&lt;=BX$7,               $W40-SUM($Y40:BW40),               $W40/$X40))))</f>
        <v/>
      </c>
      <c r="BY40" s="240">
        <f>IF(OR(NOT(ISNUMBER($T40)),ISBLANK($W40),NOT(ISNUMBER($X40))),0,      IF(OR(YEAR($T40)&gt;BY$7,$X40&lt;=0,(YEAR($T40)+$X40)&lt;BY$7),0,     IF(YEAR($T40)=BY$7,               ($W40/($X40*360))*DAYS360($T40,DATE(BY$7,12,31)),     IF((YEAR($T40)+$X40)&lt;=BY$7,               $W40-SUM($Y40:BX40),               $W40/$X40))))</f>
        <v/>
      </c>
      <c r="CL40" s="14">
        <f>CL39+1</f>
        <v/>
      </c>
    </row>
    <row r="41" ht="15" customFormat="1" customHeight="1" s="14">
      <c r="A41" s="6" t="n"/>
      <c r="B41" s="6" t="n"/>
      <c r="E41" s="6" t="n"/>
      <c r="F41" s="6" t="n"/>
      <c r="G41" s="6" t="n"/>
      <c r="H41" s="13" t="n"/>
      <c r="I41" s="16" t="n"/>
      <c r="J41" s="16" t="n"/>
      <c r="K41" s="16" t="n"/>
      <c r="L41" s="16" t="n"/>
      <c r="M41" s="16" t="n"/>
      <c r="N41" s="16" t="n"/>
      <c r="O41" s="16" t="n"/>
      <c r="P41" s="16" t="n"/>
      <c r="Q41" s="16" t="n"/>
      <c r="R41" s="18" t="n"/>
      <c r="S41" s="12">
        <f>B47</f>
        <v/>
      </c>
      <c r="T41" s="176">
        <f>IFERROR( IF(ISBLANK(C47),"",IF(C47&lt;HLOOKUP(S41,$Z$275:$AC$280,5,FALSE),"",MAX(HLOOKUP(S41,$Z$275:$AC$280,6,FALSE),C47) ) ),"")</f>
        <v/>
      </c>
      <c r="U41" s="287">
        <f>IF(ISBLANK(D47),"",D47)</f>
        <v/>
      </c>
      <c r="V41" s="316">
        <f>Q47</f>
        <v/>
      </c>
      <c r="W41" s="512">
        <f>IF(ISBLANK(O47),0,O47)</f>
        <v/>
      </c>
      <c r="X41" s="512">
        <f>IF(ISBLANK(P47),"",P47)</f>
        <v/>
      </c>
      <c r="Y41" s="12" t="n"/>
      <c r="Z41" s="240">
        <f>IF(OR(NOT(ISNUMBER($T41)),ISBLANK($W41),NOT(ISNUMBER($X41))),0,      IF(OR(YEAR($T41)&gt;Z$7,$X41&lt;=0,(YEAR($T41)+$X41)&lt;Z$7),0,     IF(YEAR($T41)=Z$7,               ($W41/($X41*360))*DAYS360($T41,DATE(Z$7,12,31)),     IF((YEAR($T41)+$X41)&lt;=Z$7,               $W41-SUM($Y41:Y41),               $W41/$X41))))</f>
        <v/>
      </c>
      <c r="AA41" s="240">
        <f>IF(OR(NOT(ISNUMBER($T41)),ISBLANK($W41),NOT(ISNUMBER($X41))),0,      IF(OR(YEAR($T41)&gt;AA$7,$X41&lt;=0,(YEAR($T41)+$X41)&lt;AA$7),0,     IF(YEAR($T41)=AA$7,               ($W41/($X41*360))*DAYS360($T41,DATE(AA$7,12,31)),     IF((YEAR($T41)+$X41)&lt;=AA$7,               $W41-SUM($Y41:Z41),               $W41/$X41))))</f>
        <v/>
      </c>
      <c r="AB41" s="240">
        <f>IF(OR(NOT(ISNUMBER($T41)),ISBLANK($W41),NOT(ISNUMBER($X41))),0,      IF(OR(YEAR($T41)&gt;AB$7,$X41&lt;=0,(YEAR($T41)+$X41)&lt;AB$7),0,     IF(YEAR($T41)=AB$7,               ($W41/($X41*360))*DAYS360($T41,DATE(AB$7,12,31)),     IF((YEAR($T41)+$X41)&lt;=AB$7,               $W41-SUM($Y41:AA41),               $W41/$X41))))</f>
        <v/>
      </c>
      <c r="AC41" s="240">
        <f>IF(OR(NOT(ISNUMBER($T41)),ISBLANK($W41),NOT(ISNUMBER($X41))),0,      IF(OR(YEAR($T41)&gt;AC$7,$X41&lt;=0,(YEAR($T41)+$X41)&lt;AC$7),0,     IF(YEAR($T41)=AC$7,               ($W41/($X41*360))*DAYS360($T41,DATE(AC$7,12,31)),     IF((YEAR($T41)+$X41)&lt;=AC$7,               $W41-SUM($Y41:AB41),               $W41/$X41))))</f>
        <v/>
      </c>
      <c r="AD41" s="240">
        <f>IF(OR(NOT(ISNUMBER($T41)),ISBLANK($W41),NOT(ISNUMBER($X41))),0,      IF(OR(YEAR($T41)&gt;AD$7,$X41&lt;=0,(YEAR($T41)+$X41)&lt;AD$7),0,     IF(YEAR($T41)=AD$7,               ($W41/($X41*360))*DAYS360($T41,DATE(AD$7,12,31)),     IF((YEAR($T41)+$X41)&lt;=AD$7,               $W41-SUM($Y41:AC41),               $W41/$X41))))</f>
        <v/>
      </c>
      <c r="AE41" s="240">
        <f>IF(OR(NOT(ISNUMBER($T41)),ISBLANK($W41),NOT(ISNUMBER($X41))),0,      IF(OR(YEAR($T41)&gt;AE$7,$X41&lt;=0,(YEAR($T41)+$X41)&lt;AE$7),0,     IF(YEAR($T41)=AE$7,               ($W41/($X41*360))*DAYS360($T41,DATE(AE$7,12,31)),     IF((YEAR($T41)+$X41)&lt;=AE$7,               $W41-SUM($Y41:AD41),               $W41/$X41))))</f>
        <v/>
      </c>
      <c r="AF41" s="240">
        <f>IF(OR(NOT(ISNUMBER($T41)),ISBLANK($W41),NOT(ISNUMBER($X41))),0,      IF(OR(YEAR($T41)&gt;AF$7,$X41&lt;=0,(YEAR($T41)+$X41)&lt;AF$7),0,     IF(YEAR($T41)=AF$7,               ($W41/($X41*360))*DAYS360($T41,DATE(AF$7,12,31)),     IF((YEAR($T41)+$X41)&lt;=AF$7,               $W41-SUM($Y41:AE41),               $W41/$X41))))</f>
        <v/>
      </c>
      <c r="AG41" s="240">
        <f>IF(OR(NOT(ISNUMBER($T41)),ISBLANK($W41),NOT(ISNUMBER($X41))),0,      IF(OR(YEAR($T41)&gt;AG$7,$X41&lt;=0,(YEAR($T41)+$X41)&lt;AG$7),0,     IF(YEAR($T41)=AG$7,               ($W41/($X41*360))*DAYS360($T41,DATE(AG$7,12,31)),     IF((YEAR($T41)+$X41)&lt;=AG$7,               $W41-SUM($Y41:AF41),               $W41/$X41))))</f>
        <v/>
      </c>
      <c r="AH41" s="240">
        <f>IF(OR(NOT(ISNUMBER($T41)),ISBLANK($W41),NOT(ISNUMBER($X41))),0,      IF(OR(YEAR($T41)&gt;AH$7,$X41&lt;=0,(YEAR($T41)+$X41)&lt;AH$7),0,     IF(YEAR($T41)=AH$7,               ($W41/($X41*360))*DAYS360($T41,DATE(AH$7,12,31)),     IF((YEAR($T41)+$X41)&lt;=AH$7,               $W41-SUM($Y41:AG41),               $W41/$X41))))</f>
        <v/>
      </c>
      <c r="AI41" s="240">
        <f>IF(OR(NOT(ISNUMBER($T41)),ISBLANK($W41),NOT(ISNUMBER($X41))),0,      IF(OR(YEAR($T41)&gt;AI$7,$X41&lt;=0,(YEAR($T41)+$X41)&lt;AI$7),0,     IF(YEAR($T41)=AI$7,               ($W41/($X41*360))*DAYS360($T41,DATE(AI$7,12,31)),     IF((YEAR($T41)+$X41)&lt;=AI$7,               $W41-SUM($Y41:AH41),               $W41/$X41))))</f>
        <v/>
      </c>
      <c r="AJ41" s="240">
        <f>IF(OR(NOT(ISNUMBER($T41)),ISBLANK($W41),NOT(ISNUMBER($X41))),0,      IF(OR(YEAR($T41)&gt;AJ$7,$X41&lt;=0,(YEAR($T41)+$X41)&lt;AJ$7),0,     IF(YEAR($T41)=AJ$7,               ($W41/($X41*360))*DAYS360($T41,DATE(AJ$7,12,31)),     IF((YEAR($T41)+$X41)&lt;=AJ$7,               $W41-SUM($Y41:AI41),               $W41/$X41))))</f>
        <v/>
      </c>
      <c r="AK41" s="240">
        <f>IF(OR(NOT(ISNUMBER($T41)),ISBLANK($W41),NOT(ISNUMBER($X41))),0,      IF(OR(YEAR($T41)&gt;AK$7,$X41&lt;=0,(YEAR($T41)+$X41)&lt;AK$7),0,     IF(YEAR($T41)=AK$7,               ($W41/($X41*360))*DAYS360($T41,DATE(AK$7,12,31)),     IF((YEAR($T41)+$X41)&lt;=AK$7,               $W41-SUM($Y41:AJ41),               $W41/$X41))))</f>
        <v/>
      </c>
      <c r="AL41" s="240">
        <f>IF(OR(NOT(ISNUMBER($T41)),ISBLANK($W41),NOT(ISNUMBER($X41))),0,      IF(OR(YEAR($T41)&gt;AL$7,$X41&lt;=0,(YEAR($T41)+$X41)&lt;AL$7),0,     IF(YEAR($T41)=AL$7,               ($W41/($X41*360))*DAYS360($T41,DATE(AL$7,12,31)),     IF((YEAR($T41)+$X41)&lt;=AL$7,               $W41-SUM($Y41:AK41),               $W41/$X41))))</f>
        <v/>
      </c>
      <c r="AM41" s="240">
        <f>IF(OR(NOT(ISNUMBER($T41)),ISBLANK($W41),NOT(ISNUMBER($X41))),0,      IF(OR(YEAR($T41)&gt;AM$7,$X41&lt;=0,(YEAR($T41)+$X41)&lt;AM$7),0,     IF(YEAR($T41)=AM$7,               ($W41/($X41*360))*DAYS360($T41,DATE(AM$7,12,31)),     IF((YEAR($T41)+$X41)&lt;=AM$7,               $W41-SUM($Y41:AL41),               $W41/$X41))))</f>
        <v/>
      </c>
      <c r="AN41" s="240">
        <f>IF(OR(NOT(ISNUMBER($T41)),ISBLANK($W41),NOT(ISNUMBER($X41))),0,      IF(OR(YEAR($T41)&gt;AN$7,$X41&lt;=0,(YEAR($T41)+$X41)&lt;AN$7),0,     IF(YEAR($T41)=AN$7,               ($W41/($X41*360))*DAYS360($T41,DATE(AN$7,12,31)),     IF((YEAR($T41)+$X41)&lt;=AN$7,               $W41-SUM($Y41:AM41),               $W41/$X41))))</f>
        <v/>
      </c>
      <c r="AO41" s="240">
        <f>IF(OR(NOT(ISNUMBER($T41)),ISBLANK($W41),NOT(ISNUMBER($X41))),0,      IF(OR(YEAR($T41)&gt;AO$7,$X41&lt;=0,(YEAR($T41)+$X41)&lt;AO$7),0,     IF(YEAR($T41)=AO$7,               ($W41/($X41*360))*DAYS360($T41,DATE(AO$7,12,31)),     IF((YEAR($T41)+$X41)&lt;=AO$7,               $W41-SUM($Y41:AN41),               $W41/$X41))))</f>
        <v/>
      </c>
      <c r="AP41" s="240">
        <f>IF(OR(NOT(ISNUMBER($T41)),ISBLANK($W41),NOT(ISNUMBER($X41))),0,      IF(OR(YEAR($T41)&gt;AP$7,$X41&lt;=0,(YEAR($T41)+$X41)&lt;AP$7),0,     IF(YEAR($T41)=AP$7,               ($W41/($X41*360))*DAYS360($T41,DATE(AP$7,12,31)),     IF((YEAR($T41)+$X41)&lt;=AP$7,               $W41-SUM($Y41:AO41),               $W41/$X41))))</f>
        <v/>
      </c>
      <c r="AQ41" s="240">
        <f>IF(OR(NOT(ISNUMBER($T41)),ISBLANK($W41),NOT(ISNUMBER($X41))),0,      IF(OR(YEAR($T41)&gt;AQ$7,$X41&lt;=0,(YEAR($T41)+$X41)&lt;AQ$7),0,     IF(YEAR($T41)=AQ$7,               ($W41/($X41*360))*DAYS360($T41,DATE(AQ$7,12,31)),     IF((YEAR($T41)+$X41)&lt;=AQ$7,               $W41-SUM($Y41:AP41),               $W41/$X41))))</f>
        <v/>
      </c>
      <c r="AR41" s="240">
        <f>IF(OR(NOT(ISNUMBER($T41)),ISBLANK($W41),NOT(ISNUMBER($X41))),0,      IF(OR(YEAR($T41)&gt;AR$7,$X41&lt;=0,(YEAR($T41)+$X41)&lt;AR$7),0,     IF(YEAR($T41)=AR$7,               ($W41/($X41*360))*DAYS360($T41,DATE(AR$7,12,31)),     IF((YEAR($T41)+$X41)&lt;=AR$7,               $W41-SUM($Y41:AQ41),               $W41/$X41))))</f>
        <v/>
      </c>
      <c r="AS41" s="240">
        <f>IF(OR(NOT(ISNUMBER($T41)),ISBLANK($W41),NOT(ISNUMBER($X41))),0,      IF(OR(YEAR($T41)&gt;AS$7,$X41&lt;=0,(YEAR($T41)+$X41)&lt;AS$7),0,     IF(YEAR($T41)=AS$7,               ($W41/($X41*360))*DAYS360($T41,DATE(AS$7,12,31)),     IF((YEAR($T41)+$X41)&lt;=AS$7,               $W41-SUM($Y41:AR41),               $W41/$X41))))</f>
        <v/>
      </c>
      <c r="AT41" s="240">
        <f>IF(OR(NOT(ISNUMBER($T41)),ISBLANK($W41),NOT(ISNUMBER($X41))),0,      IF(OR(YEAR($T41)&gt;AT$7,$X41&lt;=0,(YEAR($T41)+$X41)&lt;AT$7),0,     IF(YEAR($T41)=AT$7,               ($W41/($X41*360))*DAYS360($T41,DATE(AT$7,12,31)),     IF((YEAR($T41)+$X41)&lt;=AT$7,               $W41-SUM($Y41:AS41),               $W41/$X41))))</f>
        <v/>
      </c>
      <c r="AU41" s="240">
        <f>IF(OR(NOT(ISNUMBER($T41)),ISBLANK($W41),NOT(ISNUMBER($X41))),0,      IF(OR(YEAR($T41)&gt;AU$7,$X41&lt;=0,(YEAR($T41)+$X41)&lt;AU$7),0,     IF(YEAR($T41)=AU$7,               ($W41/($X41*360))*DAYS360($T41,DATE(AU$7,12,31)),     IF((YEAR($T41)+$X41)&lt;=AU$7,               $W41-SUM($Y41:AT41),               $W41/$X41))))</f>
        <v/>
      </c>
      <c r="AV41" s="240">
        <f>IF(OR(NOT(ISNUMBER($T41)),ISBLANK($W41),NOT(ISNUMBER($X41))),0,      IF(OR(YEAR($T41)&gt;AV$7,$X41&lt;=0,(YEAR($T41)+$X41)&lt;AV$7),0,     IF(YEAR($T41)=AV$7,               ($W41/($X41*360))*DAYS360($T41,DATE(AV$7,12,31)),     IF((YEAR($T41)+$X41)&lt;=AV$7,               $W41-SUM($Y41:AU41),               $W41/$X41))))</f>
        <v/>
      </c>
      <c r="AW41" s="240">
        <f>IF(OR(NOT(ISNUMBER($T41)),ISBLANK($W41),NOT(ISNUMBER($X41))),0,      IF(OR(YEAR($T41)&gt;AW$7,$X41&lt;=0,(YEAR($T41)+$X41)&lt;AW$7),0,     IF(YEAR($T41)=AW$7,               ($W41/($X41*360))*DAYS360($T41,DATE(AW$7,12,31)),     IF((YEAR($T41)+$X41)&lt;=AW$7,               $W41-SUM($Y41:AV41),               $W41/$X41))))</f>
        <v/>
      </c>
      <c r="AX41" s="240">
        <f>IF(OR(NOT(ISNUMBER($T41)),ISBLANK($W41),NOT(ISNUMBER($X41))),0,      IF(OR(YEAR($T41)&gt;AX$7,$X41&lt;=0,(YEAR($T41)+$X41)&lt;AX$7),0,     IF(YEAR($T41)=AX$7,               ($W41/($X41*360))*DAYS360($T41,DATE(AX$7,12,31)),     IF((YEAR($T41)+$X41)&lt;=AX$7,               $W41-SUM($Y41:AW41),               $W41/$X41))))</f>
        <v/>
      </c>
      <c r="AY41" s="240">
        <f>IF(OR(NOT(ISNUMBER($T41)),ISBLANK($W41),NOT(ISNUMBER($X41))),0,      IF(OR(YEAR($T41)&gt;AY$7,$X41&lt;=0,(YEAR($T41)+$X41)&lt;AY$7),0,     IF(YEAR($T41)=AY$7,               ($W41/($X41*360))*DAYS360($T41,DATE(AY$7,12,31)),     IF((YEAR($T41)+$X41)&lt;=AY$7,               $W41-SUM($Y41:AX41),               $W41/$X41))))</f>
        <v/>
      </c>
      <c r="AZ41" s="240">
        <f>IF(OR(NOT(ISNUMBER($T41)),ISBLANK($W41),NOT(ISNUMBER($X41))),0,      IF(OR(YEAR($T41)&gt;AZ$7,$X41&lt;=0,(YEAR($T41)+$X41)&lt;AZ$7),0,     IF(YEAR($T41)=AZ$7,               ($W41/($X41*360))*DAYS360($T41,DATE(AZ$7,12,31)),     IF((YEAR($T41)+$X41)&lt;=AZ$7,               $W41-SUM($Y41:AY41),               $W41/$X41))))</f>
        <v/>
      </c>
      <c r="BA41" s="240">
        <f>IF(OR(NOT(ISNUMBER($T41)),ISBLANK($W41),NOT(ISNUMBER($X41))),0,      IF(OR(YEAR($T41)&gt;BA$7,$X41&lt;=0,(YEAR($T41)+$X41)&lt;BA$7),0,     IF(YEAR($T41)=BA$7,               ($W41/($X41*360))*DAYS360($T41,DATE(BA$7,12,31)),     IF((YEAR($T41)+$X41)&lt;=BA$7,               $W41-SUM($Y41:AZ41),               $W41/$X41))))</f>
        <v/>
      </c>
      <c r="BB41" s="240">
        <f>IF(OR(NOT(ISNUMBER($T41)),ISBLANK($W41),NOT(ISNUMBER($X41))),0,      IF(OR(YEAR($T41)&gt;BB$7,$X41&lt;=0,(YEAR($T41)+$X41)&lt;BB$7),0,     IF(YEAR($T41)=BB$7,               ($W41/($X41*360))*DAYS360($T41,DATE(BB$7,12,31)),     IF((YEAR($T41)+$X41)&lt;=BB$7,               $W41-SUM($Y41:BA41),               $W41/$X41))))</f>
        <v/>
      </c>
      <c r="BC41" s="240">
        <f>IF(OR(NOT(ISNUMBER($T41)),ISBLANK($W41),NOT(ISNUMBER($X41))),0,      IF(OR(YEAR($T41)&gt;BC$7,$X41&lt;=0,(YEAR($T41)+$X41)&lt;BC$7),0,     IF(YEAR($T41)=BC$7,               ($W41/($X41*360))*DAYS360($T41,DATE(BC$7,12,31)),     IF((YEAR($T41)+$X41)&lt;=BC$7,               $W41-SUM($Y41:BB41),               $W41/$X41))))</f>
        <v/>
      </c>
      <c r="BD41" s="240">
        <f>IF(OR(NOT(ISNUMBER($T41)),ISBLANK($W41),NOT(ISNUMBER($X41))),0,      IF(OR(YEAR($T41)&gt;BD$7,$X41&lt;=0,(YEAR($T41)+$X41)&lt;BD$7),0,     IF(YEAR($T41)=BD$7,               ($W41/($X41*360))*DAYS360($T41,DATE(BD$7,12,31)),     IF((YEAR($T41)+$X41)&lt;=BD$7,               $W41-SUM($Y41:BC41),               $W41/$X41))))</f>
        <v/>
      </c>
      <c r="BE41" s="240">
        <f>IF(OR(NOT(ISNUMBER($T41)),ISBLANK($W41),NOT(ISNUMBER($X41))),0,      IF(OR(YEAR($T41)&gt;BE$7,$X41&lt;=0,(YEAR($T41)+$X41)&lt;BE$7),0,     IF(YEAR($T41)=BE$7,               ($W41/($X41*360))*DAYS360($T41,DATE(BE$7,12,31)),     IF((YEAR($T41)+$X41)&lt;=BE$7,               $W41-SUM($Y41:BD41),               $W41/$X41))))</f>
        <v/>
      </c>
      <c r="BF41" s="240">
        <f>IF(OR(NOT(ISNUMBER($T41)),ISBLANK($W41),NOT(ISNUMBER($X41))),0,      IF(OR(YEAR($T41)&gt;BF$7,$X41&lt;=0,(YEAR($T41)+$X41)&lt;BF$7),0,     IF(YEAR($T41)=BF$7,               ($W41/($X41*360))*DAYS360($T41,DATE(BF$7,12,31)),     IF((YEAR($T41)+$X41)&lt;=BF$7,               $W41-SUM($Y41:BE41),               $W41/$X41))))</f>
        <v/>
      </c>
      <c r="BG41" s="240">
        <f>IF(OR(NOT(ISNUMBER($T41)),ISBLANK($W41),NOT(ISNUMBER($X41))),0,      IF(OR(YEAR($T41)&gt;BG$7,$X41&lt;=0,(YEAR($T41)+$X41)&lt;BG$7),0,     IF(YEAR($T41)=BG$7,               ($W41/($X41*360))*DAYS360($T41,DATE(BG$7,12,31)),     IF((YEAR($T41)+$X41)&lt;=BG$7,               $W41-SUM($Y41:BF41),               $W41/$X41))))</f>
        <v/>
      </c>
      <c r="BH41" s="240">
        <f>IF(OR(NOT(ISNUMBER($T41)),ISBLANK($W41),NOT(ISNUMBER($X41))),0,      IF(OR(YEAR($T41)&gt;BH$7,$X41&lt;=0,(YEAR($T41)+$X41)&lt;BH$7),0,     IF(YEAR($T41)=BH$7,               ($W41/($X41*360))*DAYS360($T41,DATE(BH$7,12,31)),     IF((YEAR($T41)+$X41)&lt;=BH$7,               $W41-SUM($Y41:BG41),               $W41/$X41))))</f>
        <v/>
      </c>
      <c r="BI41" s="240">
        <f>IF(OR(NOT(ISNUMBER($T41)),ISBLANK($W41),NOT(ISNUMBER($X41))),0,      IF(OR(YEAR($T41)&gt;BI$7,$X41&lt;=0,(YEAR($T41)+$X41)&lt;BI$7),0,     IF(YEAR($T41)=BI$7,               ($W41/($X41*360))*DAYS360($T41,DATE(BI$7,12,31)),     IF((YEAR($T41)+$X41)&lt;=BI$7,               $W41-SUM($Y41:BH41),               $W41/$X41))))</f>
        <v/>
      </c>
      <c r="BJ41" s="240">
        <f>IF(OR(NOT(ISNUMBER($T41)),ISBLANK($W41),NOT(ISNUMBER($X41))),0,      IF(OR(YEAR($T41)&gt;BJ$7,$X41&lt;=0,(YEAR($T41)+$X41)&lt;BJ$7),0,     IF(YEAR($T41)=BJ$7,               ($W41/($X41*360))*DAYS360($T41,DATE(BJ$7,12,31)),     IF((YEAR($T41)+$X41)&lt;=BJ$7,               $W41-SUM($Y41:BI41),               $W41/$X41))))</f>
        <v/>
      </c>
      <c r="BK41" s="240">
        <f>IF(OR(NOT(ISNUMBER($T41)),ISBLANK($W41),NOT(ISNUMBER($X41))),0,      IF(OR(YEAR($T41)&gt;BK$7,$X41&lt;=0,(YEAR($T41)+$X41)&lt;BK$7),0,     IF(YEAR($T41)=BK$7,               ($W41/($X41*360))*DAYS360($T41,DATE(BK$7,12,31)),     IF((YEAR($T41)+$X41)&lt;=BK$7,               $W41-SUM($Y41:BJ41),               $W41/$X41))))</f>
        <v/>
      </c>
      <c r="BL41" s="240">
        <f>IF(OR(NOT(ISNUMBER($T41)),ISBLANK($W41),NOT(ISNUMBER($X41))),0,      IF(OR(YEAR($T41)&gt;BL$7,$X41&lt;=0,(YEAR($T41)+$X41)&lt;BL$7),0,     IF(YEAR($T41)=BL$7,               ($W41/($X41*360))*DAYS360($T41,DATE(BL$7,12,31)),     IF((YEAR($T41)+$X41)&lt;=BL$7,               $W41-SUM($Y41:BK41),               $W41/$X41))))</f>
        <v/>
      </c>
      <c r="BM41" s="240">
        <f>IF(OR(NOT(ISNUMBER($T41)),ISBLANK($W41),NOT(ISNUMBER($X41))),0,      IF(OR(YEAR($T41)&gt;BM$7,$X41&lt;=0,(YEAR($T41)+$X41)&lt;BM$7),0,     IF(YEAR($T41)=BM$7,               ($W41/($X41*360))*DAYS360($T41,DATE(BM$7,12,31)),     IF((YEAR($T41)+$X41)&lt;=BM$7,               $W41-SUM($Y41:BL41),               $W41/$X41))))</f>
        <v/>
      </c>
      <c r="BN41" s="240">
        <f>IF(OR(NOT(ISNUMBER($T41)),ISBLANK($W41),NOT(ISNUMBER($X41))),0,      IF(OR(YEAR($T41)&gt;BN$7,$X41&lt;=0,(YEAR($T41)+$X41)&lt;BN$7),0,     IF(YEAR($T41)=BN$7,               ($W41/($X41*360))*DAYS360($T41,DATE(BN$7,12,31)),     IF((YEAR($T41)+$X41)&lt;=BN$7,               $W41-SUM($Y41:BM41),               $W41/$X41))))</f>
        <v/>
      </c>
      <c r="BO41" s="240">
        <f>IF(OR(NOT(ISNUMBER($T41)),ISBLANK($W41),NOT(ISNUMBER($X41))),0,      IF(OR(YEAR($T41)&gt;BO$7,$X41&lt;=0,(YEAR($T41)+$X41)&lt;BO$7),0,     IF(YEAR($T41)=BO$7,               ($W41/($X41*360))*DAYS360($T41,DATE(BO$7,12,31)),     IF((YEAR($T41)+$X41)&lt;=BO$7,               $W41-SUM($Y41:BN41),               $W41/$X41))))</f>
        <v/>
      </c>
      <c r="BP41" s="240">
        <f>IF(OR(NOT(ISNUMBER($T41)),ISBLANK($W41),NOT(ISNUMBER($X41))),0,      IF(OR(YEAR($T41)&gt;BP$7,$X41&lt;=0,(YEAR($T41)+$X41)&lt;BP$7),0,     IF(YEAR($T41)=BP$7,               ($W41/($X41*360))*DAYS360($T41,DATE(BP$7,12,31)),     IF((YEAR($T41)+$X41)&lt;=BP$7,               $W41-SUM($Y41:BO41),               $W41/$X41))))</f>
        <v/>
      </c>
      <c r="BQ41" s="240">
        <f>IF(OR(NOT(ISNUMBER($T41)),ISBLANK($W41),NOT(ISNUMBER($X41))),0,      IF(OR(YEAR($T41)&gt;BQ$7,$X41&lt;=0,(YEAR($T41)+$X41)&lt;BQ$7),0,     IF(YEAR($T41)=BQ$7,               ($W41/($X41*360))*DAYS360($T41,DATE(BQ$7,12,31)),     IF((YEAR($T41)+$X41)&lt;=BQ$7,               $W41-SUM($Y41:BP41),               $W41/$X41))))</f>
        <v/>
      </c>
      <c r="BR41" s="240">
        <f>IF(OR(NOT(ISNUMBER($T41)),ISBLANK($W41),NOT(ISNUMBER($X41))),0,      IF(OR(YEAR($T41)&gt;BR$7,$X41&lt;=0,(YEAR($T41)+$X41)&lt;BR$7),0,     IF(YEAR($T41)=BR$7,               ($W41/($X41*360))*DAYS360($T41,DATE(BR$7,12,31)),     IF((YEAR($T41)+$X41)&lt;=BR$7,               $W41-SUM($Y41:BQ41),               $W41/$X41))))</f>
        <v/>
      </c>
      <c r="BS41" s="240">
        <f>IF(OR(NOT(ISNUMBER($T41)),ISBLANK($W41),NOT(ISNUMBER($X41))),0,      IF(OR(YEAR($T41)&gt;BS$7,$X41&lt;=0,(YEAR($T41)+$X41)&lt;BS$7),0,     IF(YEAR($T41)=BS$7,               ($W41/($X41*360))*DAYS360($T41,DATE(BS$7,12,31)),     IF((YEAR($T41)+$X41)&lt;=BS$7,               $W41-SUM($Y41:BR41),               $W41/$X41))))</f>
        <v/>
      </c>
      <c r="BT41" s="240">
        <f>IF(OR(NOT(ISNUMBER($T41)),ISBLANK($W41),NOT(ISNUMBER($X41))),0,      IF(OR(YEAR($T41)&gt;BT$7,$X41&lt;=0,(YEAR($T41)+$X41)&lt;BT$7),0,     IF(YEAR($T41)=BT$7,               ($W41/($X41*360))*DAYS360($T41,DATE(BT$7,12,31)),     IF((YEAR($T41)+$X41)&lt;=BT$7,               $W41-SUM($Y41:BS41),               $W41/$X41))))</f>
        <v/>
      </c>
      <c r="BU41" s="240">
        <f>IF(OR(NOT(ISNUMBER($T41)),ISBLANK($W41),NOT(ISNUMBER($X41))),0,      IF(OR(YEAR($T41)&gt;BU$7,$X41&lt;=0,(YEAR($T41)+$X41)&lt;BU$7),0,     IF(YEAR($T41)=BU$7,               ($W41/($X41*360))*DAYS360($T41,DATE(BU$7,12,31)),     IF((YEAR($T41)+$X41)&lt;=BU$7,               $W41-SUM($Y41:BT41),               $W41/$X41))))</f>
        <v/>
      </c>
      <c r="BV41" s="240">
        <f>IF(OR(NOT(ISNUMBER($T41)),ISBLANK($W41),NOT(ISNUMBER($X41))),0,      IF(OR(YEAR($T41)&gt;BV$7,$X41&lt;=0,(YEAR($T41)+$X41)&lt;BV$7),0,     IF(YEAR($T41)=BV$7,               ($W41/($X41*360))*DAYS360($T41,DATE(BV$7,12,31)),     IF((YEAR($T41)+$X41)&lt;=BV$7,               $W41-SUM($Y41:BU41),               $W41/$X41))))</f>
        <v/>
      </c>
      <c r="BW41" s="240">
        <f>IF(OR(NOT(ISNUMBER($T41)),ISBLANK($W41),NOT(ISNUMBER($X41))),0,      IF(OR(YEAR($T41)&gt;BW$7,$X41&lt;=0,(YEAR($T41)+$X41)&lt;BW$7),0,     IF(YEAR($T41)=BW$7,               ($W41/($X41*360))*DAYS360($T41,DATE(BW$7,12,31)),     IF((YEAR($T41)+$X41)&lt;=BW$7,               $W41-SUM($Y41:BV41),               $W41/$X41))))</f>
        <v/>
      </c>
      <c r="BX41" s="240">
        <f>IF(OR(NOT(ISNUMBER($T41)),ISBLANK($W41),NOT(ISNUMBER($X41))),0,      IF(OR(YEAR($T41)&gt;BX$7,$X41&lt;=0,(YEAR($T41)+$X41)&lt;BX$7),0,     IF(YEAR($T41)=BX$7,               ($W41/($X41*360))*DAYS360($T41,DATE(BX$7,12,31)),     IF((YEAR($T41)+$X41)&lt;=BX$7,               $W41-SUM($Y41:BW41),               $W41/$X41))))</f>
        <v/>
      </c>
      <c r="BY41" s="240">
        <f>IF(OR(NOT(ISNUMBER($T41)),ISBLANK($W41),NOT(ISNUMBER($X41))),0,      IF(OR(YEAR($T41)&gt;BY$7,$X41&lt;=0,(YEAR($T41)+$X41)&lt;BY$7),0,     IF(YEAR($T41)=BY$7,               ($W41/($X41*360))*DAYS360($T41,DATE(BY$7,12,31)),     IF((YEAR($T41)+$X41)&lt;=BY$7,               $W41-SUM($Y41:BX41),               $W41/$X41))))</f>
        <v/>
      </c>
      <c r="CL41" s="14">
        <f>CL40+1</f>
        <v/>
      </c>
    </row>
    <row r="42" ht="15" customFormat="1" customHeight="1" s="14">
      <c r="A42" s="12" t="n"/>
      <c r="B42" s="28" t="inlineStr">
        <is>
          <t>Bien Immo</t>
        </is>
      </c>
      <c r="C42" s="361" t="inlineStr">
        <is>
          <t>Date</t>
        </is>
      </c>
      <c r="D42" s="361" t="inlineStr">
        <is>
          <t>Désignation autres Immobilisations</t>
        </is>
      </c>
      <c r="E42" s="516" t="n"/>
      <c r="F42" s="516" t="n"/>
      <c r="G42" s="516" t="n"/>
      <c r="H42" s="516" t="n"/>
      <c r="I42" s="516" t="n"/>
      <c r="J42" s="516" t="n"/>
      <c r="K42" s="516" t="n"/>
      <c r="L42" s="516" t="n"/>
      <c r="M42" s="516" t="n"/>
      <c r="N42" s="524" t="n"/>
      <c r="O42" s="361" t="inlineStr">
        <is>
          <t>Valeur</t>
        </is>
      </c>
      <c r="P42" s="361" t="inlineStr">
        <is>
          <t>Durée</t>
        </is>
      </c>
      <c r="Q42" s="361" t="inlineStr">
        <is>
          <t>Catégorie</t>
        </is>
      </c>
      <c r="R42" s="18" t="n"/>
      <c r="S42" s="12">
        <f>B48</f>
        <v/>
      </c>
      <c r="T42" s="176">
        <f>IFERROR( IF(ISBLANK(C48),"",IF(C48&lt;HLOOKUP(S42,$Z$275:$AC$280,5,FALSE),"",MAX(HLOOKUP(S42,$Z$275:$AC$280,6,FALSE),C48) ) ),"")</f>
        <v/>
      </c>
      <c r="U42" s="287">
        <f>IF(ISBLANK(D48),"",D48)</f>
        <v/>
      </c>
      <c r="V42" s="316">
        <f>Q48</f>
        <v/>
      </c>
      <c r="W42" s="512">
        <f>IF(ISBLANK(O48),0,O48)</f>
        <v/>
      </c>
      <c r="X42" s="512">
        <f>IF(ISBLANK(P48),"",P48)</f>
        <v/>
      </c>
      <c r="Y42" s="12" t="n"/>
      <c r="Z42" s="240">
        <f>IF(OR(NOT(ISNUMBER($T42)),ISBLANK($W42),NOT(ISNUMBER($X42))),0,      IF(OR(YEAR($T42)&gt;Z$7,$X42&lt;=0,(YEAR($T42)+$X42)&lt;Z$7),0,     IF(YEAR($T42)=Z$7,               ($W42/($X42*360))*DAYS360($T42,DATE(Z$7,12,31)),     IF((YEAR($T42)+$X42)&lt;=Z$7,               $W42-SUM($Y42:Y42),               $W42/$X42))))</f>
        <v/>
      </c>
      <c r="AA42" s="240">
        <f>IF(OR(NOT(ISNUMBER($T42)),ISBLANK($W42),NOT(ISNUMBER($X42))),0,      IF(OR(YEAR($T42)&gt;AA$7,$X42&lt;=0,(YEAR($T42)+$X42)&lt;AA$7),0,     IF(YEAR($T42)=AA$7,               ($W42/($X42*360))*DAYS360($T42,DATE(AA$7,12,31)),     IF((YEAR($T42)+$X42)&lt;=AA$7,               $W42-SUM($Y42:Z42),               $W42/$X42))))</f>
        <v/>
      </c>
      <c r="AB42" s="240">
        <f>IF(OR(NOT(ISNUMBER($T42)),ISBLANK($W42),NOT(ISNUMBER($X42))),0,      IF(OR(YEAR($T42)&gt;AB$7,$X42&lt;=0,(YEAR($T42)+$X42)&lt;AB$7),0,     IF(YEAR($T42)=AB$7,               ($W42/($X42*360))*DAYS360($T42,DATE(AB$7,12,31)),     IF((YEAR($T42)+$X42)&lt;=AB$7,               $W42-SUM($Y42:AA42),               $W42/$X42))))</f>
        <v/>
      </c>
      <c r="AC42" s="240">
        <f>IF(OR(NOT(ISNUMBER($T42)),ISBLANK($W42),NOT(ISNUMBER($X42))),0,      IF(OR(YEAR($T42)&gt;AC$7,$X42&lt;=0,(YEAR($T42)+$X42)&lt;AC$7),0,     IF(YEAR($T42)=AC$7,               ($W42/($X42*360))*DAYS360($T42,DATE(AC$7,12,31)),     IF((YEAR($T42)+$X42)&lt;=AC$7,               $W42-SUM($Y42:AB42),               $W42/$X42))))</f>
        <v/>
      </c>
      <c r="AD42" s="240">
        <f>IF(OR(NOT(ISNUMBER($T42)),ISBLANK($W42),NOT(ISNUMBER($X42))),0,      IF(OR(YEAR($T42)&gt;AD$7,$X42&lt;=0,(YEAR($T42)+$X42)&lt;AD$7),0,     IF(YEAR($T42)=AD$7,               ($W42/($X42*360))*DAYS360($T42,DATE(AD$7,12,31)),     IF((YEAR($T42)+$X42)&lt;=AD$7,               $W42-SUM($Y42:AC42),               $W42/$X42))))</f>
        <v/>
      </c>
      <c r="AE42" s="240">
        <f>IF(OR(NOT(ISNUMBER($T42)),ISBLANK($W42),NOT(ISNUMBER($X42))),0,      IF(OR(YEAR($T42)&gt;AE$7,$X42&lt;=0,(YEAR($T42)+$X42)&lt;AE$7),0,     IF(YEAR($T42)=AE$7,               ($W42/($X42*360))*DAYS360($T42,DATE(AE$7,12,31)),     IF((YEAR($T42)+$X42)&lt;=AE$7,               $W42-SUM($Y42:AD42),               $W42/$X42))))</f>
        <v/>
      </c>
      <c r="AF42" s="240">
        <f>IF(OR(NOT(ISNUMBER($T42)),ISBLANK($W42),NOT(ISNUMBER($X42))),0,      IF(OR(YEAR($T42)&gt;AF$7,$X42&lt;=0,(YEAR($T42)+$X42)&lt;AF$7),0,     IF(YEAR($T42)=AF$7,               ($W42/($X42*360))*DAYS360($T42,DATE(AF$7,12,31)),     IF((YEAR($T42)+$X42)&lt;=AF$7,               $W42-SUM($Y42:AE42),               $W42/$X42))))</f>
        <v/>
      </c>
      <c r="AG42" s="240">
        <f>IF(OR(NOT(ISNUMBER($T42)),ISBLANK($W42),NOT(ISNUMBER($X42))),0,      IF(OR(YEAR($T42)&gt;AG$7,$X42&lt;=0,(YEAR($T42)+$X42)&lt;AG$7),0,     IF(YEAR($T42)=AG$7,               ($W42/($X42*360))*DAYS360($T42,DATE(AG$7,12,31)),     IF((YEAR($T42)+$X42)&lt;=AG$7,               $W42-SUM($Y42:AF42),               $W42/$X42))))</f>
        <v/>
      </c>
      <c r="AH42" s="240">
        <f>IF(OR(NOT(ISNUMBER($T42)),ISBLANK($W42),NOT(ISNUMBER($X42))),0,      IF(OR(YEAR($T42)&gt;AH$7,$X42&lt;=0,(YEAR($T42)+$X42)&lt;AH$7),0,     IF(YEAR($T42)=AH$7,               ($W42/($X42*360))*DAYS360($T42,DATE(AH$7,12,31)),     IF((YEAR($T42)+$X42)&lt;=AH$7,               $W42-SUM($Y42:AG42),               $W42/$X42))))</f>
        <v/>
      </c>
      <c r="AI42" s="240">
        <f>IF(OR(NOT(ISNUMBER($T42)),ISBLANK($W42),NOT(ISNUMBER($X42))),0,      IF(OR(YEAR($T42)&gt;AI$7,$X42&lt;=0,(YEAR($T42)+$X42)&lt;AI$7),0,     IF(YEAR($T42)=AI$7,               ($W42/($X42*360))*DAYS360($T42,DATE(AI$7,12,31)),     IF((YEAR($T42)+$X42)&lt;=AI$7,               $W42-SUM($Y42:AH42),               $W42/$X42))))</f>
        <v/>
      </c>
      <c r="AJ42" s="240">
        <f>IF(OR(NOT(ISNUMBER($T42)),ISBLANK($W42),NOT(ISNUMBER($X42))),0,      IF(OR(YEAR($T42)&gt;AJ$7,$X42&lt;=0,(YEAR($T42)+$X42)&lt;AJ$7),0,     IF(YEAR($T42)=AJ$7,               ($W42/($X42*360))*DAYS360($T42,DATE(AJ$7,12,31)),     IF((YEAR($T42)+$X42)&lt;=AJ$7,               $W42-SUM($Y42:AI42),               $W42/$X42))))</f>
        <v/>
      </c>
      <c r="AK42" s="240">
        <f>IF(OR(NOT(ISNUMBER($T42)),ISBLANK($W42),NOT(ISNUMBER($X42))),0,      IF(OR(YEAR($T42)&gt;AK$7,$X42&lt;=0,(YEAR($T42)+$X42)&lt;AK$7),0,     IF(YEAR($T42)=AK$7,               ($W42/($X42*360))*DAYS360($T42,DATE(AK$7,12,31)),     IF((YEAR($T42)+$X42)&lt;=AK$7,               $W42-SUM($Y42:AJ42),               $W42/$X42))))</f>
        <v/>
      </c>
      <c r="AL42" s="240">
        <f>IF(OR(NOT(ISNUMBER($T42)),ISBLANK($W42),NOT(ISNUMBER($X42))),0,      IF(OR(YEAR($T42)&gt;AL$7,$X42&lt;=0,(YEAR($T42)+$X42)&lt;AL$7),0,     IF(YEAR($T42)=AL$7,               ($W42/($X42*360))*DAYS360($T42,DATE(AL$7,12,31)),     IF((YEAR($T42)+$X42)&lt;=AL$7,               $W42-SUM($Y42:AK42),               $W42/$X42))))</f>
        <v/>
      </c>
      <c r="AM42" s="240">
        <f>IF(OR(NOT(ISNUMBER($T42)),ISBLANK($W42),NOT(ISNUMBER($X42))),0,      IF(OR(YEAR($T42)&gt;AM$7,$X42&lt;=0,(YEAR($T42)+$X42)&lt;AM$7),0,     IF(YEAR($T42)=AM$7,               ($W42/($X42*360))*DAYS360($T42,DATE(AM$7,12,31)),     IF((YEAR($T42)+$X42)&lt;=AM$7,               $W42-SUM($Y42:AL42),               $W42/$X42))))</f>
        <v/>
      </c>
      <c r="AN42" s="240">
        <f>IF(OR(NOT(ISNUMBER($T42)),ISBLANK($W42),NOT(ISNUMBER($X42))),0,      IF(OR(YEAR($T42)&gt;AN$7,$X42&lt;=0,(YEAR($T42)+$X42)&lt;AN$7),0,     IF(YEAR($T42)=AN$7,               ($W42/($X42*360))*DAYS360($T42,DATE(AN$7,12,31)),     IF((YEAR($T42)+$X42)&lt;=AN$7,               $W42-SUM($Y42:AM42),               $W42/$X42))))</f>
        <v/>
      </c>
      <c r="AO42" s="240">
        <f>IF(OR(NOT(ISNUMBER($T42)),ISBLANK($W42),NOT(ISNUMBER($X42))),0,      IF(OR(YEAR($T42)&gt;AO$7,$X42&lt;=0,(YEAR($T42)+$X42)&lt;AO$7),0,     IF(YEAR($T42)=AO$7,               ($W42/($X42*360))*DAYS360($T42,DATE(AO$7,12,31)),     IF((YEAR($T42)+$X42)&lt;=AO$7,               $W42-SUM($Y42:AN42),               $W42/$X42))))</f>
        <v/>
      </c>
      <c r="AP42" s="240">
        <f>IF(OR(NOT(ISNUMBER($T42)),ISBLANK($W42),NOT(ISNUMBER($X42))),0,      IF(OR(YEAR($T42)&gt;AP$7,$X42&lt;=0,(YEAR($T42)+$X42)&lt;AP$7),0,     IF(YEAR($T42)=AP$7,               ($W42/($X42*360))*DAYS360($T42,DATE(AP$7,12,31)),     IF((YEAR($T42)+$X42)&lt;=AP$7,               $W42-SUM($Y42:AO42),               $W42/$X42))))</f>
        <v/>
      </c>
      <c r="AQ42" s="240">
        <f>IF(OR(NOT(ISNUMBER($T42)),ISBLANK($W42),NOT(ISNUMBER($X42))),0,      IF(OR(YEAR($T42)&gt;AQ$7,$X42&lt;=0,(YEAR($T42)+$X42)&lt;AQ$7),0,     IF(YEAR($T42)=AQ$7,               ($W42/($X42*360))*DAYS360($T42,DATE(AQ$7,12,31)),     IF((YEAR($T42)+$X42)&lt;=AQ$7,               $W42-SUM($Y42:AP42),               $W42/$X42))))</f>
        <v/>
      </c>
      <c r="AR42" s="240">
        <f>IF(OR(NOT(ISNUMBER($T42)),ISBLANK($W42),NOT(ISNUMBER($X42))),0,      IF(OR(YEAR($T42)&gt;AR$7,$X42&lt;=0,(YEAR($T42)+$X42)&lt;AR$7),0,     IF(YEAR($T42)=AR$7,               ($W42/($X42*360))*DAYS360($T42,DATE(AR$7,12,31)),     IF((YEAR($T42)+$X42)&lt;=AR$7,               $W42-SUM($Y42:AQ42),               $W42/$X42))))</f>
        <v/>
      </c>
      <c r="AS42" s="240">
        <f>IF(OR(NOT(ISNUMBER($T42)),ISBLANK($W42),NOT(ISNUMBER($X42))),0,      IF(OR(YEAR($T42)&gt;AS$7,$X42&lt;=0,(YEAR($T42)+$X42)&lt;AS$7),0,     IF(YEAR($T42)=AS$7,               ($W42/($X42*360))*DAYS360($T42,DATE(AS$7,12,31)),     IF((YEAR($T42)+$X42)&lt;=AS$7,               $W42-SUM($Y42:AR42),               $W42/$X42))))</f>
        <v/>
      </c>
      <c r="AT42" s="240">
        <f>IF(OR(NOT(ISNUMBER($T42)),ISBLANK($W42),NOT(ISNUMBER($X42))),0,      IF(OR(YEAR($T42)&gt;AT$7,$X42&lt;=0,(YEAR($T42)+$X42)&lt;AT$7),0,     IF(YEAR($T42)=AT$7,               ($W42/($X42*360))*DAYS360($T42,DATE(AT$7,12,31)),     IF((YEAR($T42)+$X42)&lt;=AT$7,               $W42-SUM($Y42:AS42),               $W42/$X42))))</f>
        <v/>
      </c>
      <c r="AU42" s="240">
        <f>IF(OR(NOT(ISNUMBER($T42)),ISBLANK($W42),NOT(ISNUMBER($X42))),0,      IF(OR(YEAR($T42)&gt;AU$7,$X42&lt;=0,(YEAR($T42)+$X42)&lt;AU$7),0,     IF(YEAR($T42)=AU$7,               ($W42/($X42*360))*DAYS360($T42,DATE(AU$7,12,31)),     IF((YEAR($T42)+$X42)&lt;=AU$7,               $W42-SUM($Y42:AT42),               $W42/$X42))))</f>
        <v/>
      </c>
      <c r="AV42" s="240">
        <f>IF(OR(NOT(ISNUMBER($T42)),ISBLANK($W42),NOT(ISNUMBER($X42))),0,      IF(OR(YEAR($T42)&gt;AV$7,$X42&lt;=0,(YEAR($T42)+$X42)&lt;AV$7),0,     IF(YEAR($T42)=AV$7,               ($W42/($X42*360))*DAYS360($T42,DATE(AV$7,12,31)),     IF((YEAR($T42)+$X42)&lt;=AV$7,               $W42-SUM($Y42:AU42),               $W42/$X42))))</f>
        <v/>
      </c>
      <c r="AW42" s="240">
        <f>IF(OR(NOT(ISNUMBER($T42)),ISBLANK($W42),NOT(ISNUMBER($X42))),0,      IF(OR(YEAR($T42)&gt;AW$7,$X42&lt;=0,(YEAR($T42)+$X42)&lt;AW$7),0,     IF(YEAR($T42)=AW$7,               ($W42/($X42*360))*DAYS360($T42,DATE(AW$7,12,31)),     IF((YEAR($T42)+$X42)&lt;=AW$7,               $W42-SUM($Y42:AV42),               $W42/$X42))))</f>
        <v/>
      </c>
      <c r="AX42" s="240">
        <f>IF(OR(NOT(ISNUMBER($T42)),ISBLANK($W42),NOT(ISNUMBER($X42))),0,      IF(OR(YEAR($T42)&gt;AX$7,$X42&lt;=0,(YEAR($T42)+$X42)&lt;AX$7),0,     IF(YEAR($T42)=AX$7,               ($W42/($X42*360))*DAYS360($T42,DATE(AX$7,12,31)),     IF((YEAR($T42)+$X42)&lt;=AX$7,               $W42-SUM($Y42:AW42),               $W42/$X42))))</f>
        <v/>
      </c>
      <c r="AY42" s="240">
        <f>IF(OR(NOT(ISNUMBER($T42)),ISBLANK($W42),NOT(ISNUMBER($X42))),0,      IF(OR(YEAR($T42)&gt;AY$7,$X42&lt;=0,(YEAR($T42)+$X42)&lt;AY$7),0,     IF(YEAR($T42)=AY$7,               ($W42/($X42*360))*DAYS360($T42,DATE(AY$7,12,31)),     IF((YEAR($T42)+$X42)&lt;=AY$7,               $W42-SUM($Y42:AX42),               $W42/$X42))))</f>
        <v/>
      </c>
      <c r="AZ42" s="240">
        <f>IF(OR(NOT(ISNUMBER($T42)),ISBLANK($W42),NOT(ISNUMBER($X42))),0,      IF(OR(YEAR($T42)&gt;AZ$7,$X42&lt;=0,(YEAR($T42)+$X42)&lt;AZ$7),0,     IF(YEAR($T42)=AZ$7,               ($W42/($X42*360))*DAYS360($T42,DATE(AZ$7,12,31)),     IF((YEAR($T42)+$X42)&lt;=AZ$7,               $W42-SUM($Y42:AY42),               $W42/$X42))))</f>
        <v/>
      </c>
      <c r="BA42" s="240">
        <f>IF(OR(NOT(ISNUMBER($T42)),ISBLANK($W42),NOT(ISNUMBER($X42))),0,      IF(OR(YEAR($T42)&gt;BA$7,$X42&lt;=0,(YEAR($T42)+$X42)&lt;BA$7),0,     IF(YEAR($T42)=BA$7,               ($W42/($X42*360))*DAYS360($T42,DATE(BA$7,12,31)),     IF((YEAR($T42)+$X42)&lt;=BA$7,               $W42-SUM($Y42:AZ42),               $W42/$X42))))</f>
        <v/>
      </c>
      <c r="BB42" s="240">
        <f>IF(OR(NOT(ISNUMBER($T42)),ISBLANK($W42),NOT(ISNUMBER($X42))),0,      IF(OR(YEAR($T42)&gt;BB$7,$X42&lt;=0,(YEAR($T42)+$X42)&lt;BB$7),0,     IF(YEAR($T42)=BB$7,               ($W42/($X42*360))*DAYS360($T42,DATE(BB$7,12,31)),     IF((YEAR($T42)+$X42)&lt;=BB$7,               $W42-SUM($Y42:BA42),               $W42/$X42))))</f>
        <v/>
      </c>
      <c r="BC42" s="240">
        <f>IF(OR(NOT(ISNUMBER($T42)),ISBLANK($W42),NOT(ISNUMBER($X42))),0,      IF(OR(YEAR($T42)&gt;BC$7,$X42&lt;=0,(YEAR($T42)+$X42)&lt;BC$7),0,     IF(YEAR($T42)=BC$7,               ($W42/($X42*360))*DAYS360($T42,DATE(BC$7,12,31)),     IF((YEAR($T42)+$X42)&lt;=BC$7,               $W42-SUM($Y42:BB42),               $W42/$X42))))</f>
        <v/>
      </c>
      <c r="BD42" s="240">
        <f>IF(OR(NOT(ISNUMBER($T42)),ISBLANK($W42),NOT(ISNUMBER($X42))),0,      IF(OR(YEAR($T42)&gt;BD$7,$X42&lt;=0,(YEAR($T42)+$X42)&lt;BD$7),0,     IF(YEAR($T42)=BD$7,               ($W42/($X42*360))*DAYS360($T42,DATE(BD$7,12,31)),     IF((YEAR($T42)+$X42)&lt;=BD$7,               $W42-SUM($Y42:BC42),               $W42/$X42))))</f>
        <v/>
      </c>
      <c r="BE42" s="240">
        <f>IF(OR(NOT(ISNUMBER($T42)),ISBLANK($W42),NOT(ISNUMBER($X42))),0,      IF(OR(YEAR($T42)&gt;BE$7,$X42&lt;=0,(YEAR($T42)+$X42)&lt;BE$7),0,     IF(YEAR($T42)=BE$7,               ($W42/($X42*360))*DAYS360($T42,DATE(BE$7,12,31)),     IF((YEAR($T42)+$X42)&lt;=BE$7,               $W42-SUM($Y42:BD42),               $W42/$X42))))</f>
        <v/>
      </c>
      <c r="BF42" s="240">
        <f>IF(OR(NOT(ISNUMBER($T42)),ISBLANK($W42),NOT(ISNUMBER($X42))),0,      IF(OR(YEAR($T42)&gt;BF$7,$X42&lt;=0,(YEAR($T42)+$X42)&lt;BF$7),0,     IF(YEAR($T42)=BF$7,               ($W42/($X42*360))*DAYS360($T42,DATE(BF$7,12,31)),     IF((YEAR($T42)+$X42)&lt;=BF$7,               $W42-SUM($Y42:BE42),               $W42/$X42))))</f>
        <v/>
      </c>
      <c r="BG42" s="240">
        <f>IF(OR(NOT(ISNUMBER($T42)),ISBLANK($W42),NOT(ISNUMBER($X42))),0,      IF(OR(YEAR($T42)&gt;BG$7,$X42&lt;=0,(YEAR($T42)+$X42)&lt;BG$7),0,     IF(YEAR($T42)=BG$7,               ($W42/($X42*360))*DAYS360($T42,DATE(BG$7,12,31)),     IF((YEAR($T42)+$X42)&lt;=BG$7,               $W42-SUM($Y42:BF42),               $W42/$X42))))</f>
        <v/>
      </c>
      <c r="BH42" s="240">
        <f>IF(OR(NOT(ISNUMBER($T42)),ISBLANK($W42),NOT(ISNUMBER($X42))),0,      IF(OR(YEAR($T42)&gt;BH$7,$X42&lt;=0,(YEAR($T42)+$X42)&lt;BH$7),0,     IF(YEAR($T42)=BH$7,               ($W42/($X42*360))*DAYS360($T42,DATE(BH$7,12,31)),     IF((YEAR($T42)+$X42)&lt;=BH$7,               $W42-SUM($Y42:BG42),               $W42/$X42))))</f>
        <v/>
      </c>
      <c r="BI42" s="240">
        <f>IF(OR(NOT(ISNUMBER($T42)),ISBLANK($W42),NOT(ISNUMBER($X42))),0,      IF(OR(YEAR($T42)&gt;BI$7,$X42&lt;=0,(YEAR($T42)+$X42)&lt;BI$7),0,     IF(YEAR($T42)=BI$7,               ($W42/($X42*360))*DAYS360($T42,DATE(BI$7,12,31)),     IF((YEAR($T42)+$X42)&lt;=BI$7,               $W42-SUM($Y42:BH42),               $W42/$X42))))</f>
        <v/>
      </c>
      <c r="BJ42" s="240">
        <f>IF(OR(NOT(ISNUMBER($T42)),ISBLANK($W42),NOT(ISNUMBER($X42))),0,      IF(OR(YEAR($T42)&gt;BJ$7,$X42&lt;=0,(YEAR($T42)+$X42)&lt;BJ$7),0,     IF(YEAR($T42)=BJ$7,               ($W42/($X42*360))*DAYS360($T42,DATE(BJ$7,12,31)),     IF((YEAR($T42)+$X42)&lt;=BJ$7,               $W42-SUM($Y42:BI42),               $W42/$X42))))</f>
        <v/>
      </c>
      <c r="BK42" s="240">
        <f>IF(OR(NOT(ISNUMBER($T42)),ISBLANK($W42),NOT(ISNUMBER($X42))),0,      IF(OR(YEAR($T42)&gt;BK$7,$X42&lt;=0,(YEAR($T42)+$X42)&lt;BK$7),0,     IF(YEAR($T42)=BK$7,               ($W42/($X42*360))*DAYS360($T42,DATE(BK$7,12,31)),     IF((YEAR($T42)+$X42)&lt;=BK$7,               $W42-SUM($Y42:BJ42),               $W42/$X42))))</f>
        <v/>
      </c>
      <c r="BL42" s="240">
        <f>IF(OR(NOT(ISNUMBER($T42)),ISBLANK($W42),NOT(ISNUMBER($X42))),0,      IF(OR(YEAR($T42)&gt;BL$7,$X42&lt;=0,(YEAR($T42)+$X42)&lt;BL$7),0,     IF(YEAR($T42)=BL$7,               ($W42/($X42*360))*DAYS360($T42,DATE(BL$7,12,31)),     IF((YEAR($T42)+$X42)&lt;=BL$7,               $W42-SUM($Y42:BK42),               $W42/$X42))))</f>
        <v/>
      </c>
      <c r="BM42" s="240">
        <f>IF(OR(NOT(ISNUMBER($T42)),ISBLANK($W42),NOT(ISNUMBER($X42))),0,      IF(OR(YEAR($T42)&gt;BM$7,$X42&lt;=0,(YEAR($T42)+$X42)&lt;BM$7),0,     IF(YEAR($T42)=BM$7,               ($W42/($X42*360))*DAYS360($T42,DATE(BM$7,12,31)),     IF((YEAR($T42)+$X42)&lt;=BM$7,               $W42-SUM($Y42:BL42),               $W42/$X42))))</f>
        <v/>
      </c>
      <c r="BN42" s="240">
        <f>IF(OR(NOT(ISNUMBER($T42)),ISBLANK($W42),NOT(ISNUMBER($X42))),0,      IF(OR(YEAR($T42)&gt;BN$7,$X42&lt;=0,(YEAR($T42)+$X42)&lt;BN$7),0,     IF(YEAR($T42)=BN$7,               ($W42/($X42*360))*DAYS360($T42,DATE(BN$7,12,31)),     IF((YEAR($T42)+$X42)&lt;=BN$7,               $W42-SUM($Y42:BM42),               $W42/$X42))))</f>
        <v/>
      </c>
      <c r="BO42" s="240">
        <f>IF(OR(NOT(ISNUMBER($T42)),ISBLANK($W42),NOT(ISNUMBER($X42))),0,      IF(OR(YEAR($T42)&gt;BO$7,$X42&lt;=0,(YEAR($T42)+$X42)&lt;BO$7),0,     IF(YEAR($T42)=BO$7,               ($W42/($X42*360))*DAYS360($T42,DATE(BO$7,12,31)),     IF((YEAR($T42)+$X42)&lt;=BO$7,               $W42-SUM($Y42:BN42),               $W42/$X42))))</f>
        <v/>
      </c>
      <c r="BP42" s="240">
        <f>IF(OR(NOT(ISNUMBER($T42)),ISBLANK($W42),NOT(ISNUMBER($X42))),0,      IF(OR(YEAR($T42)&gt;BP$7,$X42&lt;=0,(YEAR($T42)+$X42)&lt;BP$7),0,     IF(YEAR($T42)=BP$7,               ($W42/($X42*360))*DAYS360($T42,DATE(BP$7,12,31)),     IF((YEAR($T42)+$X42)&lt;=BP$7,               $W42-SUM($Y42:BO42),               $W42/$X42))))</f>
        <v/>
      </c>
      <c r="BQ42" s="240">
        <f>IF(OR(NOT(ISNUMBER($T42)),ISBLANK($W42),NOT(ISNUMBER($X42))),0,      IF(OR(YEAR($T42)&gt;BQ$7,$X42&lt;=0,(YEAR($T42)+$X42)&lt;BQ$7),0,     IF(YEAR($T42)=BQ$7,               ($W42/($X42*360))*DAYS360($T42,DATE(BQ$7,12,31)),     IF((YEAR($T42)+$X42)&lt;=BQ$7,               $W42-SUM($Y42:BP42),               $W42/$X42))))</f>
        <v/>
      </c>
      <c r="BR42" s="240">
        <f>IF(OR(NOT(ISNUMBER($T42)),ISBLANK($W42),NOT(ISNUMBER($X42))),0,      IF(OR(YEAR($T42)&gt;BR$7,$X42&lt;=0,(YEAR($T42)+$X42)&lt;BR$7),0,     IF(YEAR($T42)=BR$7,               ($W42/($X42*360))*DAYS360($T42,DATE(BR$7,12,31)),     IF((YEAR($T42)+$X42)&lt;=BR$7,               $W42-SUM($Y42:BQ42),               $W42/$X42))))</f>
        <v/>
      </c>
      <c r="BS42" s="240">
        <f>IF(OR(NOT(ISNUMBER($T42)),ISBLANK($W42),NOT(ISNUMBER($X42))),0,      IF(OR(YEAR($T42)&gt;BS$7,$X42&lt;=0,(YEAR($T42)+$X42)&lt;BS$7),0,     IF(YEAR($T42)=BS$7,               ($W42/($X42*360))*DAYS360($T42,DATE(BS$7,12,31)),     IF((YEAR($T42)+$X42)&lt;=BS$7,               $W42-SUM($Y42:BR42),               $W42/$X42))))</f>
        <v/>
      </c>
      <c r="BT42" s="240">
        <f>IF(OR(NOT(ISNUMBER($T42)),ISBLANK($W42),NOT(ISNUMBER($X42))),0,      IF(OR(YEAR($T42)&gt;BT$7,$X42&lt;=0,(YEAR($T42)+$X42)&lt;BT$7),0,     IF(YEAR($T42)=BT$7,               ($W42/($X42*360))*DAYS360($T42,DATE(BT$7,12,31)),     IF((YEAR($T42)+$X42)&lt;=BT$7,               $W42-SUM($Y42:BS42),               $W42/$X42))))</f>
        <v/>
      </c>
      <c r="BU42" s="240">
        <f>IF(OR(NOT(ISNUMBER($T42)),ISBLANK($W42),NOT(ISNUMBER($X42))),0,      IF(OR(YEAR($T42)&gt;BU$7,$X42&lt;=0,(YEAR($T42)+$X42)&lt;BU$7),0,     IF(YEAR($T42)=BU$7,               ($W42/($X42*360))*DAYS360($T42,DATE(BU$7,12,31)),     IF((YEAR($T42)+$X42)&lt;=BU$7,               $W42-SUM($Y42:BT42),               $W42/$X42))))</f>
        <v/>
      </c>
      <c r="BV42" s="240">
        <f>IF(OR(NOT(ISNUMBER($T42)),ISBLANK($W42),NOT(ISNUMBER($X42))),0,      IF(OR(YEAR($T42)&gt;BV$7,$X42&lt;=0,(YEAR($T42)+$X42)&lt;BV$7),0,     IF(YEAR($T42)=BV$7,               ($W42/($X42*360))*DAYS360($T42,DATE(BV$7,12,31)),     IF((YEAR($T42)+$X42)&lt;=BV$7,               $W42-SUM($Y42:BU42),               $W42/$X42))))</f>
        <v/>
      </c>
      <c r="BW42" s="240">
        <f>IF(OR(NOT(ISNUMBER($T42)),ISBLANK($W42),NOT(ISNUMBER($X42))),0,      IF(OR(YEAR($T42)&gt;BW$7,$X42&lt;=0,(YEAR($T42)+$X42)&lt;BW$7),0,     IF(YEAR($T42)=BW$7,               ($W42/($X42*360))*DAYS360($T42,DATE(BW$7,12,31)),     IF((YEAR($T42)+$X42)&lt;=BW$7,               $W42-SUM($Y42:BV42),               $W42/$X42))))</f>
        <v/>
      </c>
      <c r="BX42" s="240">
        <f>IF(OR(NOT(ISNUMBER($T42)),ISBLANK($W42),NOT(ISNUMBER($X42))),0,      IF(OR(YEAR($T42)&gt;BX$7,$X42&lt;=0,(YEAR($T42)+$X42)&lt;BX$7),0,     IF(YEAR($T42)=BX$7,               ($W42/($X42*360))*DAYS360($T42,DATE(BX$7,12,31)),     IF((YEAR($T42)+$X42)&lt;=BX$7,               $W42-SUM($Y42:BW42),               $W42/$X42))))</f>
        <v/>
      </c>
      <c r="BY42" s="240">
        <f>IF(OR(NOT(ISNUMBER($T42)),ISBLANK($W42),NOT(ISNUMBER($X42))),0,      IF(OR(YEAR($T42)&gt;BY$7,$X42&lt;=0,(YEAR($T42)+$X42)&lt;BY$7),0,     IF(YEAR($T42)=BY$7,               ($W42/($X42*360))*DAYS360($T42,DATE(BY$7,12,31)),     IF((YEAR($T42)+$X42)&lt;=BY$7,               $W42-SUM($Y42:BX42),               $W42/$X42))))</f>
        <v/>
      </c>
      <c r="CL42" s="14">
        <f>CL41+1</f>
        <v/>
      </c>
    </row>
    <row r="43" ht="15" customFormat="1" customHeight="1" s="14">
      <c r="A43" s="12" t="n"/>
      <c r="B43" s="30" t="inlineStr">
        <is>
          <t>Bien_Immo - 1</t>
        </is>
      </c>
      <c r="C43" s="190" t="n">
        <v>45108</v>
      </c>
      <c r="D43" s="356" t="inlineStr">
        <is>
          <t>Cuisine</t>
        </is>
      </c>
      <c r="E43" s="525" t="n"/>
      <c r="F43" s="525" t="n"/>
      <c r="G43" s="525" t="n"/>
      <c r="H43" s="525" t="n"/>
      <c r="I43" s="525" t="n"/>
      <c r="J43" s="525" t="n"/>
      <c r="K43" s="525" t="n"/>
      <c r="L43" s="525" t="n"/>
      <c r="M43" s="525" t="n"/>
      <c r="N43" s="526" t="n"/>
      <c r="O43" s="260" t="n">
        <v>6000</v>
      </c>
      <c r="P43" s="191" t="n">
        <v>10</v>
      </c>
      <c r="Q43" s="341" t="inlineStr">
        <is>
          <t>Autres immobilisations corporelles</t>
        </is>
      </c>
      <c r="R43" s="18" t="n"/>
      <c r="S43" s="12">
        <f>B49</f>
        <v/>
      </c>
      <c r="T43" s="176">
        <f>IFERROR( IF(ISBLANK(C49),"",IF(C49&lt;HLOOKUP(S43,$Z$275:$AC$280,5,FALSE),"",MAX(HLOOKUP(S43,$Z$275:$AC$280,6,FALSE),C49) ) ),"")</f>
        <v/>
      </c>
      <c r="U43" s="287">
        <f>IF(ISBLANK(D49),"",D49)</f>
        <v/>
      </c>
      <c r="V43" s="316">
        <f>Q49</f>
        <v/>
      </c>
      <c r="W43" s="512">
        <f>IF(ISBLANK(O49),0,O49)</f>
        <v/>
      </c>
      <c r="X43" s="512">
        <f>IF(ISBLANK(P49),"",P49)</f>
        <v/>
      </c>
      <c r="Y43" s="12" t="n"/>
      <c r="Z43" s="240">
        <f>IF(OR(NOT(ISNUMBER($T43)),ISBLANK($W43),NOT(ISNUMBER($X43))),0,      IF(OR(YEAR($T43)&gt;Z$7,$X43&lt;=0,(YEAR($T43)+$X43)&lt;Z$7),0,     IF(YEAR($T43)=Z$7,               ($W43/($X43*360))*DAYS360($T43,DATE(Z$7,12,31)),     IF((YEAR($T43)+$X43)&lt;=Z$7,               $W43-SUM($Y43:Y43),               $W43/$X43))))</f>
        <v/>
      </c>
      <c r="AA43" s="240">
        <f>IF(OR(NOT(ISNUMBER($T43)),ISBLANK($W43),NOT(ISNUMBER($X43))),0,      IF(OR(YEAR($T43)&gt;AA$7,$X43&lt;=0,(YEAR($T43)+$X43)&lt;AA$7),0,     IF(YEAR($T43)=AA$7,               ($W43/($X43*360))*DAYS360($T43,DATE(AA$7,12,31)),     IF((YEAR($T43)+$X43)&lt;=AA$7,               $W43-SUM($Y43:Z43),               $W43/$X43))))</f>
        <v/>
      </c>
      <c r="AB43" s="240">
        <f>IF(OR(NOT(ISNUMBER($T43)),ISBLANK($W43),NOT(ISNUMBER($X43))),0,      IF(OR(YEAR($T43)&gt;AB$7,$X43&lt;=0,(YEAR($T43)+$X43)&lt;AB$7),0,     IF(YEAR($T43)=AB$7,               ($W43/($X43*360))*DAYS360($T43,DATE(AB$7,12,31)),     IF((YEAR($T43)+$X43)&lt;=AB$7,               $W43-SUM($Y43:AA43),               $W43/$X43))))</f>
        <v/>
      </c>
      <c r="AC43" s="240">
        <f>IF(OR(NOT(ISNUMBER($T43)),ISBLANK($W43),NOT(ISNUMBER($X43))),0,      IF(OR(YEAR($T43)&gt;AC$7,$X43&lt;=0,(YEAR($T43)+$X43)&lt;AC$7),0,     IF(YEAR($T43)=AC$7,               ($W43/($X43*360))*DAYS360($T43,DATE(AC$7,12,31)),     IF((YEAR($T43)+$X43)&lt;=AC$7,               $W43-SUM($Y43:AB43),               $W43/$X43))))</f>
        <v/>
      </c>
      <c r="AD43" s="240">
        <f>IF(OR(NOT(ISNUMBER($T43)),ISBLANK($W43),NOT(ISNUMBER($X43))),0,      IF(OR(YEAR($T43)&gt;AD$7,$X43&lt;=0,(YEAR($T43)+$X43)&lt;AD$7),0,     IF(YEAR($T43)=AD$7,               ($W43/($X43*360))*DAYS360($T43,DATE(AD$7,12,31)),     IF((YEAR($T43)+$X43)&lt;=AD$7,               $W43-SUM($Y43:AC43),               $W43/$X43))))</f>
        <v/>
      </c>
      <c r="AE43" s="240">
        <f>IF(OR(NOT(ISNUMBER($T43)),ISBLANK($W43),NOT(ISNUMBER($X43))),0,      IF(OR(YEAR($T43)&gt;AE$7,$X43&lt;=0,(YEAR($T43)+$X43)&lt;AE$7),0,     IF(YEAR($T43)=AE$7,               ($W43/($X43*360))*DAYS360($T43,DATE(AE$7,12,31)),     IF((YEAR($T43)+$X43)&lt;=AE$7,               $W43-SUM($Y43:AD43),               $W43/$X43))))</f>
        <v/>
      </c>
      <c r="AF43" s="240">
        <f>IF(OR(NOT(ISNUMBER($T43)),ISBLANK($W43),NOT(ISNUMBER($X43))),0,      IF(OR(YEAR($T43)&gt;AF$7,$X43&lt;=0,(YEAR($T43)+$X43)&lt;AF$7),0,     IF(YEAR($T43)=AF$7,               ($W43/($X43*360))*DAYS360($T43,DATE(AF$7,12,31)),     IF((YEAR($T43)+$X43)&lt;=AF$7,               $W43-SUM($Y43:AE43),               $W43/$X43))))</f>
        <v/>
      </c>
      <c r="AG43" s="240">
        <f>IF(OR(NOT(ISNUMBER($T43)),ISBLANK($W43),NOT(ISNUMBER($X43))),0,      IF(OR(YEAR($T43)&gt;AG$7,$X43&lt;=0,(YEAR($T43)+$X43)&lt;AG$7),0,     IF(YEAR($T43)=AG$7,               ($W43/($X43*360))*DAYS360($T43,DATE(AG$7,12,31)),     IF((YEAR($T43)+$X43)&lt;=AG$7,               $W43-SUM($Y43:AF43),               $W43/$X43))))</f>
        <v/>
      </c>
      <c r="AH43" s="240">
        <f>IF(OR(NOT(ISNUMBER($T43)),ISBLANK($W43),NOT(ISNUMBER($X43))),0,      IF(OR(YEAR($T43)&gt;AH$7,$X43&lt;=0,(YEAR($T43)+$X43)&lt;AH$7),0,     IF(YEAR($T43)=AH$7,               ($W43/($X43*360))*DAYS360($T43,DATE(AH$7,12,31)),     IF((YEAR($T43)+$X43)&lt;=AH$7,               $W43-SUM($Y43:AG43),               $W43/$X43))))</f>
        <v/>
      </c>
      <c r="AI43" s="240">
        <f>IF(OR(NOT(ISNUMBER($T43)),ISBLANK($W43),NOT(ISNUMBER($X43))),0,      IF(OR(YEAR($T43)&gt;AI$7,$X43&lt;=0,(YEAR($T43)+$X43)&lt;AI$7),0,     IF(YEAR($T43)=AI$7,               ($W43/($X43*360))*DAYS360($T43,DATE(AI$7,12,31)),     IF((YEAR($T43)+$X43)&lt;=AI$7,               $W43-SUM($Y43:AH43),               $W43/$X43))))</f>
        <v/>
      </c>
      <c r="AJ43" s="240">
        <f>IF(OR(NOT(ISNUMBER($T43)),ISBLANK($W43),NOT(ISNUMBER($X43))),0,      IF(OR(YEAR($T43)&gt;AJ$7,$X43&lt;=0,(YEAR($T43)+$X43)&lt;AJ$7),0,     IF(YEAR($T43)=AJ$7,               ($W43/($X43*360))*DAYS360($T43,DATE(AJ$7,12,31)),     IF((YEAR($T43)+$X43)&lt;=AJ$7,               $W43-SUM($Y43:AI43),               $W43/$X43))))</f>
        <v/>
      </c>
      <c r="AK43" s="240">
        <f>IF(OR(NOT(ISNUMBER($T43)),ISBLANK($W43),NOT(ISNUMBER($X43))),0,      IF(OR(YEAR($T43)&gt;AK$7,$X43&lt;=0,(YEAR($T43)+$X43)&lt;AK$7),0,     IF(YEAR($T43)=AK$7,               ($W43/($X43*360))*DAYS360($T43,DATE(AK$7,12,31)),     IF((YEAR($T43)+$X43)&lt;=AK$7,               $W43-SUM($Y43:AJ43),               $W43/$X43))))</f>
        <v/>
      </c>
      <c r="AL43" s="240">
        <f>IF(OR(NOT(ISNUMBER($T43)),ISBLANK($W43),NOT(ISNUMBER($X43))),0,      IF(OR(YEAR($T43)&gt;AL$7,$X43&lt;=0,(YEAR($T43)+$X43)&lt;AL$7),0,     IF(YEAR($T43)=AL$7,               ($W43/($X43*360))*DAYS360($T43,DATE(AL$7,12,31)),     IF((YEAR($T43)+$X43)&lt;=AL$7,               $W43-SUM($Y43:AK43),               $W43/$X43))))</f>
        <v/>
      </c>
      <c r="AM43" s="240">
        <f>IF(OR(NOT(ISNUMBER($T43)),ISBLANK($W43),NOT(ISNUMBER($X43))),0,      IF(OR(YEAR($T43)&gt;AM$7,$X43&lt;=0,(YEAR($T43)+$X43)&lt;AM$7),0,     IF(YEAR($T43)=AM$7,               ($W43/($X43*360))*DAYS360($T43,DATE(AM$7,12,31)),     IF((YEAR($T43)+$X43)&lt;=AM$7,               $W43-SUM($Y43:AL43),               $W43/$X43))))</f>
        <v/>
      </c>
      <c r="AN43" s="240">
        <f>IF(OR(NOT(ISNUMBER($T43)),ISBLANK($W43),NOT(ISNUMBER($X43))),0,      IF(OR(YEAR($T43)&gt;AN$7,$X43&lt;=0,(YEAR($T43)+$X43)&lt;AN$7),0,     IF(YEAR($T43)=AN$7,               ($W43/($X43*360))*DAYS360($T43,DATE(AN$7,12,31)),     IF((YEAR($T43)+$X43)&lt;=AN$7,               $W43-SUM($Y43:AM43),               $W43/$X43))))</f>
        <v/>
      </c>
      <c r="AO43" s="240">
        <f>IF(OR(NOT(ISNUMBER($T43)),ISBLANK($W43),NOT(ISNUMBER($X43))),0,      IF(OR(YEAR($T43)&gt;AO$7,$X43&lt;=0,(YEAR($T43)+$X43)&lt;AO$7),0,     IF(YEAR($T43)=AO$7,               ($W43/($X43*360))*DAYS360($T43,DATE(AO$7,12,31)),     IF((YEAR($T43)+$X43)&lt;=AO$7,               $W43-SUM($Y43:AN43),               $W43/$X43))))</f>
        <v/>
      </c>
      <c r="AP43" s="240">
        <f>IF(OR(NOT(ISNUMBER($T43)),ISBLANK($W43),NOT(ISNUMBER($X43))),0,      IF(OR(YEAR($T43)&gt;AP$7,$X43&lt;=0,(YEAR($T43)+$X43)&lt;AP$7),0,     IF(YEAR($T43)=AP$7,               ($W43/($X43*360))*DAYS360($T43,DATE(AP$7,12,31)),     IF((YEAR($T43)+$X43)&lt;=AP$7,               $W43-SUM($Y43:AO43),               $W43/$X43))))</f>
        <v/>
      </c>
      <c r="AQ43" s="240">
        <f>IF(OR(NOT(ISNUMBER($T43)),ISBLANK($W43),NOT(ISNUMBER($X43))),0,      IF(OR(YEAR($T43)&gt;AQ$7,$X43&lt;=0,(YEAR($T43)+$X43)&lt;AQ$7),0,     IF(YEAR($T43)=AQ$7,               ($W43/($X43*360))*DAYS360($T43,DATE(AQ$7,12,31)),     IF((YEAR($T43)+$X43)&lt;=AQ$7,               $W43-SUM($Y43:AP43),               $W43/$X43))))</f>
        <v/>
      </c>
      <c r="AR43" s="240">
        <f>IF(OR(NOT(ISNUMBER($T43)),ISBLANK($W43),NOT(ISNUMBER($X43))),0,      IF(OR(YEAR($T43)&gt;AR$7,$X43&lt;=0,(YEAR($T43)+$X43)&lt;AR$7),0,     IF(YEAR($T43)=AR$7,               ($W43/($X43*360))*DAYS360($T43,DATE(AR$7,12,31)),     IF((YEAR($T43)+$X43)&lt;=AR$7,               $W43-SUM($Y43:AQ43),               $W43/$X43))))</f>
        <v/>
      </c>
      <c r="AS43" s="240">
        <f>IF(OR(NOT(ISNUMBER($T43)),ISBLANK($W43),NOT(ISNUMBER($X43))),0,      IF(OR(YEAR($T43)&gt;AS$7,$X43&lt;=0,(YEAR($T43)+$X43)&lt;AS$7),0,     IF(YEAR($T43)=AS$7,               ($W43/($X43*360))*DAYS360($T43,DATE(AS$7,12,31)),     IF((YEAR($T43)+$X43)&lt;=AS$7,               $W43-SUM($Y43:AR43),               $W43/$X43))))</f>
        <v/>
      </c>
      <c r="AT43" s="240">
        <f>IF(OR(NOT(ISNUMBER($T43)),ISBLANK($W43),NOT(ISNUMBER($X43))),0,      IF(OR(YEAR($T43)&gt;AT$7,$X43&lt;=0,(YEAR($T43)+$X43)&lt;AT$7),0,     IF(YEAR($T43)=AT$7,               ($W43/($X43*360))*DAYS360($T43,DATE(AT$7,12,31)),     IF((YEAR($T43)+$X43)&lt;=AT$7,               $W43-SUM($Y43:AS43),               $W43/$X43))))</f>
        <v/>
      </c>
      <c r="AU43" s="240">
        <f>IF(OR(NOT(ISNUMBER($T43)),ISBLANK($W43),NOT(ISNUMBER($X43))),0,      IF(OR(YEAR($T43)&gt;AU$7,$X43&lt;=0,(YEAR($T43)+$X43)&lt;AU$7),0,     IF(YEAR($T43)=AU$7,               ($W43/($X43*360))*DAYS360($T43,DATE(AU$7,12,31)),     IF((YEAR($T43)+$X43)&lt;=AU$7,               $W43-SUM($Y43:AT43),               $W43/$X43))))</f>
        <v/>
      </c>
      <c r="AV43" s="240">
        <f>IF(OR(NOT(ISNUMBER($T43)),ISBLANK($W43),NOT(ISNUMBER($X43))),0,      IF(OR(YEAR($T43)&gt;AV$7,$X43&lt;=0,(YEAR($T43)+$X43)&lt;AV$7),0,     IF(YEAR($T43)=AV$7,               ($W43/($X43*360))*DAYS360($T43,DATE(AV$7,12,31)),     IF((YEAR($T43)+$X43)&lt;=AV$7,               $W43-SUM($Y43:AU43),               $W43/$X43))))</f>
        <v/>
      </c>
      <c r="AW43" s="240">
        <f>IF(OR(NOT(ISNUMBER($T43)),ISBLANK($W43),NOT(ISNUMBER($X43))),0,      IF(OR(YEAR($T43)&gt;AW$7,$X43&lt;=0,(YEAR($T43)+$X43)&lt;AW$7),0,     IF(YEAR($T43)=AW$7,               ($W43/($X43*360))*DAYS360($T43,DATE(AW$7,12,31)),     IF((YEAR($T43)+$X43)&lt;=AW$7,               $W43-SUM($Y43:AV43),               $W43/$X43))))</f>
        <v/>
      </c>
      <c r="AX43" s="240">
        <f>IF(OR(NOT(ISNUMBER($T43)),ISBLANK($W43),NOT(ISNUMBER($X43))),0,      IF(OR(YEAR($T43)&gt;AX$7,$X43&lt;=0,(YEAR($T43)+$X43)&lt;AX$7),0,     IF(YEAR($T43)=AX$7,               ($W43/($X43*360))*DAYS360($T43,DATE(AX$7,12,31)),     IF((YEAR($T43)+$X43)&lt;=AX$7,               $W43-SUM($Y43:AW43),               $W43/$X43))))</f>
        <v/>
      </c>
      <c r="AY43" s="240">
        <f>IF(OR(NOT(ISNUMBER($T43)),ISBLANK($W43),NOT(ISNUMBER($X43))),0,      IF(OR(YEAR($T43)&gt;AY$7,$X43&lt;=0,(YEAR($T43)+$X43)&lt;AY$7),0,     IF(YEAR($T43)=AY$7,               ($W43/($X43*360))*DAYS360($T43,DATE(AY$7,12,31)),     IF((YEAR($T43)+$X43)&lt;=AY$7,               $W43-SUM($Y43:AX43),               $W43/$X43))))</f>
        <v/>
      </c>
      <c r="AZ43" s="240">
        <f>IF(OR(NOT(ISNUMBER($T43)),ISBLANK($W43),NOT(ISNUMBER($X43))),0,      IF(OR(YEAR($T43)&gt;AZ$7,$X43&lt;=0,(YEAR($T43)+$X43)&lt;AZ$7),0,     IF(YEAR($T43)=AZ$7,               ($W43/($X43*360))*DAYS360($T43,DATE(AZ$7,12,31)),     IF((YEAR($T43)+$X43)&lt;=AZ$7,               $W43-SUM($Y43:AY43),               $W43/$X43))))</f>
        <v/>
      </c>
      <c r="BA43" s="240">
        <f>IF(OR(NOT(ISNUMBER($T43)),ISBLANK($W43),NOT(ISNUMBER($X43))),0,      IF(OR(YEAR($T43)&gt;BA$7,$X43&lt;=0,(YEAR($T43)+$X43)&lt;BA$7),0,     IF(YEAR($T43)=BA$7,               ($W43/($X43*360))*DAYS360($T43,DATE(BA$7,12,31)),     IF((YEAR($T43)+$X43)&lt;=BA$7,               $W43-SUM($Y43:AZ43),               $W43/$X43))))</f>
        <v/>
      </c>
      <c r="BB43" s="240">
        <f>IF(OR(NOT(ISNUMBER($T43)),ISBLANK($W43),NOT(ISNUMBER($X43))),0,      IF(OR(YEAR($T43)&gt;BB$7,$X43&lt;=0,(YEAR($T43)+$X43)&lt;BB$7),0,     IF(YEAR($T43)=BB$7,               ($W43/($X43*360))*DAYS360($T43,DATE(BB$7,12,31)),     IF((YEAR($T43)+$X43)&lt;=BB$7,               $W43-SUM($Y43:BA43),               $W43/$X43))))</f>
        <v/>
      </c>
      <c r="BC43" s="240">
        <f>IF(OR(NOT(ISNUMBER($T43)),ISBLANK($W43),NOT(ISNUMBER($X43))),0,      IF(OR(YEAR($T43)&gt;BC$7,$X43&lt;=0,(YEAR($T43)+$X43)&lt;BC$7),0,     IF(YEAR($T43)=BC$7,               ($W43/($X43*360))*DAYS360($T43,DATE(BC$7,12,31)),     IF((YEAR($T43)+$X43)&lt;=BC$7,               $W43-SUM($Y43:BB43),               $W43/$X43))))</f>
        <v/>
      </c>
      <c r="BD43" s="240">
        <f>IF(OR(NOT(ISNUMBER($T43)),ISBLANK($W43),NOT(ISNUMBER($X43))),0,      IF(OR(YEAR($T43)&gt;BD$7,$X43&lt;=0,(YEAR($T43)+$X43)&lt;BD$7),0,     IF(YEAR($T43)=BD$7,               ($W43/($X43*360))*DAYS360($T43,DATE(BD$7,12,31)),     IF((YEAR($T43)+$X43)&lt;=BD$7,               $W43-SUM($Y43:BC43),               $W43/$X43))))</f>
        <v/>
      </c>
      <c r="BE43" s="240">
        <f>IF(OR(NOT(ISNUMBER($T43)),ISBLANK($W43),NOT(ISNUMBER($X43))),0,      IF(OR(YEAR($T43)&gt;BE$7,$X43&lt;=0,(YEAR($T43)+$X43)&lt;BE$7),0,     IF(YEAR($T43)=BE$7,               ($W43/($X43*360))*DAYS360($T43,DATE(BE$7,12,31)),     IF((YEAR($T43)+$X43)&lt;=BE$7,               $W43-SUM($Y43:BD43),               $W43/$X43))))</f>
        <v/>
      </c>
      <c r="BF43" s="240">
        <f>IF(OR(NOT(ISNUMBER($T43)),ISBLANK($W43),NOT(ISNUMBER($X43))),0,      IF(OR(YEAR($T43)&gt;BF$7,$X43&lt;=0,(YEAR($T43)+$X43)&lt;BF$7),0,     IF(YEAR($T43)=BF$7,               ($W43/($X43*360))*DAYS360($T43,DATE(BF$7,12,31)),     IF((YEAR($T43)+$X43)&lt;=BF$7,               $W43-SUM($Y43:BE43),               $W43/$X43))))</f>
        <v/>
      </c>
      <c r="BG43" s="240">
        <f>IF(OR(NOT(ISNUMBER($T43)),ISBLANK($W43),NOT(ISNUMBER($X43))),0,      IF(OR(YEAR($T43)&gt;BG$7,$X43&lt;=0,(YEAR($T43)+$X43)&lt;BG$7),0,     IF(YEAR($T43)=BG$7,               ($W43/($X43*360))*DAYS360($T43,DATE(BG$7,12,31)),     IF((YEAR($T43)+$X43)&lt;=BG$7,               $W43-SUM($Y43:BF43),               $W43/$X43))))</f>
        <v/>
      </c>
      <c r="BH43" s="240">
        <f>IF(OR(NOT(ISNUMBER($T43)),ISBLANK($W43),NOT(ISNUMBER($X43))),0,      IF(OR(YEAR($T43)&gt;BH$7,$X43&lt;=0,(YEAR($T43)+$X43)&lt;BH$7),0,     IF(YEAR($T43)=BH$7,               ($W43/($X43*360))*DAYS360($T43,DATE(BH$7,12,31)),     IF((YEAR($T43)+$X43)&lt;=BH$7,               $W43-SUM($Y43:BG43),               $W43/$X43))))</f>
        <v/>
      </c>
      <c r="BI43" s="240">
        <f>IF(OR(NOT(ISNUMBER($T43)),ISBLANK($W43),NOT(ISNUMBER($X43))),0,      IF(OR(YEAR($T43)&gt;BI$7,$X43&lt;=0,(YEAR($T43)+$X43)&lt;BI$7),0,     IF(YEAR($T43)=BI$7,               ($W43/($X43*360))*DAYS360($T43,DATE(BI$7,12,31)),     IF((YEAR($T43)+$X43)&lt;=BI$7,               $W43-SUM($Y43:BH43),               $W43/$X43))))</f>
        <v/>
      </c>
      <c r="BJ43" s="240">
        <f>IF(OR(NOT(ISNUMBER($T43)),ISBLANK($W43),NOT(ISNUMBER($X43))),0,      IF(OR(YEAR($T43)&gt;BJ$7,$X43&lt;=0,(YEAR($T43)+$X43)&lt;BJ$7),0,     IF(YEAR($T43)=BJ$7,               ($W43/($X43*360))*DAYS360($T43,DATE(BJ$7,12,31)),     IF((YEAR($T43)+$X43)&lt;=BJ$7,               $W43-SUM($Y43:BI43),               $W43/$X43))))</f>
        <v/>
      </c>
      <c r="BK43" s="240">
        <f>IF(OR(NOT(ISNUMBER($T43)),ISBLANK($W43),NOT(ISNUMBER($X43))),0,      IF(OR(YEAR($T43)&gt;BK$7,$X43&lt;=0,(YEAR($T43)+$X43)&lt;BK$7),0,     IF(YEAR($T43)=BK$7,               ($W43/($X43*360))*DAYS360($T43,DATE(BK$7,12,31)),     IF((YEAR($T43)+$X43)&lt;=BK$7,               $W43-SUM($Y43:BJ43),               $W43/$X43))))</f>
        <v/>
      </c>
      <c r="BL43" s="240">
        <f>IF(OR(NOT(ISNUMBER($T43)),ISBLANK($W43),NOT(ISNUMBER($X43))),0,      IF(OR(YEAR($T43)&gt;BL$7,$X43&lt;=0,(YEAR($T43)+$X43)&lt;BL$7),0,     IF(YEAR($T43)=BL$7,               ($W43/($X43*360))*DAYS360($T43,DATE(BL$7,12,31)),     IF((YEAR($T43)+$X43)&lt;=BL$7,               $W43-SUM($Y43:BK43),               $W43/$X43))))</f>
        <v/>
      </c>
      <c r="BM43" s="240">
        <f>IF(OR(NOT(ISNUMBER($T43)),ISBLANK($W43),NOT(ISNUMBER($X43))),0,      IF(OR(YEAR($T43)&gt;BM$7,$X43&lt;=0,(YEAR($T43)+$X43)&lt;BM$7),0,     IF(YEAR($T43)=BM$7,               ($W43/($X43*360))*DAYS360($T43,DATE(BM$7,12,31)),     IF((YEAR($T43)+$X43)&lt;=BM$7,               $W43-SUM($Y43:BL43),               $W43/$X43))))</f>
        <v/>
      </c>
      <c r="BN43" s="240">
        <f>IF(OR(NOT(ISNUMBER($T43)),ISBLANK($W43),NOT(ISNUMBER($X43))),0,      IF(OR(YEAR($T43)&gt;BN$7,$X43&lt;=0,(YEAR($T43)+$X43)&lt;BN$7),0,     IF(YEAR($T43)=BN$7,               ($W43/($X43*360))*DAYS360($T43,DATE(BN$7,12,31)),     IF((YEAR($T43)+$X43)&lt;=BN$7,               $W43-SUM($Y43:BM43),               $W43/$X43))))</f>
        <v/>
      </c>
      <c r="BO43" s="240">
        <f>IF(OR(NOT(ISNUMBER($T43)),ISBLANK($W43),NOT(ISNUMBER($X43))),0,      IF(OR(YEAR($T43)&gt;BO$7,$X43&lt;=0,(YEAR($T43)+$X43)&lt;BO$7),0,     IF(YEAR($T43)=BO$7,               ($W43/($X43*360))*DAYS360($T43,DATE(BO$7,12,31)),     IF((YEAR($T43)+$X43)&lt;=BO$7,               $W43-SUM($Y43:BN43),               $W43/$X43))))</f>
        <v/>
      </c>
      <c r="BP43" s="240">
        <f>IF(OR(NOT(ISNUMBER($T43)),ISBLANK($W43),NOT(ISNUMBER($X43))),0,      IF(OR(YEAR($T43)&gt;BP$7,$X43&lt;=0,(YEAR($T43)+$X43)&lt;BP$7),0,     IF(YEAR($T43)=BP$7,               ($W43/($X43*360))*DAYS360($T43,DATE(BP$7,12,31)),     IF((YEAR($T43)+$X43)&lt;=BP$7,               $W43-SUM($Y43:BO43),               $W43/$X43))))</f>
        <v/>
      </c>
      <c r="BQ43" s="240">
        <f>IF(OR(NOT(ISNUMBER($T43)),ISBLANK($W43),NOT(ISNUMBER($X43))),0,      IF(OR(YEAR($T43)&gt;BQ$7,$X43&lt;=0,(YEAR($T43)+$X43)&lt;BQ$7),0,     IF(YEAR($T43)=BQ$7,               ($W43/($X43*360))*DAYS360($T43,DATE(BQ$7,12,31)),     IF((YEAR($T43)+$X43)&lt;=BQ$7,               $W43-SUM($Y43:BP43),               $W43/$X43))))</f>
        <v/>
      </c>
      <c r="BR43" s="240">
        <f>IF(OR(NOT(ISNUMBER($T43)),ISBLANK($W43),NOT(ISNUMBER($X43))),0,      IF(OR(YEAR($T43)&gt;BR$7,$X43&lt;=0,(YEAR($T43)+$X43)&lt;BR$7),0,     IF(YEAR($T43)=BR$7,               ($W43/($X43*360))*DAYS360($T43,DATE(BR$7,12,31)),     IF((YEAR($T43)+$X43)&lt;=BR$7,               $W43-SUM($Y43:BQ43),               $W43/$X43))))</f>
        <v/>
      </c>
      <c r="BS43" s="240">
        <f>IF(OR(NOT(ISNUMBER($T43)),ISBLANK($W43),NOT(ISNUMBER($X43))),0,      IF(OR(YEAR($T43)&gt;BS$7,$X43&lt;=0,(YEAR($T43)+$X43)&lt;BS$7),0,     IF(YEAR($T43)=BS$7,               ($W43/($X43*360))*DAYS360($T43,DATE(BS$7,12,31)),     IF((YEAR($T43)+$X43)&lt;=BS$7,               $W43-SUM($Y43:BR43),               $W43/$X43))))</f>
        <v/>
      </c>
      <c r="BT43" s="240">
        <f>IF(OR(NOT(ISNUMBER($T43)),ISBLANK($W43),NOT(ISNUMBER($X43))),0,      IF(OR(YEAR($T43)&gt;BT$7,$X43&lt;=0,(YEAR($T43)+$X43)&lt;BT$7),0,     IF(YEAR($T43)=BT$7,               ($W43/($X43*360))*DAYS360($T43,DATE(BT$7,12,31)),     IF((YEAR($T43)+$X43)&lt;=BT$7,               $W43-SUM($Y43:BS43),               $W43/$X43))))</f>
        <v/>
      </c>
      <c r="BU43" s="240">
        <f>IF(OR(NOT(ISNUMBER($T43)),ISBLANK($W43),NOT(ISNUMBER($X43))),0,      IF(OR(YEAR($T43)&gt;BU$7,$X43&lt;=0,(YEAR($T43)+$X43)&lt;BU$7),0,     IF(YEAR($T43)=BU$7,               ($W43/($X43*360))*DAYS360($T43,DATE(BU$7,12,31)),     IF((YEAR($T43)+$X43)&lt;=BU$7,               $W43-SUM($Y43:BT43),               $W43/$X43))))</f>
        <v/>
      </c>
      <c r="BV43" s="240">
        <f>IF(OR(NOT(ISNUMBER($T43)),ISBLANK($W43),NOT(ISNUMBER($X43))),0,      IF(OR(YEAR($T43)&gt;BV$7,$X43&lt;=0,(YEAR($T43)+$X43)&lt;BV$7),0,     IF(YEAR($T43)=BV$7,               ($W43/($X43*360))*DAYS360($T43,DATE(BV$7,12,31)),     IF((YEAR($T43)+$X43)&lt;=BV$7,               $W43-SUM($Y43:BU43),               $W43/$X43))))</f>
        <v/>
      </c>
      <c r="BW43" s="240">
        <f>IF(OR(NOT(ISNUMBER($T43)),ISBLANK($W43),NOT(ISNUMBER($X43))),0,      IF(OR(YEAR($T43)&gt;BW$7,$X43&lt;=0,(YEAR($T43)+$X43)&lt;BW$7),0,     IF(YEAR($T43)=BW$7,               ($W43/($X43*360))*DAYS360($T43,DATE(BW$7,12,31)),     IF((YEAR($T43)+$X43)&lt;=BW$7,               $W43-SUM($Y43:BV43),               $W43/$X43))))</f>
        <v/>
      </c>
      <c r="BX43" s="240">
        <f>IF(OR(NOT(ISNUMBER($T43)),ISBLANK($W43),NOT(ISNUMBER($X43))),0,      IF(OR(YEAR($T43)&gt;BX$7,$X43&lt;=0,(YEAR($T43)+$X43)&lt;BX$7),0,     IF(YEAR($T43)=BX$7,               ($W43/($X43*360))*DAYS360($T43,DATE(BX$7,12,31)),     IF((YEAR($T43)+$X43)&lt;=BX$7,               $W43-SUM($Y43:BW43),               $W43/$X43))))</f>
        <v/>
      </c>
      <c r="BY43" s="240">
        <f>IF(OR(NOT(ISNUMBER($T43)),ISBLANK($W43),NOT(ISNUMBER($X43))),0,      IF(OR(YEAR($T43)&gt;BY$7,$X43&lt;=0,(YEAR($T43)+$X43)&lt;BY$7),0,     IF(YEAR($T43)=BY$7,               ($W43/($X43*360))*DAYS360($T43,DATE(BY$7,12,31)),     IF((YEAR($T43)+$X43)&lt;=BY$7,               $W43-SUM($Y43:BX43),               $W43/$X43))))</f>
        <v/>
      </c>
      <c r="CL43" s="14">
        <f>CL42+1</f>
        <v/>
      </c>
    </row>
    <row r="44" ht="15" customFormat="1" customHeight="1" s="14">
      <c r="A44" s="9" t="n"/>
      <c r="B44" s="30" t="inlineStr">
        <is>
          <t>Bien_Immo - 1</t>
        </is>
      </c>
      <c r="C44" s="190" t="n">
        <v>45139</v>
      </c>
      <c r="D44" s="356" t="inlineStr">
        <is>
          <t>Electroménager</t>
        </is>
      </c>
      <c r="E44" s="525" t="n"/>
      <c r="F44" s="525" t="n"/>
      <c r="G44" s="525" t="n"/>
      <c r="H44" s="525" t="n"/>
      <c r="I44" s="525" t="n"/>
      <c r="J44" s="525" t="n"/>
      <c r="K44" s="525" t="n"/>
      <c r="L44" s="525" t="n"/>
      <c r="M44" s="525" t="n"/>
      <c r="N44" s="526" t="n"/>
      <c r="O44" s="260" t="n">
        <v>800</v>
      </c>
      <c r="P44" s="191" t="n">
        <v>5</v>
      </c>
      <c r="Q44" s="341" t="inlineStr">
        <is>
          <t>Autres immobilisations corporelles</t>
        </is>
      </c>
      <c r="R44" s="18" t="n"/>
      <c r="S44" s="12">
        <f>B50</f>
        <v/>
      </c>
      <c r="T44" s="176">
        <f>IFERROR( IF(ISBLANK(C50),"",IF(C50&lt;HLOOKUP(S44,$Z$275:$AC$280,5,FALSE),"",MAX(HLOOKUP(S44,$Z$275:$AC$280,6,FALSE),C50) ) ),"")</f>
        <v/>
      </c>
      <c r="U44" s="287">
        <f>IF(ISBLANK(D50),"",D50)</f>
        <v/>
      </c>
      <c r="V44" s="316">
        <f>Q50</f>
        <v/>
      </c>
      <c r="W44" s="512">
        <f>IF(ISBLANK(O50),0,O50)</f>
        <v/>
      </c>
      <c r="X44" s="512">
        <f>IF(ISBLANK(P50),"",P50)</f>
        <v/>
      </c>
      <c r="Y44" s="12" t="n"/>
      <c r="Z44" s="240">
        <f>IF(OR(NOT(ISNUMBER($T44)),ISBLANK($W44),NOT(ISNUMBER($X44))),0,      IF(OR(YEAR($T44)&gt;Z$7,$X44&lt;=0,(YEAR($T44)+$X44)&lt;Z$7),0,     IF(YEAR($T44)=Z$7,               ($W44/($X44*360))*DAYS360($T44,DATE(Z$7,12,31)),     IF((YEAR($T44)+$X44)&lt;=Z$7,               $W44-SUM($Y44:Y44),               $W44/$X44))))</f>
        <v/>
      </c>
      <c r="AA44" s="240">
        <f>IF(OR(NOT(ISNUMBER($T44)),ISBLANK($W44),NOT(ISNUMBER($X44))),0,      IF(OR(YEAR($T44)&gt;AA$7,$X44&lt;=0,(YEAR($T44)+$X44)&lt;AA$7),0,     IF(YEAR($T44)=AA$7,               ($W44/($X44*360))*DAYS360($T44,DATE(AA$7,12,31)),     IF((YEAR($T44)+$X44)&lt;=AA$7,               $W44-SUM($Y44:Z44),               $W44/$X44))))</f>
        <v/>
      </c>
      <c r="AB44" s="240">
        <f>IF(OR(NOT(ISNUMBER($T44)),ISBLANK($W44),NOT(ISNUMBER($X44))),0,      IF(OR(YEAR($T44)&gt;AB$7,$X44&lt;=0,(YEAR($T44)+$X44)&lt;AB$7),0,     IF(YEAR($T44)=AB$7,               ($W44/($X44*360))*DAYS360($T44,DATE(AB$7,12,31)),     IF((YEAR($T44)+$X44)&lt;=AB$7,               $W44-SUM($Y44:AA44),               $W44/$X44))))</f>
        <v/>
      </c>
      <c r="AC44" s="240">
        <f>IF(OR(NOT(ISNUMBER($T44)),ISBLANK($W44),NOT(ISNUMBER($X44))),0,      IF(OR(YEAR($T44)&gt;AC$7,$X44&lt;=0,(YEAR($T44)+$X44)&lt;AC$7),0,     IF(YEAR($T44)=AC$7,               ($W44/($X44*360))*DAYS360($T44,DATE(AC$7,12,31)),     IF((YEAR($T44)+$X44)&lt;=AC$7,               $W44-SUM($Y44:AB44),               $W44/$X44))))</f>
        <v/>
      </c>
      <c r="AD44" s="240">
        <f>IF(OR(NOT(ISNUMBER($T44)),ISBLANK($W44),NOT(ISNUMBER($X44))),0,      IF(OR(YEAR($T44)&gt;AD$7,$X44&lt;=0,(YEAR($T44)+$X44)&lt;AD$7),0,     IF(YEAR($T44)=AD$7,               ($W44/($X44*360))*DAYS360($T44,DATE(AD$7,12,31)),     IF((YEAR($T44)+$X44)&lt;=AD$7,               $W44-SUM($Y44:AC44),               $W44/$X44))))</f>
        <v/>
      </c>
      <c r="AE44" s="240">
        <f>IF(OR(NOT(ISNUMBER($T44)),ISBLANK($W44),NOT(ISNUMBER($X44))),0,      IF(OR(YEAR($T44)&gt;AE$7,$X44&lt;=0,(YEAR($T44)+$X44)&lt;AE$7),0,     IF(YEAR($T44)=AE$7,               ($W44/($X44*360))*DAYS360($T44,DATE(AE$7,12,31)),     IF((YEAR($T44)+$X44)&lt;=AE$7,               $W44-SUM($Y44:AD44),               $W44/$X44))))</f>
        <v/>
      </c>
      <c r="AF44" s="240">
        <f>IF(OR(NOT(ISNUMBER($T44)),ISBLANK($W44),NOT(ISNUMBER($X44))),0,      IF(OR(YEAR($T44)&gt;AF$7,$X44&lt;=0,(YEAR($T44)+$X44)&lt;AF$7),0,     IF(YEAR($T44)=AF$7,               ($W44/($X44*360))*DAYS360($T44,DATE(AF$7,12,31)),     IF((YEAR($T44)+$X44)&lt;=AF$7,               $W44-SUM($Y44:AE44),               $W44/$X44))))</f>
        <v/>
      </c>
      <c r="AG44" s="240">
        <f>IF(OR(NOT(ISNUMBER($T44)),ISBLANK($W44),NOT(ISNUMBER($X44))),0,      IF(OR(YEAR($T44)&gt;AG$7,$X44&lt;=0,(YEAR($T44)+$X44)&lt;AG$7),0,     IF(YEAR($T44)=AG$7,               ($W44/($X44*360))*DAYS360($T44,DATE(AG$7,12,31)),     IF((YEAR($T44)+$X44)&lt;=AG$7,               $W44-SUM($Y44:AF44),               $W44/$X44))))</f>
        <v/>
      </c>
      <c r="AH44" s="240">
        <f>IF(OR(NOT(ISNUMBER($T44)),ISBLANK($W44),NOT(ISNUMBER($X44))),0,      IF(OR(YEAR($T44)&gt;AH$7,$X44&lt;=0,(YEAR($T44)+$X44)&lt;AH$7),0,     IF(YEAR($T44)=AH$7,               ($W44/($X44*360))*DAYS360($T44,DATE(AH$7,12,31)),     IF((YEAR($T44)+$X44)&lt;=AH$7,               $W44-SUM($Y44:AG44),               $W44/$X44))))</f>
        <v/>
      </c>
      <c r="AI44" s="240">
        <f>IF(OR(NOT(ISNUMBER($T44)),ISBLANK($W44),NOT(ISNUMBER($X44))),0,      IF(OR(YEAR($T44)&gt;AI$7,$X44&lt;=0,(YEAR($T44)+$X44)&lt;AI$7),0,     IF(YEAR($T44)=AI$7,               ($W44/($X44*360))*DAYS360($T44,DATE(AI$7,12,31)),     IF((YEAR($T44)+$X44)&lt;=AI$7,               $W44-SUM($Y44:AH44),               $W44/$X44))))</f>
        <v/>
      </c>
      <c r="AJ44" s="240">
        <f>IF(OR(NOT(ISNUMBER($T44)),ISBLANK($W44),NOT(ISNUMBER($X44))),0,      IF(OR(YEAR($T44)&gt;AJ$7,$X44&lt;=0,(YEAR($T44)+$X44)&lt;AJ$7),0,     IF(YEAR($T44)=AJ$7,               ($W44/($X44*360))*DAYS360($T44,DATE(AJ$7,12,31)),     IF((YEAR($T44)+$X44)&lt;=AJ$7,               $W44-SUM($Y44:AI44),               $W44/$X44))))</f>
        <v/>
      </c>
      <c r="AK44" s="240">
        <f>IF(OR(NOT(ISNUMBER($T44)),ISBLANK($W44),NOT(ISNUMBER($X44))),0,      IF(OR(YEAR($T44)&gt;AK$7,$X44&lt;=0,(YEAR($T44)+$X44)&lt;AK$7),0,     IF(YEAR($T44)=AK$7,               ($W44/($X44*360))*DAYS360($T44,DATE(AK$7,12,31)),     IF((YEAR($T44)+$X44)&lt;=AK$7,               $W44-SUM($Y44:AJ44),               $W44/$X44))))</f>
        <v/>
      </c>
      <c r="AL44" s="240">
        <f>IF(OR(NOT(ISNUMBER($T44)),ISBLANK($W44),NOT(ISNUMBER($X44))),0,      IF(OR(YEAR($T44)&gt;AL$7,$X44&lt;=0,(YEAR($T44)+$X44)&lt;AL$7),0,     IF(YEAR($T44)=AL$7,               ($W44/($X44*360))*DAYS360($T44,DATE(AL$7,12,31)),     IF((YEAR($T44)+$X44)&lt;=AL$7,               $W44-SUM($Y44:AK44),               $W44/$X44))))</f>
        <v/>
      </c>
      <c r="AM44" s="240">
        <f>IF(OR(NOT(ISNUMBER($T44)),ISBLANK($W44),NOT(ISNUMBER($X44))),0,      IF(OR(YEAR($T44)&gt;AM$7,$X44&lt;=0,(YEAR($T44)+$X44)&lt;AM$7),0,     IF(YEAR($T44)=AM$7,               ($W44/($X44*360))*DAYS360($T44,DATE(AM$7,12,31)),     IF((YEAR($T44)+$X44)&lt;=AM$7,               $W44-SUM($Y44:AL44),               $W44/$X44))))</f>
        <v/>
      </c>
      <c r="AN44" s="240">
        <f>IF(OR(NOT(ISNUMBER($T44)),ISBLANK($W44),NOT(ISNUMBER($X44))),0,      IF(OR(YEAR($T44)&gt;AN$7,$X44&lt;=0,(YEAR($T44)+$X44)&lt;AN$7),0,     IF(YEAR($T44)=AN$7,               ($W44/($X44*360))*DAYS360($T44,DATE(AN$7,12,31)),     IF((YEAR($T44)+$X44)&lt;=AN$7,               $W44-SUM($Y44:AM44),               $W44/$X44))))</f>
        <v/>
      </c>
      <c r="AO44" s="240">
        <f>IF(OR(NOT(ISNUMBER($T44)),ISBLANK($W44),NOT(ISNUMBER($X44))),0,      IF(OR(YEAR($T44)&gt;AO$7,$X44&lt;=0,(YEAR($T44)+$X44)&lt;AO$7),0,     IF(YEAR($T44)=AO$7,               ($W44/($X44*360))*DAYS360($T44,DATE(AO$7,12,31)),     IF((YEAR($T44)+$X44)&lt;=AO$7,               $W44-SUM($Y44:AN44),               $W44/$X44))))</f>
        <v/>
      </c>
      <c r="AP44" s="240">
        <f>IF(OR(NOT(ISNUMBER($T44)),ISBLANK($W44),NOT(ISNUMBER($X44))),0,      IF(OR(YEAR($T44)&gt;AP$7,$X44&lt;=0,(YEAR($T44)+$X44)&lt;AP$7),0,     IF(YEAR($T44)=AP$7,               ($W44/($X44*360))*DAYS360($T44,DATE(AP$7,12,31)),     IF((YEAR($T44)+$X44)&lt;=AP$7,               $W44-SUM($Y44:AO44),               $W44/$X44))))</f>
        <v/>
      </c>
      <c r="AQ44" s="240">
        <f>IF(OR(NOT(ISNUMBER($T44)),ISBLANK($W44),NOT(ISNUMBER($X44))),0,      IF(OR(YEAR($T44)&gt;AQ$7,$X44&lt;=0,(YEAR($T44)+$X44)&lt;AQ$7),0,     IF(YEAR($T44)=AQ$7,               ($W44/($X44*360))*DAYS360($T44,DATE(AQ$7,12,31)),     IF((YEAR($T44)+$X44)&lt;=AQ$7,               $W44-SUM($Y44:AP44),               $W44/$X44))))</f>
        <v/>
      </c>
      <c r="AR44" s="240">
        <f>IF(OR(NOT(ISNUMBER($T44)),ISBLANK($W44),NOT(ISNUMBER($X44))),0,      IF(OR(YEAR($T44)&gt;AR$7,$X44&lt;=0,(YEAR($T44)+$X44)&lt;AR$7),0,     IF(YEAR($T44)=AR$7,               ($W44/($X44*360))*DAYS360($T44,DATE(AR$7,12,31)),     IF((YEAR($T44)+$X44)&lt;=AR$7,               $W44-SUM($Y44:AQ44),               $W44/$X44))))</f>
        <v/>
      </c>
      <c r="AS44" s="240">
        <f>IF(OR(NOT(ISNUMBER($T44)),ISBLANK($W44),NOT(ISNUMBER($X44))),0,      IF(OR(YEAR($T44)&gt;AS$7,$X44&lt;=0,(YEAR($T44)+$X44)&lt;AS$7),0,     IF(YEAR($T44)=AS$7,               ($W44/($X44*360))*DAYS360($T44,DATE(AS$7,12,31)),     IF((YEAR($T44)+$X44)&lt;=AS$7,               $W44-SUM($Y44:AR44),               $W44/$X44))))</f>
        <v/>
      </c>
      <c r="AT44" s="240">
        <f>IF(OR(NOT(ISNUMBER($T44)),ISBLANK($W44),NOT(ISNUMBER($X44))),0,      IF(OR(YEAR($T44)&gt;AT$7,$X44&lt;=0,(YEAR($T44)+$X44)&lt;AT$7),0,     IF(YEAR($T44)=AT$7,               ($W44/($X44*360))*DAYS360($T44,DATE(AT$7,12,31)),     IF((YEAR($T44)+$X44)&lt;=AT$7,               $W44-SUM($Y44:AS44),               $W44/$X44))))</f>
        <v/>
      </c>
      <c r="AU44" s="240">
        <f>IF(OR(NOT(ISNUMBER($T44)),ISBLANK($W44),NOT(ISNUMBER($X44))),0,      IF(OR(YEAR($T44)&gt;AU$7,$X44&lt;=0,(YEAR($T44)+$X44)&lt;AU$7),0,     IF(YEAR($T44)=AU$7,               ($W44/($X44*360))*DAYS360($T44,DATE(AU$7,12,31)),     IF((YEAR($T44)+$X44)&lt;=AU$7,               $W44-SUM($Y44:AT44),               $W44/$X44))))</f>
        <v/>
      </c>
      <c r="AV44" s="240">
        <f>IF(OR(NOT(ISNUMBER($T44)),ISBLANK($W44),NOT(ISNUMBER($X44))),0,      IF(OR(YEAR($T44)&gt;AV$7,$X44&lt;=0,(YEAR($T44)+$X44)&lt;AV$7),0,     IF(YEAR($T44)=AV$7,               ($W44/($X44*360))*DAYS360($T44,DATE(AV$7,12,31)),     IF((YEAR($T44)+$X44)&lt;=AV$7,               $W44-SUM($Y44:AU44),               $W44/$X44))))</f>
        <v/>
      </c>
      <c r="AW44" s="240">
        <f>IF(OR(NOT(ISNUMBER($T44)),ISBLANK($W44),NOT(ISNUMBER($X44))),0,      IF(OR(YEAR($T44)&gt;AW$7,$X44&lt;=0,(YEAR($T44)+$X44)&lt;AW$7),0,     IF(YEAR($T44)=AW$7,               ($W44/($X44*360))*DAYS360($T44,DATE(AW$7,12,31)),     IF((YEAR($T44)+$X44)&lt;=AW$7,               $W44-SUM($Y44:AV44),               $W44/$X44))))</f>
        <v/>
      </c>
      <c r="AX44" s="240">
        <f>IF(OR(NOT(ISNUMBER($T44)),ISBLANK($W44),NOT(ISNUMBER($X44))),0,      IF(OR(YEAR($T44)&gt;AX$7,$X44&lt;=0,(YEAR($T44)+$X44)&lt;AX$7),0,     IF(YEAR($T44)=AX$7,               ($W44/($X44*360))*DAYS360($T44,DATE(AX$7,12,31)),     IF((YEAR($T44)+$X44)&lt;=AX$7,               $W44-SUM($Y44:AW44),               $W44/$X44))))</f>
        <v/>
      </c>
      <c r="AY44" s="240">
        <f>IF(OR(NOT(ISNUMBER($T44)),ISBLANK($W44),NOT(ISNUMBER($X44))),0,      IF(OR(YEAR($T44)&gt;AY$7,$X44&lt;=0,(YEAR($T44)+$X44)&lt;AY$7),0,     IF(YEAR($T44)=AY$7,               ($W44/($X44*360))*DAYS360($T44,DATE(AY$7,12,31)),     IF((YEAR($T44)+$X44)&lt;=AY$7,               $W44-SUM($Y44:AX44),               $W44/$X44))))</f>
        <v/>
      </c>
      <c r="AZ44" s="240">
        <f>IF(OR(NOT(ISNUMBER($T44)),ISBLANK($W44),NOT(ISNUMBER($X44))),0,      IF(OR(YEAR($T44)&gt;AZ$7,$X44&lt;=0,(YEAR($T44)+$X44)&lt;AZ$7),0,     IF(YEAR($T44)=AZ$7,               ($W44/($X44*360))*DAYS360($T44,DATE(AZ$7,12,31)),     IF((YEAR($T44)+$X44)&lt;=AZ$7,               $W44-SUM($Y44:AY44),               $W44/$X44))))</f>
        <v/>
      </c>
      <c r="BA44" s="240">
        <f>IF(OR(NOT(ISNUMBER($T44)),ISBLANK($W44),NOT(ISNUMBER($X44))),0,      IF(OR(YEAR($T44)&gt;BA$7,$X44&lt;=0,(YEAR($T44)+$X44)&lt;BA$7),0,     IF(YEAR($T44)=BA$7,               ($W44/($X44*360))*DAYS360($T44,DATE(BA$7,12,31)),     IF((YEAR($T44)+$X44)&lt;=BA$7,               $W44-SUM($Y44:AZ44),               $W44/$X44))))</f>
        <v/>
      </c>
      <c r="BB44" s="240">
        <f>IF(OR(NOT(ISNUMBER($T44)),ISBLANK($W44),NOT(ISNUMBER($X44))),0,      IF(OR(YEAR($T44)&gt;BB$7,$X44&lt;=0,(YEAR($T44)+$X44)&lt;BB$7),0,     IF(YEAR($T44)=BB$7,               ($W44/($X44*360))*DAYS360($T44,DATE(BB$7,12,31)),     IF((YEAR($T44)+$X44)&lt;=BB$7,               $W44-SUM($Y44:BA44),               $W44/$X44))))</f>
        <v/>
      </c>
      <c r="BC44" s="240">
        <f>IF(OR(NOT(ISNUMBER($T44)),ISBLANK($W44),NOT(ISNUMBER($X44))),0,      IF(OR(YEAR($T44)&gt;BC$7,$X44&lt;=0,(YEAR($T44)+$X44)&lt;BC$7),0,     IF(YEAR($T44)=BC$7,               ($W44/($X44*360))*DAYS360($T44,DATE(BC$7,12,31)),     IF((YEAR($T44)+$X44)&lt;=BC$7,               $W44-SUM($Y44:BB44),               $W44/$X44))))</f>
        <v/>
      </c>
      <c r="BD44" s="240">
        <f>IF(OR(NOT(ISNUMBER($T44)),ISBLANK($W44),NOT(ISNUMBER($X44))),0,      IF(OR(YEAR($T44)&gt;BD$7,$X44&lt;=0,(YEAR($T44)+$X44)&lt;BD$7),0,     IF(YEAR($T44)=BD$7,               ($W44/($X44*360))*DAYS360($T44,DATE(BD$7,12,31)),     IF((YEAR($T44)+$X44)&lt;=BD$7,               $W44-SUM($Y44:BC44),               $W44/$X44))))</f>
        <v/>
      </c>
      <c r="BE44" s="240">
        <f>IF(OR(NOT(ISNUMBER($T44)),ISBLANK($W44),NOT(ISNUMBER($X44))),0,      IF(OR(YEAR($T44)&gt;BE$7,$X44&lt;=0,(YEAR($T44)+$X44)&lt;BE$7),0,     IF(YEAR($T44)=BE$7,               ($W44/($X44*360))*DAYS360($T44,DATE(BE$7,12,31)),     IF((YEAR($T44)+$X44)&lt;=BE$7,               $W44-SUM($Y44:BD44),               $W44/$X44))))</f>
        <v/>
      </c>
      <c r="BF44" s="240">
        <f>IF(OR(NOT(ISNUMBER($T44)),ISBLANK($W44),NOT(ISNUMBER($X44))),0,      IF(OR(YEAR($T44)&gt;BF$7,$X44&lt;=0,(YEAR($T44)+$X44)&lt;BF$7),0,     IF(YEAR($T44)=BF$7,               ($W44/($X44*360))*DAYS360($T44,DATE(BF$7,12,31)),     IF((YEAR($T44)+$X44)&lt;=BF$7,               $W44-SUM($Y44:BE44),               $W44/$X44))))</f>
        <v/>
      </c>
      <c r="BG44" s="240">
        <f>IF(OR(NOT(ISNUMBER($T44)),ISBLANK($W44),NOT(ISNUMBER($X44))),0,      IF(OR(YEAR($T44)&gt;BG$7,$X44&lt;=0,(YEAR($T44)+$X44)&lt;BG$7),0,     IF(YEAR($T44)=BG$7,               ($W44/($X44*360))*DAYS360($T44,DATE(BG$7,12,31)),     IF((YEAR($T44)+$X44)&lt;=BG$7,               $W44-SUM($Y44:BF44),               $W44/$X44))))</f>
        <v/>
      </c>
      <c r="BH44" s="240">
        <f>IF(OR(NOT(ISNUMBER($T44)),ISBLANK($W44),NOT(ISNUMBER($X44))),0,      IF(OR(YEAR($T44)&gt;BH$7,$X44&lt;=0,(YEAR($T44)+$X44)&lt;BH$7),0,     IF(YEAR($T44)=BH$7,               ($W44/($X44*360))*DAYS360($T44,DATE(BH$7,12,31)),     IF((YEAR($T44)+$X44)&lt;=BH$7,               $W44-SUM($Y44:BG44),               $W44/$X44))))</f>
        <v/>
      </c>
      <c r="BI44" s="240">
        <f>IF(OR(NOT(ISNUMBER($T44)),ISBLANK($W44),NOT(ISNUMBER($X44))),0,      IF(OR(YEAR($T44)&gt;BI$7,$X44&lt;=0,(YEAR($T44)+$X44)&lt;BI$7),0,     IF(YEAR($T44)=BI$7,               ($W44/($X44*360))*DAYS360($T44,DATE(BI$7,12,31)),     IF((YEAR($T44)+$X44)&lt;=BI$7,               $W44-SUM($Y44:BH44),               $W44/$X44))))</f>
        <v/>
      </c>
      <c r="BJ44" s="240">
        <f>IF(OR(NOT(ISNUMBER($T44)),ISBLANK($W44),NOT(ISNUMBER($X44))),0,      IF(OR(YEAR($T44)&gt;BJ$7,$X44&lt;=0,(YEAR($T44)+$X44)&lt;BJ$7),0,     IF(YEAR($T44)=BJ$7,               ($W44/($X44*360))*DAYS360($T44,DATE(BJ$7,12,31)),     IF((YEAR($T44)+$X44)&lt;=BJ$7,               $W44-SUM($Y44:BI44),               $W44/$X44))))</f>
        <v/>
      </c>
      <c r="BK44" s="240">
        <f>IF(OR(NOT(ISNUMBER($T44)),ISBLANK($W44),NOT(ISNUMBER($X44))),0,      IF(OR(YEAR($T44)&gt;BK$7,$X44&lt;=0,(YEAR($T44)+$X44)&lt;BK$7),0,     IF(YEAR($T44)=BK$7,               ($W44/($X44*360))*DAYS360($T44,DATE(BK$7,12,31)),     IF((YEAR($T44)+$X44)&lt;=BK$7,               $W44-SUM($Y44:BJ44),               $W44/$X44))))</f>
        <v/>
      </c>
      <c r="BL44" s="240">
        <f>IF(OR(NOT(ISNUMBER($T44)),ISBLANK($W44),NOT(ISNUMBER($X44))),0,      IF(OR(YEAR($T44)&gt;BL$7,$X44&lt;=0,(YEAR($T44)+$X44)&lt;BL$7),0,     IF(YEAR($T44)=BL$7,               ($W44/($X44*360))*DAYS360($T44,DATE(BL$7,12,31)),     IF((YEAR($T44)+$X44)&lt;=BL$7,               $W44-SUM($Y44:BK44),               $W44/$X44))))</f>
        <v/>
      </c>
      <c r="BM44" s="240">
        <f>IF(OR(NOT(ISNUMBER($T44)),ISBLANK($W44),NOT(ISNUMBER($X44))),0,      IF(OR(YEAR($T44)&gt;BM$7,$X44&lt;=0,(YEAR($T44)+$X44)&lt;BM$7),0,     IF(YEAR($T44)=BM$7,               ($W44/($X44*360))*DAYS360($T44,DATE(BM$7,12,31)),     IF((YEAR($T44)+$X44)&lt;=BM$7,               $W44-SUM($Y44:BL44),               $W44/$X44))))</f>
        <v/>
      </c>
      <c r="BN44" s="240">
        <f>IF(OR(NOT(ISNUMBER($T44)),ISBLANK($W44),NOT(ISNUMBER($X44))),0,      IF(OR(YEAR($T44)&gt;BN$7,$X44&lt;=0,(YEAR($T44)+$X44)&lt;BN$7),0,     IF(YEAR($T44)=BN$7,               ($W44/($X44*360))*DAYS360($T44,DATE(BN$7,12,31)),     IF((YEAR($T44)+$X44)&lt;=BN$7,               $W44-SUM($Y44:BM44),               $W44/$X44))))</f>
        <v/>
      </c>
      <c r="BO44" s="240">
        <f>IF(OR(NOT(ISNUMBER($T44)),ISBLANK($W44),NOT(ISNUMBER($X44))),0,      IF(OR(YEAR($T44)&gt;BO$7,$X44&lt;=0,(YEAR($T44)+$X44)&lt;BO$7),0,     IF(YEAR($T44)=BO$7,               ($W44/($X44*360))*DAYS360($T44,DATE(BO$7,12,31)),     IF((YEAR($T44)+$X44)&lt;=BO$7,               $W44-SUM($Y44:BN44),               $W44/$X44))))</f>
        <v/>
      </c>
      <c r="BP44" s="240">
        <f>IF(OR(NOT(ISNUMBER($T44)),ISBLANK($W44),NOT(ISNUMBER($X44))),0,      IF(OR(YEAR($T44)&gt;BP$7,$X44&lt;=0,(YEAR($T44)+$X44)&lt;BP$7),0,     IF(YEAR($T44)=BP$7,               ($W44/($X44*360))*DAYS360($T44,DATE(BP$7,12,31)),     IF((YEAR($T44)+$X44)&lt;=BP$7,               $W44-SUM($Y44:BO44),               $W44/$X44))))</f>
        <v/>
      </c>
      <c r="BQ44" s="240">
        <f>IF(OR(NOT(ISNUMBER($T44)),ISBLANK($W44),NOT(ISNUMBER($X44))),0,      IF(OR(YEAR($T44)&gt;BQ$7,$X44&lt;=0,(YEAR($T44)+$X44)&lt;BQ$7),0,     IF(YEAR($T44)=BQ$7,               ($W44/($X44*360))*DAYS360($T44,DATE(BQ$7,12,31)),     IF((YEAR($T44)+$X44)&lt;=BQ$7,               $W44-SUM($Y44:BP44),               $W44/$X44))))</f>
        <v/>
      </c>
      <c r="BR44" s="240">
        <f>IF(OR(NOT(ISNUMBER($T44)),ISBLANK($W44),NOT(ISNUMBER($X44))),0,      IF(OR(YEAR($T44)&gt;BR$7,$X44&lt;=0,(YEAR($T44)+$X44)&lt;BR$7),0,     IF(YEAR($T44)=BR$7,               ($W44/($X44*360))*DAYS360($T44,DATE(BR$7,12,31)),     IF((YEAR($T44)+$X44)&lt;=BR$7,               $W44-SUM($Y44:BQ44),               $W44/$X44))))</f>
        <v/>
      </c>
      <c r="BS44" s="240">
        <f>IF(OR(NOT(ISNUMBER($T44)),ISBLANK($W44),NOT(ISNUMBER($X44))),0,      IF(OR(YEAR($T44)&gt;BS$7,$X44&lt;=0,(YEAR($T44)+$X44)&lt;BS$7),0,     IF(YEAR($T44)=BS$7,               ($W44/($X44*360))*DAYS360($T44,DATE(BS$7,12,31)),     IF((YEAR($T44)+$X44)&lt;=BS$7,               $W44-SUM($Y44:BR44),               $W44/$X44))))</f>
        <v/>
      </c>
      <c r="BT44" s="240">
        <f>IF(OR(NOT(ISNUMBER($T44)),ISBLANK($W44),NOT(ISNUMBER($X44))),0,      IF(OR(YEAR($T44)&gt;BT$7,$X44&lt;=0,(YEAR($T44)+$X44)&lt;BT$7),0,     IF(YEAR($T44)=BT$7,               ($W44/($X44*360))*DAYS360($T44,DATE(BT$7,12,31)),     IF((YEAR($T44)+$X44)&lt;=BT$7,               $W44-SUM($Y44:BS44),               $W44/$X44))))</f>
        <v/>
      </c>
      <c r="BU44" s="240">
        <f>IF(OR(NOT(ISNUMBER($T44)),ISBLANK($W44),NOT(ISNUMBER($X44))),0,      IF(OR(YEAR($T44)&gt;BU$7,$X44&lt;=0,(YEAR($T44)+$X44)&lt;BU$7),0,     IF(YEAR($T44)=BU$7,               ($W44/($X44*360))*DAYS360($T44,DATE(BU$7,12,31)),     IF((YEAR($T44)+$X44)&lt;=BU$7,               $W44-SUM($Y44:BT44),               $W44/$X44))))</f>
        <v/>
      </c>
      <c r="BV44" s="240">
        <f>IF(OR(NOT(ISNUMBER($T44)),ISBLANK($W44),NOT(ISNUMBER($X44))),0,      IF(OR(YEAR($T44)&gt;BV$7,$X44&lt;=0,(YEAR($T44)+$X44)&lt;BV$7),0,     IF(YEAR($T44)=BV$7,               ($W44/($X44*360))*DAYS360($T44,DATE(BV$7,12,31)),     IF((YEAR($T44)+$X44)&lt;=BV$7,               $W44-SUM($Y44:BU44),               $W44/$X44))))</f>
        <v/>
      </c>
      <c r="BW44" s="240">
        <f>IF(OR(NOT(ISNUMBER($T44)),ISBLANK($W44),NOT(ISNUMBER($X44))),0,      IF(OR(YEAR($T44)&gt;BW$7,$X44&lt;=0,(YEAR($T44)+$X44)&lt;BW$7),0,     IF(YEAR($T44)=BW$7,               ($W44/($X44*360))*DAYS360($T44,DATE(BW$7,12,31)),     IF((YEAR($T44)+$X44)&lt;=BW$7,               $W44-SUM($Y44:BV44),               $W44/$X44))))</f>
        <v/>
      </c>
      <c r="BX44" s="240">
        <f>IF(OR(NOT(ISNUMBER($T44)),ISBLANK($W44),NOT(ISNUMBER($X44))),0,      IF(OR(YEAR($T44)&gt;BX$7,$X44&lt;=0,(YEAR($T44)+$X44)&lt;BX$7),0,     IF(YEAR($T44)=BX$7,               ($W44/($X44*360))*DAYS360($T44,DATE(BX$7,12,31)),     IF((YEAR($T44)+$X44)&lt;=BX$7,               $W44-SUM($Y44:BW44),               $W44/$X44))))</f>
        <v/>
      </c>
      <c r="BY44" s="240">
        <f>IF(OR(NOT(ISNUMBER($T44)),ISBLANK($W44),NOT(ISNUMBER($X44))),0,      IF(OR(YEAR($T44)&gt;BY$7,$X44&lt;=0,(YEAR($T44)+$X44)&lt;BY$7),0,     IF(YEAR($T44)=BY$7,               ($W44/($X44*360))*DAYS360($T44,DATE(BY$7,12,31)),     IF((YEAR($T44)+$X44)&lt;=BY$7,               $W44-SUM($Y44:BX44),               $W44/$X44))))</f>
        <v/>
      </c>
      <c r="CL44" s="14">
        <f>CL43+1</f>
        <v/>
      </c>
    </row>
    <row r="45" ht="15" customFormat="1" customHeight="1" s="14">
      <c r="A45" s="9" t="n"/>
      <c r="B45" s="30" t="inlineStr">
        <is>
          <t>Bien_Immo - 1</t>
        </is>
      </c>
      <c r="C45" s="190" t="n"/>
      <c r="D45" s="356" t="n"/>
      <c r="E45" s="525" t="n"/>
      <c r="F45" s="525" t="n"/>
      <c r="G45" s="525" t="n"/>
      <c r="H45" s="525" t="n"/>
      <c r="I45" s="525" t="n"/>
      <c r="J45" s="525" t="n"/>
      <c r="K45" s="525" t="n"/>
      <c r="L45" s="525" t="n"/>
      <c r="M45" s="525" t="n"/>
      <c r="N45" s="526" t="n"/>
      <c r="O45" s="260" t="n"/>
      <c r="P45" s="191" t="n"/>
      <c r="Q45" s="341" t="inlineStr">
        <is>
          <t>Autres immobilisations corporelles</t>
        </is>
      </c>
      <c r="R45" s="18" t="n"/>
      <c r="S45" s="12">
        <f>B51</f>
        <v/>
      </c>
      <c r="T45" s="176">
        <f>IFERROR( IF(ISBLANK(C51),"",IF(C51&lt;HLOOKUP(S45,$Z$275:$AC$280,5,FALSE),"",MAX(HLOOKUP(S45,$Z$275:$AC$280,6,FALSE),C51) ) ),"")</f>
        <v/>
      </c>
      <c r="U45" s="287">
        <f>IF(ISBLANK(D51),"",D51)</f>
        <v/>
      </c>
      <c r="V45" s="316">
        <f>Q51</f>
        <v/>
      </c>
      <c r="W45" s="512">
        <f>IF(ISBLANK(O51),0,O51)</f>
        <v/>
      </c>
      <c r="X45" s="512">
        <f>IF(ISBLANK(P51),"",P51)</f>
        <v/>
      </c>
      <c r="Y45" s="12" t="n"/>
      <c r="Z45" s="240">
        <f>IF(OR(NOT(ISNUMBER($T45)),ISBLANK($W45),NOT(ISNUMBER($X45))),0,      IF(OR(YEAR($T45)&gt;Z$7,$X45&lt;=0,(YEAR($T45)+$X45)&lt;Z$7),0,     IF(YEAR($T45)=Z$7,               ($W45/($X45*360))*DAYS360($T45,DATE(Z$7,12,31)),     IF((YEAR($T45)+$X45)&lt;=Z$7,               $W45-SUM($Y45:Y45),               $W45/$X45))))</f>
        <v/>
      </c>
      <c r="AA45" s="240">
        <f>IF(OR(NOT(ISNUMBER($T45)),ISBLANK($W45),NOT(ISNUMBER($X45))),0,      IF(OR(YEAR($T45)&gt;AA$7,$X45&lt;=0,(YEAR($T45)+$X45)&lt;AA$7),0,     IF(YEAR($T45)=AA$7,               ($W45/($X45*360))*DAYS360($T45,DATE(AA$7,12,31)),     IF((YEAR($T45)+$X45)&lt;=AA$7,               $W45-SUM($Y45:Z45),               $W45/$X45))))</f>
        <v/>
      </c>
      <c r="AB45" s="240">
        <f>IF(OR(NOT(ISNUMBER($T45)),ISBLANK($W45),NOT(ISNUMBER($X45))),0,      IF(OR(YEAR($T45)&gt;AB$7,$X45&lt;=0,(YEAR($T45)+$X45)&lt;AB$7),0,     IF(YEAR($T45)=AB$7,               ($W45/($X45*360))*DAYS360($T45,DATE(AB$7,12,31)),     IF((YEAR($T45)+$X45)&lt;=AB$7,               $W45-SUM($Y45:AA45),               $W45/$X45))))</f>
        <v/>
      </c>
      <c r="AC45" s="240">
        <f>IF(OR(NOT(ISNUMBER($T45)),ISBLANK($W45),NOT(ISNUMBER($X45))),0,      IF(OR(YEAR($T45)&gt;AC$7,$X45&lt;=0,(YEAR($T45)+$X45)&lt;AC$7),0,     IF(YEAR($T45)=AC$7,               ($W45/($X45*360))*DAYS360($T45,DATE(AC$7,12,31)),     IF((YEAR($T45)+$X45)&lt;=AC$7,               $W45-SUM($Y45:AB45),               $W45/$X45))))</f>
        <v/>
      </c>
      <c r="AD45" s="240">
        <f>IF(OR(NOT(ISNUMBER($T45)),ISBLANK($W45),NOT(ISNUMBER($X45))),0,      IF(OR(YEAR($T45)&gt;AD$7,$X45&lt;=0,(YEAR($T45)+$X45)&lt;AD$7),0,     IF(YEAR($T45)=AD$7,               ($W45/($X45*360))*DAYS360($T45,DATE(AD$7,12,31)),     IF((YEAR($T45)+$X45)&lt;=AD$7,               $W45-SUM($Y45:AC45),               $W45/$X45))))</f>
        <v/>
      </c>
      <c r="AE45" s="240">
        <f>IF(OR(NOT(ISNUMBER($T45)),ISBLANK($W45),NOT(ISNUMBER($X45))),0,      IF(OR(YEAR($T45)&gt;AE$7,$X45&lt;=0,(YEAR($T45)+$X45)&lt;AE$7),0,     IF(YEAR($T45)=AE$7,               ($W45/($X45*360))*DAYS360($T45,DATE(AE$7,12,31)),     IF((YEAR($T45)+$X45)&lt;=AE$7,               $W45-SUM($Y45:AD45),               $W45/$X45))))</f>
        <v/>
      </c>
      <c r="AF45" s="240">
        <f>IF(OR(NOT(ISNUMBER($T45)),ISBLANK($W45),NOT(ISNUMBER($X45))),0,      IF(OR(YEAR($T45)&gt;AF$7,$X45&lt;=0,(YEAR($T45)+$X45)&lt;AF$7),0,     IF(YEAR($T45)=AF$7,               ($W45/($X45*360))*DAYS360($T45,DATE(AF$7,12,31)),     IF((YEAR($T45)+$X45)&lt;=AF$7,               $W45-SUM($Y45:AE45),               $W45/$X45))))</f>
        <v/>
      </c>
      <c r="AG45" s="240">
        <f>IF(OR(NOT(ISNUMBER($T45)),ISBLANK($W45),NOT(ISNUMBER($X45))),0,      IF(OR(YEAR($T45)&gt;AG$7,$X45&lt;=0,(YEAR($T45)+$X45)&lt;AG$7),0,     IF(YEAR($T45)=AG$7,               ($W45/($X45*360))*DAYS360($T45,DATE(AG$7,12,31)),     IF((YEAR($T45)+$X45)&lt;=AG$7,               $W45-SUM($Y45:AF45),               $W45/$X45))))</f>
        <v/>
      </c>
      <c r="AH45" s="240">
        <f>IF(OR(NOT(ISNUMBER($T45)),ISBLANK($W45),NOT(ISNUMBER($X45))),0,      IF(OR(YEAR($T45)&gt;AH$7,$X45&lt;=0,(YEAR($T45)+$X45)&lt;AH$7),0,     IF(YEAR($T45)=AH$7,               ($W45/($X45*360))*DAYS360($T45,DATE(AH$7,12,31)),     IF((YEAR($T45)+$X45)&lt;=AH$7,               $W45-SUM($Y45:AG45),               $W45/$X45))))</f>
        <v/>
      </c>
      <c r="AI45" s="240">
        <f>IF(OR(NOT(ISNUMBER($T45)),ISBLANK($W45),NOT(ISNUMBER($X45))),0,      IF(OR(YEAR($T45)&gt;AI$7,$X45&lt;=0,(YEAR($T45)+$X45)&lt;AI$7),0,     IF(YEAR($T45)=AI$7,               ($W45/($X45*360))*DAYS360($T45,DATE(AI$7,12,31)),     IF((YEAR($T45)+$X45)&lt;=AI$7,               $W45-SUM($Y45:AH45),               $W45/$X45))))</f>
        <v/>
      </c>
      <c r="AJ45" s="240">
        <f>IF(OR(NOT(ISNUMBER($T45)),ISBLANK($W45),NOT(ISNUMBER($X45))),0,      IF(OR(YEAR($T45)&gt;AJ$7,$X45&lt;=0,(YEAR($T45)+$X45)&lt;AJ$7),0,     IF(YEAR($T45)=AJ$7,               ($W45/($X45*360))*DAYS360($T45,DATE(AJ$7,12,31)),     IF((YEAR($T45)+$X45)&lt;=AJ$7,               $W45-SUM($Y45:AI45),               $W45/$X45))))</f>
        <v/>
      </c>
      <c r="AK45" s="240">
        <f>IF(OR(NOT(ISNUMBER($T45)),ISBLANK($W45),NOT(ISNUMBER($X45))),0,      IF(OR(YEAR($T45)&gt;AK$7,$X45&lt;=0,(YEAR($T45)+$X45)&lt;AK$7),0,     IF(YEAR($T45)=AK$7,               ($W45/($X45*360))*DAYS360($T45,DATE(AK$7,12,31)),     IF((YEAR($T45)+$X45)&lt;=AK$7,               $W45-SUM($Y45:AJ45),               $W45/$X45))))</f>
        <v/>
      </c>
      <c r="AL45" s="240">
        <f>IF(OR(NOT(ISNUMBER($T45)),ISBLANK($W45),NOT(ISNUMBER($X45))),0,      IF(OR(YEAR($T45)&gt;AL$7,$X45&lt;=0,(YEAR($T45)+$X45)&lt;AL$7),0,     IF(YEAR($T45)=AL$7,               ($W45/($X45*360))*DAYS360($T45,DATE(AL$7,12,31)),     IF((YEAR($T45)+$X45)&lt;=AL$7,               $W45-SUM($Y45:AK45),               $W45/$X45))))</f>
        <v/>
      </c>
      <c r="AM45" s="240">
        <f>IF(OR(NOT(ISNUMBER($T45)),ISBLANK($W45),NOT(ISNUMBER($X45))),0,      IF(OR(YEAR($T45)&gt;AM$7,$X45&lt;=0,(YEAR($T45)+$X45)&lt;AM$7),0,     IF(YEAR($T45)=AM$7,               ($W45/($X45*360))*DAYS360($T45,DATE(AM$7,12,31)),     IF((YEAR($T45)+$X45)&lt;=AM$7,               $W45-SUM($Y45:AL45),               $W45/$X45))))</f>
        <v/>
      </c>
      <c r="AN45" s="240">
        <f>IF(OR(NOT(ISNUMBER($T45)),ISBLANK($W45),NOT(ISNUMBER($X45))),0,      IF(OR(YEAR($T45)&gt;AN$7,$X45&lt;=0,(YEAR($T45)+$X45)&lt;AN$7),0,     IF(YEAR($T45)=AN$7,               ($W45/($X45*360))*DAYS360($T45,DATE(AN$7,12,31)),     IF((YEAR($T45)+$X45)&lt;=AN$7,               $W45-SUM($Y45:AM45),               $W45/$X45))))</f>
        <v/>
      </c>
      <c r="AO45" s="240">
        <f>IF(OR(NOT(ISNUMBER($T45)),ISBLANK($W45),NOT(ISNUMBER($X45))),0,      IF(OR(YEAR($T45)&gt;AO$7,$X45&lt;=0,(YEAR($T45)+$X45)&lt;AO$7),0,     IF(YEAR($T45)=AO$7,               ($W45/($X45*360))*DAYS360($T45,DATE(AO$7,12,31)),     IF((YEAR($T45)+$X45)&lt;=AO$7,               $W45-SUM($Y45:AN45),               $W45/$X45))))</f>
        <v/>
      </c>
      <c r="AP45" s="240">
        <f>IF(OR(NOT(ISNUMBER($T45)),ISBLANK($W45),NOT(ISNUMBER($X45))),0,      IF(OR(YEAR($T45)&gt;AP$7,$X45&lt;=0,(YEAR($T45)+$X45)&lt;AP$7),0,     IF(YEAR($T45)=AP$7,               ($W45/($X45*360))*DAYS360($T45,DATE(AP$7,12,31)),     IF((YEAR($T45)+$X45)&lt;=AP$7,               $W45-SUM($Y45:AO45),               $W45/$X45))))</f>
        <v/>
      </c>
      <c r="AQ45" s="240">
        <f>IF(OR(NOT(ISNUMBER($T45)),ISBLANK($W45),NOT(ISNUMBER($X45))),0,      IF(OR(YEAR($T45)&gt;AQ$7,$X45&lt;=0,(YEAR($T45)+$X45)&lt;AQ$7),0,     IF(YEAR($T45)=AQ$7,               ($W45/($X45*360))*DAYS360($T45,DATE(AQ$7,12,31)),     IF((YEAR($T45)+$X45)&lt;=AQ$7,               $W45-SUM($Y45:AP45),               $W45/$X45))))</f>
        <v/>
      </c>
      <c r="AR45" s="240">
        <f>IF(OR(NOT(ISNUMBER($T45)),ISBLANK($W45),NOT(ISNUMBER($X45))),0,      IF(OR(YEAR($T45)&gt;AR$7,$X45&lt;=0,(YEAR($T45)+$X45)&lt;AR$7),0,     IF(YEAR($T45)=AR$7,               ($W45/($X45*360))*DAYS360($T45,DATE(AR$7,12,31)),     IF((YEAR($T45)+$X45)&lt;=AR$7,               $W45-SUM($Y45:AQ45),               $W45/$X45))))</f>
        <v/>
      </c>
      <c r="AS45" s="240">
        <f>IF(OR(NOT(ISNUMBER($T45)),ISBLANK($W45),NOT(ISNUMBER($X45))),0,      IF(OR(YEAR($T45)&gt;AS$7,$X45&lt;=0,(YEAR($T45)+$X45)&lt;AS$7),0,     IF(YEAR($T45)=AS$7,               ($W45/($X45*360))*DAYS360($T45,DATE(AS$7,12,31)),     IF((YEAR($T45)+$X45)&lt;=AS$7,               $W45-SUM($Y45:AR45),               $W45/$X45))))</f>
        <v/>
      </c>
      <c r="AT45" s="240">
        <f>IF(OR(NOT(ISNUMBER($T45)),ISBLANK($W45),NOT(ISNUMBER($X45))),0,      IF(OR(YEAR($T45)&gt;AT$7,$X45&lt;=0,(YEAR($T45)+$X45)&lt;AT$7),0,     IF(YEAR($T45)=AT$7,               ($W45/($X45*360))*DAYS360($T45,DATE(AT$7,12,31)),     IF((YEAR($T45)+$X45)&lt;=AT$7,               $W45-SUM($Y45:AS45),               $W45/$X45))))</f>
        <v/>
      </c>
      <c r="AU45" s="240">
        <f>IF(OR(NOT(ISNUMBER($T45)),ISBLANK($W45),NOT(ISNUMBER($X45))),0,      IF(OR(YEAR($T45)&gt;AU$7,$X45&lt;=0,(YEAR($T45)+$X45)&lt;AU$7),0,     IF(YEAR($T45)=AU$7,               ($W45/($X45*360))*DAYS360($T45,DATE(AU$7,12,31)),     IF((YEAR($T45)+$X45)&lt;=AU$7,               $W45-SUM($Y45:AT45),               $W45/$X45))))</f>
        <v/>
      </c>
      <c r="AV45" s="240">
        <f>IF(OR(NOT(ISNUMBER($T45)),ISBLANK($W45),NOT(ISNUMBER($X45))),0,      IF(OR(YEAR($T45)&gt;AV$7,$X45&lt;=0,(YEAR($T45)+$X45)&lt;AV$7),0,     IF(YEAR($T45)=AV$7,               ($W45/($X45*360))*DAYS360($T45,DATE(AV$7,12,31)),     IF((YEAR($T45)+$X45)&lt;=AV$7,               $W45-SUM($Y45:AU45),               $W45/$X45))))</f>
        <v/>
      </c>
      <c r="AW45" s="240">
        <f>IF(OR(NOT(ISNUMBER($T45)),ISBLANK($W45),NOT(ISNUMBER($X45))),0,      IF(OR(YEAR($T45)&gt;AW$7,$X45&lt;=0,(YEAR($T45)+$X45)&lt;AW$7),0,     IF(YEAR($T45)=AW$7,               ($W45/($X45*360))*DAYS360($T45,DATE(AW$7,12,31)),     IF((YEAR($T45)+$X45)&lt;=AW$7,               $W45-SUM($Y45:AV45),               $W45/$X45))))</f>
        <v/>
      </c>
      <c r="AX45" s="240">
        <f>IF(OR(NOT(ISNUMBER($T45)),ISBLANK($W45),NOT(ISNUMBER($X45))),0,      IF(OR(YEAR($T45)&gt;AX$7,$X45&lt;=0,(YEAR($T45)+$X45)&lt;AX$7),0,     IF(YEAR($T45)=AX$7,               ($W45/($X45*360))*DAYS360($T45,DATE(AX$7,12,31)),     IF((YEAR($T45)+$X45)&lt;=AX$7,               $W45-SUM($Y45:AW45),               $W45/$X45))))</f>
        <v/>
      </c>
      <c r="AY45" s="240">
        <f>IF(OR(NOT(ISNUMBER($T45)),ISBLANK($W45),NOT(ISNUMBER($X45))),0,      IF(OR(YEAR($T45)&gt;AY$7,$X45&lt;=0,(YEAR($T45)+$X45)&lt;AY$7),0,     IF(YEAR($T45)=AY$7,               ($W45/($X45*360))*DAYS360($T45,DATE(AY$7,12,31)),     IF((YEAR($T45)+$X45)&lt;=AY$7,               $W45-SUM($Y45:AX45),               $W45/$X45))))</f>
        <v/>
      </c>
      <c r="AZ45" s="240">
        <f>IF(OR(NOT(ISNUMBER($T45)),ISBLANK($W45),NOT(ISNUMBER($X45))),0,      IF(OR(YEAR($T45)&gt;AZ$7,$X45&lt;=0,(YEAR($T45)+$X45)&lt;AZ$7),0,     IF(YEAR($T45)=AZ$7,               ($W45/($X45*360))*DAYS360($T45,DATE(AZ$7,12,31)),     IF((YEAR($T45)+$X45)&lt;=AZ$7,               $W45-SUM($Y45:AY45),               $W45/$X45))))</f>
        <v/>
      </c>
      <c r="BA45" s="240">
        <f>IF(OR(NOT(ISNUMBER($T45)),ISBLANK($W45),NOT(ISNUMBER($X45))),0,      IF(OR(YEAR($T45)&gt;BA$7,$X45&lt;=0,(YEAR($T45)+$X45)&lt;BA$7),0,     IF(YEAR($T45)=BA$7,               ($W45/($X45*360))*DAYS360($T45,DATE(BA$7,12,31)),     IF((YEAR($T45)+$X45)&lt;=BA$7,               $W45-SUM($Y45:AZ45),               $W45/$X45))))</f>
        <v/>
      </c>
      <c r="BB45" s="240">
        <f>IF(OR(NOT(ISNUMBER($T45)),ISBLANK($W45),NOT(ISNUMBER($X45))),0,      IF(OR(YEAR($T45)&gt;BB$7,$X45&lt;=0,(YEAR($T45)+$X45)&lt;BB$7),0,     IF(YEAR($T45)=BB$7,               ($W45/($X45*360))*DAYS360($T45,DATE(BB$7,12,31)),     IF((YEAR($T45)+$X45)&lt;=BB$7,               $W45-SUM($Y45:BA45),               $W45/$X45))))</f>
        <v/>
      </c>
      <c r="BC45" s="240">
        <f>IF(OR(NOT(ISNUMBER($T45)),ISBLANK($W45),NOT(ISNUMBER($X45))),0,      IF(OR(YEAR($T45)&gt;BC$7,$X45&lt;=0,(YEAR($T45)+$X45)&lt;BC$7),0,     IF(YEAR($T45)=BC$7,               ($W45/($X45*360))*DAYS360($T45,DATE(BC$7,12,31)),     IF((YEAR($T45)+$X45)&lt;=BC$7,               $W45-SUM($Y45:BB45),               $W45/$X45))))</f>
        <v/>
      </c>
      <c r="BD45" s="240">
        <f>IF(OR(NOT(ISNUMBER($T45)),ISBLANK($W45),NOT(ISNUMBER($X45))),0,      IF(OR(YEAR($T45)&gt;BD$7,$X45&lt;=0,(YEAR($T45)+$X45)&lt;BD$7),0,     IF(YEAR($T45)=BD$7,               ($W45/($X45*360))*DAYS360($T45,DATE(BD$7,12,31)),     IF((YEAR($T45)+$X45)&lt;=BD$7,               $W45-SUM($Y45:BC45),               $W45/$X45))))</f>
        <v/>
      </c>
      <c r="BE45" s="240">
        <f>IF(OR(NOT(ISNUMBER($T45)),ISBLANK($W45),NOT(ISNUMBER($X45))),0,      IF(OR(YEAR($T45)&gt;BE$7,$X45&lt;=0,(YEAR($T45)+$X45)&lt;BE$7),0,     IF(YEAR($T45)=BE$7,               ($W45/($X45*360))*DAYS360($T45,DATE(BE$7,12,31)),     IF((YEAR($T45)+$X45)&lt;=BE$7,               $W45-SUM($Y45:BD45),               $W45/$X45))))</f>
        <v/>
      </c>
      <c r="BF45" s="240">
        <f>IF(OR(NOT(ISNUMBER($T45)),ISBLANK($W45),NOT(ISNUMBER($X45))),0,      IF(OR(YEAR($T45)&gt;BF$7,$X45&lt;=0,(YEAR($T45)+$X45)&lt;BF$7),0,     IF(YEAR($T45)=BF$7,               ($W45/($X45*360))*DAYS360($T45,DATE(BF$7,12,31)),     IF((YEAR($T45)+$X45)&lt;=BF$7,               $W45-SUM($Y45:BE45),               $W45/$X45))))</f>
        <v/>
      </c>
      <c r="BG45" s="240">
        <f>IF(OR(NOT(ISNUMBER($T45)),ISBLANK($W45),NOT(ISNUMBER($X45))),0,      IF(OR(YEAR($T45)&gt;BG$7,$X45&lt;=0,(YEAR($T45)+$X45)&lt;BG$7),0,     IF(YEAR($T45)=BG$7,               ($W45/($X45*360))*DAYS360($T45,DATE(BG$7,12,31)),     IF((YEAR($T45)+$X45)&lt;=BG$7,               $W45-SUM($Y45:BF45),               $W45/$X45))))</f>
        <v/>
      </c>
      <c r="BH45" s="240">
        <f>IF(OR(NOT(ISNUMBER($T45)),ISBLANK($W45),NOT(ISNUMBER($X45))),0,      IF(OR(YEAR($T45)&gt;BH$7,$X45&lt;=0,(YEAR($T45)+$X45)&lt;BH$7),0,     IF(YEAR($T45)=BH$7,               ($W45/($X45*360))*DAYS360($T45,DATE(BH$7,12,31)),     IF((YEAR($T45)+$X45)&lt;=BH$7,               $W45-SUM($Y45:BG45),               $W45/$X45))))</f>
        <v/>
      </c>
      <c r="BI45" s="240">
        <f>IF(OR(NOT(ISNUMBER($T45)),ISBLANK($W45),NOT(ISNUMBER($X45))),0,      IF(OR(YEAR($T45)&gt;BI$7,$X45&lt;=0,(YEAR($T45)+$X45)&lt;BI$7),0,     IF(YEAR($T45)=BI$7,               ($W45/($X45*360))*DAYS360($T45,DATE(BI$7,12,31)),     IF((YEAR($T45)+$X45)&lt;=BI$7,               $W45-SUM($Y45:BH45),               $W45/$X45))))</f>
        <v/>
      </c>
      <c r="BJ45" s="240">
        <f>IF(OR(NOT(ISNUMBER($T45)),ISBLANK($W45),NOT(ISNUMBER($X45))),0,      IF(OR(YEAR($T45)&gt;BJ$7,$X45&lt;=0,(YEAR($T45)+$X45)&lt;BJ$7),0,     IF(YEAR($T45)=BJ$7,               ($W45/($X45*360))*DAYS360($T45,DATE(BJ$7,12,31)),     IF((YEAR($T45)+$X45)&lt;=BJ$7,               $W45-SUM($Y45:BI45),               $W45/$X45))))</f>
        <v/>
      </c>
      <c r="BK45" s="240">
        <f>IF(OR(NOT(ISNUMBER($T45)),ISBLANK($W45),NOT(ISNUMBER($X45))),0,      IF(OR(YEAR($T45)&gt;BK$7,$X45&lt;=0,(YEAR($T45)+$X45)&lt;BK$7),0,     IF(YEAR($T45)=BK$7,               ($W45/($X45*360))*DAYS360($T45,DATE(BK$7,12,31)),     IF((YEAR($T45)+$X45)&lt;=BK$7,               $W45-SUM($Y45:BJ45),               $W45/$X45))))</f>
        <v/>
      </c>
      <c r="BL45" s="240">
        <f>IF(OR(NOT(ISNUMBER($T45)),ISBLANK($W45),NOT(ISNUMBER($X45))),0,      IF(OR(YEAR($T45)&gt;BL$7,$X45&lt;=0,(YEAR($T45)+$X45)&lt;BL$7),0,     IF(YEAR($T45)=BL$7,               ($W45/($X45*360))*DAYS360($T45,DATE(BL$7,12,31)),     IF((YEAR($T45)+$X45)&lt;=BL$7,               $W45-SUM($Y45:BK45),               $W45/$X45))))</f>
        <v/>
      </c>
      <c r="BM45" s="240">
        <f>IF(OR(NOT(ISNUMBER($T45)),ISBLANK($W45),NOT(ISNUMBER($X45))),0,      IF(OR(YEAR($T45)&gt;BM$7,$X45&lt;=0,(YEAR($T45)+$X45)&lt;BM$7),0,     IF(YEAR($T45)=BM$7,               ($W45/($X45*360))*DAYS360($T45,DATE(BM$7,12,31)),     IF((YEAR($T45)+$X45)&lt;=BM$7,               $W45-SUM($Y45:BL45),               $W45/$X45))))</f>
        <v/>
      </c>
      <c r="BN45" s="240">
        <f>IF(OR(NOT(ISNUMBER($T45)),ISBLANK($W45),NOT(ISNUMBER($X45))),0,      IF(OR(YEAR($T45)&gt;BN$7,$X45&lt;=0,(YEAR($T45)+$X45)&lt;BN$7),0,     IF(YEAR($T45)=BN$7,               ($W45/($X45*360))*DAYS360($T45,DATE(BN$7,12,31)),     IF((YEAR($T45)+$X45)&lt;=BN$7,               $W45-SUM($Y45:BM45),               $W45/$X45))))</f>
        <v/>
      </c>
      <c r="BO45" s="240">
        <f>IF(OR(NOT(ISNUMBER($T45)),ISBLANK($W45),NOT(ISNUMBER($X45))),0,      IF(OR(YEAR($T45)&gt;BO$7,$X45&lt;=0,(YEAR($T45)+$X45)&lt;BO$7),0,     IF(YEAR($T45)=BO$7,               ($W45/($X45*360))*DAYS360($T45,DATE(BO$7,12,31)),     IF((YEAR($T45)+$X45)&lt;=BO$7,               $W45-SUM($Y45:BN45),               $W45/$X45))))</f>
        <v/>
      </c>
      <c r="BP45" s="240">
        <f>IF(OR(NOT(ISNUMBER($T45)),ISBLANK($W45),NOT(ISNUMBER($X45))),0,      IF(OR(YEAR($T45)&gt;BP$7,$X45&lt;=0,(YEAR($T45)+$X45)&lt;BP$7),0,     IF(YEAR($T45)=BP$7,               ($W45/($X45*360))*DAYS360($T45,DATE(BP$7,12,31)),     IF((YEAR($T45)+$X45)&lt;=BP$7,               $W45-SUM($Y45:BO45),               $W45/$X45))))</f>
        <v/>
      </c>
      <c r="BQ45" s="240">
        <f>IF(OR(NOT(ISNUMBER($T45)),ISBLANK($W45),NOT(ISNUMBER($X45))),0,      IF(OR(YEAR($T45)&gt;BQ$7,$X45&lt;=0,(YEAR($T45)+$X45)&lt;BQ$7),0,     IF(YEAR($T45)=BQ$7,               ($W45/($X45*360))*DAYS360($T45,DATE(BQ$7,12,31)),     IF((YEAR($T45)+$X45)&lt;=BQ$7,               $W45-SUM($Y45:BP45),               $W45/$X45))))</f>
        <v/>
      </c>
      <c r="BR45" s="240">
        <f>IF(OR(NOT(ISNUMBER($T45)),ISBLANK($W45),NOT(ISNUMBER($X45))),0,      IF(OR(YEAR($T45)&gt;BR$7,$X45&lt;=0,(YEAR($T45)+$X45)&lt;BR$7),0,     IF(YEAR($T45)=BR$7,               ($W45/($X45*360))*DAYS360($T45,DATE(BR$7,12,31)),     IF((YEAR($T45)+$X45)&lt;=BR$7,               $W45-SUM($Y45:BQ45),               $W45/$X45))))</f>
        <v/>
      </c>
      <c r="BS45" s="240">
        <f>IF(OR(NOT(ISNUMBER($T45)),ISBLANK($W45),NOT(ISNUMBER($X45))),0,      IF(OR(YEAR($T45)&gt;BS$7,$X45&lt;=0,(YEAR($T45)+$X45)&lt;BS$7),0,     IF(YEAR($T45)=BS$7,               ($W45/($X45*360))*DAYS360($T45,DATE(BS$7,12,31)),     IF((YEAR($T45)+$X45)&lt;=BS$7,               $W45-SUM($Y45:BR45),               $W45/$X45))))</f>
        <v/>
      </c>
      <c r="BT45" s="240">
        <f>IF(OR(NOT(ISNUMBER($T45)),ISBLANK($W45),NOT(ISNUMBER($X45))),0,      IF(OR(YEAR($T45)&gt;BT$7,$X45&lt;=0,(YEAR($T45)+$X45)&lt;BT$7),0,     IF(YEAR($T45)=BT$7,               ($W45/($X45*360))*DAYS360($T45,DATE(BT$7,12,31)),     IF((YEAR($T45)+$X45)&lt;=BT$7,               $W45-SUM($Y45:BS45),               $W45/$X45))))</f>
        <v/>
      </c>
      <c r="BU45" s="240">
        <f>IF(OR(NOT(ISNUMBER($T45)),ISBLANK($W45),NOT(ISNUMBER($X45))),0,      IF(OR(YEAR($T45)&gt;BU$7,$X45&lt;=0,(YEAR($T45)+$X45)&lt;BU$7),0,     IF(YEAR($T45)=BU$7,               ($W45/($X45*360))*DAYS360($T45,DATE(BU$7,12,31)),     IF((YEAR($T45)+$X45)&lt;=BU$7,               $W45-SUM($Y45:BT45),               $W45/$X45))))</f>
        <v/>
      </c>
      <c r="BV45" s="240">
        <f>IF(OR(NOT(ISNUMBER($T45)),ISBLANK($W45),NOT(ISNUMBER($X45))),0,      IF(OR(YEAR($T45)&gt;BV$7,$X45&lt;=0,(YEAR($T45)+$X45)&lt;BV$7),0,     IF(YEAR($T45)=BV$7,               ($W45/($X45*360))*DAYS360($T45,DATE(BV$7,12,31)),     IF((YEAR($T45)+$X45)&lt;=BV$7,               $W45-SUM($Y45:BU45),               $W45/$X45))))</f>
        <v/>
      </c>
      <c r="BW45" s="240">
        <f>IF(OR(NOT(ISNUMBER($T45)),ISBLANK($W45),NOT(ISNUMBER($X45))),0,      IF(OR(YEAR($T45)&gt;BW$7,$X45&lt;=0,(YEAR($T45)+$X45)&lt;BW$7),0,     IF(YEAR($T45)=BW$7,               ($W45/($X45*360))*DAYS360($T45,DATE(BW$7,12,31)),     IF((YEAR($T45)+$X45)&lt;=BW$7,               $W45-SUM($Y45:BV45),               $W45/$X45))))</f>
        <v/>
      </c>
      <c r="BX45" s="240">
        <f>IF(OR(NOT(ISNUMBER($T45)),ISBLANK($W45),NOT(ISNUMBER($X45))),0,      IF(OR(YEAR($T45)&gt;BX$7,$X45&lt;=0,(YEAR($T45)+$X45)&lt;BX$7),0,     IF(YEAR($T45)=BX$7,               ($W45/($X45*360))*DAYS360($T45,DATE(BX$7,12,31)),     IF((YEAR($T45)+$X45)&lt;=BX$7,               $W45-SUM($Y45:BW45),               $W45/$X45))))</f>
        <v/>
      </c>
      <c r="BY45" s="240">
        <f>IF(OR(NOT(ISNUMBER($T45)),ISBLANK($W45),NOT(ISNUMBER($X45))),0,      IF(OR(YEAR($T45)&gt;BY$7,$X45&lt;=0,(YEAR($T45)+$X45)&lt;BY$7),0,     IF(YEAR($T45)=BY$7,               ($W45/($X45*360))*DAYS360($T45,DATE(BY$7,12,31)),     IF((YEAR($T45)+$X45)&lt;=BY$7,               $W45-SUM($Y45:BX45),               $W45/$X45))))</f>
        <v/>
      </c>
      <c r="CL45" s="14">
        <f>CL44+1</f>
        <v/>
      </c>
    </row>
    <row r="46" ht="15" customFormat="1" customHeight="1" s="14">
      <c r="A46" s="9" t="n"/>
      <c r="B46" s="30" t="inlineStr">
        <is>
          <t>Bien_Immo - 1</t>
        </is>
      </c>
      <c r="C46" s="190" t="n"/>
      <c r="D46" s="356" t="n"/>
      <c r="E46" s="525" t="n"/>
      <c r="F46" s="525" t="n"/>
      <c r="G46" s="525" t="n"/>
      <c r="H46" s="525" t="n"/>
      <c r="I46" s="525" t="n"/>
      <c r="J46" s="525" t="n"/>
      <c r="K46" s="525" t="n"/>
      <c r="L46" s="525" t="n"/>
      <c r="M46" s="525" t="n"/>
      <c r="N46" s="526" t="n"/>
      <c r="O46" s="260" t="n"/>
      <c r="P46" s="191" t="n"/>
      <c r="Q46" s="341" t="inlineStr">
        <is>
          <t>Autres immobilisations corporelles</t>
        </is>
      </c>
      <c r="R46" s="18" t="n"/>
      <c r="S46" s="12">
        <f>B52</f>
        <v/>
      </c>
      <c r="T46" s="176">
        <f>IFERROR( IF(ISBLANK(C52),"",IF(C52&lt;HLOOKUP(S46,$Z$275:$AC$280,5,FALSE),"",MAX(HLOOKUP(S46,$Z$275:$AC$280,6,FALSE),C52) ) ),"")</f>
        <v/>
      </c>
      <c r="U46" s="287">
        <f>IF(ISBLANK(D52),"",D52)</f>
        <v/>
      </c>
      <c r="V46" s="316">
        <f>Q52</f>
        <v/>
      </c>
      <c r="W46" s="512">
        <f>IF(ISBLANK(O52),0,O52)</f>
        <v/>
      </c>
      <c r="X46" s="512">
        <f>IF(ISBLANK(P52),"",P52)</f>
        <v/>
      </c>
      <c r="Y46" s="12" t="n"/>
      <c r="Z46" s="240">
        <f>IF(OR(NOT(ISNUMBER($T46)),ISBLANK($W46),NOT(ISNUMBER($X46))),0,      IF(OR(YEAR($T46)&gt;Z$7,$X46&lt;=0,(YEAR($T46)+$X46)&lt;Z$7),0,     IF(YEAR($T46)=Z$7,               ($W46/($X46*360))*DAYS360($T46,DATE(Z$7,12,31)),     IF((YEAR($T46)+$X46)&lt;=Z$7,               $W46-SUM($Y46:Y46),               $W46/$X46))))</f>
        <v/>
      </c>
      <c r="AA46" s="240">
        <f>IF(OR(NOT(ISNUMBER($T46)),ISBLANK($W46),NOT(ISNUMBER($X46))),0,      IF(OR(YEAR($T46)&gt;AA$7,$X46&lt;=0,(YEAR($T46)+$X46)&lt;AA$7),0,     IF(YEAR($T46)=AA$7,               ($W46/($X46*360))*DAYS360($T46,DATE(AA$7,12,31)),     IF((YEAR($T46)+$X46)&lt;=AA$7,               $W46-SUM($Y46:Z46),               $W46/$X46))))</f>
        <v/>
      </c>
      <c r="AB46" s="240">
        <f>IF(OR(NOT(ISNUMBER($T46)),ISBLANK($W46),NOT(ISNUMBER($X46))),0,      IF(OR(YEAR($T46)&gt;AB$7,$X46&lt;=0,(YEAR($T46)+$X46)&lt;AB$7),0,     IF(YEAR($T46)=AB$7,               ($W46/($X46*360))*DAYS360($T46,DATE(AB$7,12,31)),     IF((YEAR($T46)+$X46)&lt;=AB$7,               $W46-SUM($Y46:AA46),               $W46/$X46))))</f>
        <v/>
      </c>
      <c r="AC46" s="240">
        <f>IF(OR(NOT(ISNUMBER($T46)),ISBLANK($W46),NOT(ISNUMBER($X46))),0,      IF(OR(YEAR($T46)&gt;AC$7,$X46&lt;=0,(YEAR($T46)+$X46)&lt;AC$7),0,     IF(YEAR($T46)=AC$7,               ($W46/($X46*360))*DAYS360($T46,DATE(AC$7,12,31)),     IF((YEAR($T46)+$X46)&lt;=AC$7,               $W46-SUM($Y46:AB46),               $W46/$X46))))</f>
        <v/>
      </c>
      <c r="AD46" s="240">
        <f>IF(OR(NOT(ISNUMBER($T46)),ISBLANK($W46),NOT(ISNUMBER($X46))),0,      IF(OR(YEAR($T46)&gt;AD$7,$X46&lt;=0,(YEAR($T46)+$X46)&lt;AD$7),0,     IF(YEAR($T46)=AD$7,               ($W46/($X46*360))*DAYS360($T46,DATE(AD$7,12,31)),     IF((YEAR($T46)+$X46)&lt;=AD$7,               $W46-SUM($Y46:AC46),               $W46/$X46))))</f>
        <v/>
      </c>
      <c r="AE46" s="240">
        <f>IF(OR(NOT(ISNUMBER($T46)),ISBLANK($W46),NOT(ISNUMBER($X46))),0,      IF(OR(YEAR($T46)&gt;AE$7,$X46&lt;=0,(YEAR($T46)+$X46)&lt;AE$7),0,     IF(YEAR($T46)=AE$7,               ($W46/($X46*360))*DAYS360($T46,DATE(AE$7,12,31)),     IF((YEAR($T46)+$X46)&lt;=AE$7,               $W46-SUM($Y46:AD46),               $W46/$X46))))</f>
        <v/>
      </c>
      <c r="AF46" s="240">
        <f>IF(OR(NOT(ISNUMBER($T46)),ISBLANK($W46),NOT(ISNUMBER($X46))),0,      IF(OR(YEAR($T46)&gt;AF$7,$X46&lt;=0,(YEAR($T46)+$X46)&lt;AF$7),0,     IF(YEAR($T46)=AF$7,               ($W46/($X46*360))*DAYS360($T46,DATE(AF$7,12,31)),     IF((YEAR($T46)+$X46)&lt;=AF$7,               $W46-SUM($Y46:AE46),               $W46/$X46))))</f>
        <v/>
      </c>
      <c r="AG46" s="240">
        <f>IF(OR(NOT(ISNUMBER($T46)),ISBLANK($W46),NOT(ISNUMBER($X46))),0,      IF(OR(YEAR($T46)&gt;AG$7,$X46&lt;=0,(YEAR($T46)+$X46)&lt;AG$7),0,     IF(YEAR($T46)=AG$7,               ($W46/($X46*360))*DAYS360($T46,DATE(AG$7,12,31)),     IF((YEAR($T46)+$X46)&lt;=AG$7,               $W46-SUM($Y46:AF46),               $W46/$X46))))</f>
        <v/>
      </c>
      <c r="AH46" s="240">
        <f>IF(OR(NOT(ISNUMBER($T46)),ISBLANK($W46),NOT(ISNUMBER($X46))),0,      IF(OR(YEAR($T46)&gt;AH$7,$X46&lt;=0,(YEAR($T46)+$X46)&lt;AH$7),0,     IF(YEAR($T46)=AH$7,               ($W46/($X46*360))*DAYS360($T46,DATE(AH$7,12,31)),     IF((YEAR($T46)+$X46)&lt;=AH$7,               $W46-SUM($Y46:AG46),               $W46/$X46))))</f>
        <v/>
      </c>
      <c r="AI46" s="240">
        <f>IF(OR(NOT(ISNUMBER($T46)),ISBLANK($W46),NOT(ISNUMBER($X46))),0,      IF(OR(YEAR($T46)&gt;AI$7,$X46&lt;=0,(YEAR($T46)+$X46)&lt;AI$7),0,     IF(YEAR($T46)=AI$7,               ($W46/($X46*360))*DAYS360($T46,DATE(AI$7,12,31)),     IF((YEAR($T46)+$X46)&lt;=AI$7,               $W46-SUM($Y46:AH46),               $W46/$X46))))</f>
        <v/>
      </c>
      <c r="AJ46" s="240">
        <f>IF(OR(NOT(ISNUMBER($T46)),ISBLANK($W46),NOT(ISNUMBER($X46))),0,      IF(OR(YEAR($T46)&gt;AJ$7,$X46&lt;=0,(YEAR($T46)+$X46)&lt;AJ$7),0,     IF(YEAR($T46)=AJ$7,               ($W46/($X46*360))*DAYS360($T46,DATE(AJ$7,12,31)),     IF((YEAR($T46)+$X46)&lt;=AJ$7,               $W46-SUM($Y46:AI46),               $W46/$X46))))</f>
        <v/>
      </c>
      <c r="AK46" s="240">
        <f>IF(OR(NOT(ISNUMBER($T46)),ISBLANK($W46),NOT(ISNUMBER($X46))),0,      IF(OR(YEAR($T46)&gt;AK$7,$X46&lt;=0,(YEAR($T46)+$X46)&lt;AK$7),0,     IF(YEAR($T46)=AK$7,               ($W46/($X46*360))*DAYS360($T46,DATE(AK$7,12,31)),     IF((YEAR($T46)+$X46)&lt;=AK$7,               $W46-SUM($Y46:AJ46),               $W46/$X46))))</f>
        <v/>
      </c>
      <c r="AL46" s="240">
        <f>IF(OR(NOT(ISNUMBER($T46)),ISBLANK($W46),NOT(ISNUMBER($X46))),0,      IF(OR(YEAR($T46)&gt;AL$7,$X46&lt;=0,(YEAR($T46)+$X46)&lt;AL$7),0,     IF(YEAR($T46)=AL$7,               ($W46/($X46*360))*DAYS360($T46,DATE(AL$7,12,31)),     IF((YEAR($T46)+$X46)&lt;=AL$7,               $W46-SUM($Y46:AK46),               $W46/$X46))))</f>
        <v/>
      </c>
      <c r="AM46" s="240">
        <f>IF(OR(NOT(ISNUMBER($T46)),ISBLANK($W46),NOT(ISNUMBER($X46))),0,      IF(OR(YEAR($T46)&gt;AM$7,$X46&lt;=0,(YEAR($T46)+$X46)&lt;AM$7),0,     IF(YEAR($T46)=AM$7,               ($W46/($X46*360))*DAYS360($T46,DATE(AM$7,12,31)),     IF((YEAR($T46)+$X46)&lt;=AM$7,               $W46-SUM($Y46:AL46),               $W46/$X46))))</f>
        <v/>
      </c>
      <c r="AN46" s="240">
        <f>IF(OR(NOT(ISNUMBER($T46)),ISBLANK($W46),NOT(ISNUMBER($X46))),0,      IF(OR(YEAR($T46)&gt;AN$7,$X46&lt;=0,(YEAR($T46)+$X46)&lt;AN$7),0,     IF(YEAR($T46)=AN$7,               ($W46/($X46*360))*DAYS360($T46,DATE(AN$7,12,31)),     IF((YEAR($T46)+$X46)&lt;=AN$7,               $W46-SUM($Y46:AM46),               $W46/$X46))))</f>
        <v/>
      </c>
      <c r="AO46" s="240">
        <f>IF(OR(NOT(ISNUMBER($T46)),ISBLANK($W46),NOT(ISNUMBER($X46))),0,      IF(OR(YEAR($T46)&gt;AO$7,$X46&lt;=0,(YEAR($T46)+$X46)&lt;AO$7),0,     IF(YEAR($T46)=AO$7,               ($W46/($X46*360))*DAYS360($T46,DATE(AO$7,12,31)),     IF((YEAR($T46)+$X46)&lt;=AO$7,               $W46-SUM($Y46:AN46),               $W46/$X46))))</f>
        <v/>
      </c>
      <c r="AP46" s="240">
        <f>IF(OR(NOT(ISNUMBER($T46)),ISBLANK($W46),NOT(ISNUMBER($X46))),0,      IF(OR(YEAR($T46)&gt;AP$7,$X46&lt;=0,(YEAR($T46)+$X46)&lt;AP$7),0,     IF(YEAR($T46)=AP$7,               ($W46/($X46*360))*DAYS360($T46,DATE(AP$7,12,31)),     IF((YEAR($T46)+$X46)&lt;=AP$7,               $W46-SUM($Y46:AO46),               $W46/$X46))))</f>
        <v/>
      </c>
      <c r="AQ46" s="240">
        <f>IF(OR(NOT(ISNUMBER($T46)),ISBLANK($W46),NOT(ISNUMBER($X46))),0,      IF(OR(YEAR($T46)&gt;AQ$7,$X46&lt;=0,(YEAR($T46)+$X46)&lt;AQ$7),0,     IF(YEAR($T46)=AQ$7,               ($W46/($X46*360))*DAYS360($T46,DATE(AQ$7,12,31)),     IF((YEAR($T46)+$X46)&lt;=AQ$7,               $W46-SUM($Y46:AP46),               $W46/$X46))))</f>
        <v/>
      </c>
      <c r="AR46" s="240">
        <f>IF(OR(NOT(ISNUMBER($T46)),ISBLANK($W46),NOT(ISNUMBER($X46))),0,      IF(OR(YEAR($T46)&gt;AR$7,$X46&lt;=0,(YEAR($T46)+$X46)&lt;AR$7),0,     IF(YEAR($T46)=AR$7,               ($W46/($X46*360))*DAYS360($T46,DATE(AR$7,12,31)),     IF((YEAR($T46)+$X46)&lt;=AR$7,               $W46-SUM($Y46:AQ46),               $W46/$X46))))</f>
        <v/>
      </c>
      <c r="AS46" s="240">
        <f>IF(OR(NOT(ISNUMBER($T46)),ISBLANK($W46),NOT(ISNUMBER($X46))),0,      IF(OR(YEAR($T46)&gt;AS$7,$X46&lt;=0,(YEAR($T46)+$X46)&lt;AS$7),0,     IF(YEAR($T46)=AS$7,               ($W46/($X46*360))*DAYS360($T46,DATE(AS$7,12,31)),     IF((YEAR($T46)+$X46)&lt;=AS$7,               $W46-SUM($Y46:AR46),               $W46/$X46))))</f>
        <v/>
      </c>
      <c r="AT46" s="240">
        <f>IF(OR(NOT(ISNUMBER($T46)),ISBLANK($W46),NOT(ISNUMBER($X46))),0,      IF(OR(YEAR($T46)&gt;AT$7,$X46&lt;=0,(YEAR($T46)+$X46)&lt;AT$7),0,     IF(YEAR($T46)=AT$7,               ($W46/($X46*360))*DAYS360($T46,DATE(AT$7,12,31)),     IF((YEAR($T46)+$X46)&lt;=AT$7,               $W46-SUM($Y46:AS46),               $W46/$X46))))</f>
        <v/>
      </c>
      <c r="AU46" s="240">
        <f>IF(OR(NOT(ISNUMBER($T46)),ISBLANK($W46),NOT(ISNUMBER($X46))),0,      IF(OR(YEAR($T46)&gt;AU$7,$X46&lt;=0,(YEAR($T46)+$X46)&lt;AU$7),0,     IF(YEAR($T46)=AU$7,               ($W46/($X46*360))*DAYS360($T46,DATE(AU$7,12,31)),     IF((YEAR($T46)+$X46)&lt;=AU$7,               $W46-SUM($Y46:AT46),               $W46/$X46))))</f>
        <v/>
      </c>
      <c r="AV46" s="240">
        <f>IF(OR(NOT(ISNUMBER($T46)),ISBLANK($W46),NOT(ISNUMBER($X46))),0,      IF(OR(YEAR($T46)&gt;AV$7,$X46&lt;=0,(YEAR($T46)+$X46)&lt;AV$7),0,     IF(YEAR($T46)=AV$7,               ($W46/($X46*360))*DAYS360($T46,DATE(AV$7,12,31)),     IF((YEAR($T46)+$X46)&lt;=AV$7,               $W46-SUM($Y46:AU46),               $W46/$X46))))</f>
        <v/>
      </c>
      <c r="AW46" s="240">
        <f>IF(OR(NOT(ISNUMBER($T46)),ISBLANK($W46),NOT(ISNUMBER($X46))),0,      IF(OR(YEAR($T46)&gt;AW$7,$X46&lt;=0,(YEAR($T46)+$X46)&lt;AW$7),0,     IF(YEAR($T46)=AW$7,               ($W46/($X46*360))*DAYS360($T46,DATE(AW$7,12,31)),     IF((YEAR($T46)+$X46)&lt;=AW$7,               $W46-SUM($Y46:AV46),               $W46/$X46))))</f>
        <v/>
      </c>
      <c r="AX46" s="240">
        <f>IF(OR(NOT(ISNUMBER($T46)),ISBLANK($W46),NOT(ISNUMBER($X46))),0,      IF(OR(YEAR($T46)&gt;AX$7,$X46&lt;=0,(YEAR($T46)+$X46)&lt;AX$7),0,     IF(YEAR($T46)=AX$7,               ($W46/($X46*360))*DAYS360($T46,DATE(AX$7,12,31)),     IF((YEAR($T46)+$X46)&lt;=AX$7,               $W46-SUM($Y46:AW46),               $W46/$X46))))</f>
        <v/>
      </c>
      <c r="AY46" s="240">
        <f>IF(OR(NOT(ISNUMBER($T46)),ISBLANK($W46),NOT(ISNUMBER($X46))),0,      IF(OR(YEAR($T46)&gt;AY$7,$X46&lt;=0,(YEAR($T46)+$X46)&lt;AY$7),0,     IF(YEAR($T46)=AY$7,               ($W46/($X46*360))*DAYS360($T46,DATE(AY$7,12,31)),     IF((YEAR($T46)+$X46)&lt;=AY$7,               $W46-SUM($Y46:AX46),               $W46/$X46))))</f>
        <v/>
      </c>
      <c r="AZ46" s="240">
        <f>IF(OR(NOT(ISNUMBER($T46)),ISBLANK($W46),NOT(ISNUMBER($X46))),0,      IF(OR(YEAR($T46)&gt;AZ$7,$X46&lt;=0,(YEAR($T46)+$X46)&lt;AZ$7),0,     IF(YEAR($T46)=AZ$7,               ($W46/($X46*360))*DAYS360($T46,DATE(AZ$7,12,31)),     IF((YEAR($T46)+$X46)&lt;=AZ$7,               $W46-SUM($Y46:AY46),               $W46/$X46))))</f>
        <v/>
      </c>
      <c r="BA46" s="240">
        <f>IF(OR(NOT(ISNUMBER($T46)),ISBLANK($W46),NOT(ISNUMBER($X46))),0,      IF(OR(YEAR($T46)&gt;BA$7,$X46&lt;=0,(YEAR($T46)+$X46)&lt;BA$7),0,     IF(YEAR($T46)=BA$7,               ($W46/($X46*360))*DAYS360($T46,DATE(BA$7,12,31)),     IF((YEAR($T46)+$X46)&lt;=BA$7,               $W46-SUM($Y46:AZ46),               $W46/$X46))))</f>
        <v/>
      </c>
      <c r="BB46" s="240">
        <f>IF(OR(NOT(ISNUMBER($T46)),ISBLANK($W46),NOT(ISNUMBER($X46))),0,      IF(OR(YEAR($T46)&gt;BB$7,$X46&lt;=0,(YEAR($T46)+$X46)&lt;BB$7),0,     IF(YEAR($T46)=BB$7,               ($W46/($X46*360))*DAYS360($T46,DATE(BB$7,12,31)),     IF((YEAR($T46)+$X46)&lt;=BB$7,               $W46-SUM($Y46:BA46),               $W46/$X46))))</f>
        <v/>
      </c>
      <c r="BC46" s="240">
        <f>IF(OR(NOT(ISNUMBER($T46)),ISBLANK($W46),NOT(ISNUMBER($X46))),0,      IF(OR(YEAR($T46)&gt;BC$7,$X46&lt;=0,(YEAR($T46)+$X46)&lt;BC$7),0,     IF(YEAR($T46)=BC$7,               ($W46/($X46*360))*DAYS360($T46,DATE(BC$7,12,31)),     IF((YEAR($T46)+$X46)&lt;=BC$7,               $W46-SUM($Y46:BB46),               $W46/$X46))))</f>
        <v/>
      </c>
      <c r="BD46" s="240">
        <f>IF(OR(NOT(ISNUMBER($T46)),ISBLANK($W46),NOT(ISNUMBER($X46))),0,      IF(OR(YEAR($T46)&gt;BD$7,$X46&lt;=0,(YEAR($T46)+$X46)&lt;BD$7),0,     IF(YEAR($T46)=BD$7,               ($W46/($X46*360))*DAYS360($T46,DATE(BD$7,12,31)),     IF((YEAR($T46)+$X46)&lt;=BD$7,               $W46-SUM($Y46:BC46),               $W46/$X46))))</f>
        <v/>
      </c>
      <c r="BE46" s="240">
        <f>IF(OR(NOT(ISNUMBER($T46)),ISBLANK($W46),NOT(ISNUMBER($X46))),0,      IF(OR(YEAR($T46)&gt;BE$7,$X46&lt;=0,(YEAR($T46)+$X46)&lt;BE$7),0,     IF(YEAR($T46)=BE$7,               ($W46/($X46*360))*DAYS360($T46,DATE(BE$7,12,31)),     IF((YEAR($T46)+$X46)&lt;=BE$7,               $W46-SUM($Y46:BD46),               $W46/$X46))))</f>
        <v/>
      </c>
      <c r="BF46" s="240">
        <f>IF(OR(NOT(ISNUMBER($T46)),ISBLANK($W46),NOT(ISNUMBER($X46))),0,      IF(OR(YEAR($T46)&gt;BF$7,$X46&lt;=0,(YEAR($T46)+$X46)&lt;BF$7),0,     IF(YEAR($T46)=BF$7,               ($W46/($X46*360))*DAYS360($T46,DATE(BF$7,12,31)),     IF((YEAR($T46)+$X46)&lt;=BF$7,               $W46-SUM($Y46:BE46),               $W46/$X46))))</f>
        <v/>
      </c>
      <c r="BG46" s="240">
        <f>IF(OR(NOT(ISNUMBER($T46)),ISBLANK($W46),NOT(ISNUMBER($X46))),0,      IF(OR(YEAR($T46)&gt;BG$7,$X46&lt;=0,(YEAR($T46)+$X46)&lt;BG$7),0,     IF(YEAR($T46)=BG$7,               ($W46/($X46*360))*DAYS360($T46,DATE(BG$7,12,31)),     IF((YEAR($T46)+$X46)&lt;=BG$7,               $W46-SUM($Y46:BF46),               $W46/$X46))))</f>
        <v/>
      </c>
      <c r="BH46" s="240">
        <f>IF(OR(NOT(ISNUMBER($T46)),ISBLANK($W46),NOT(ISNUMBER($X46))),0,      IF(OR(YEAR($T46)&gt;BH$7,$X46&lt;=0,(YEAR($T46)+$X46)&lt;BH$7),0,     IF(YEAR($T46)=BH$7,               ($W46/($X46*360))*DAYS360($T46,DATE(BH$7,12,31)),     IF((YEAR($T46)+$X46)&lt;=BH$7,               $W46-SUM($Y46:BG46),               $W46/$X46))))</f>
        <v/>
      </c>
      <c r="BI46" s="240">
        <f>IF(OR(NOT(ISNUMBER($T46)),ISBLANK($W46),NOT(ISNUMBER($X46))),0,      IF(OR(YEAR($T46)&gt;BI$7,$X46&lt;=0,(YEAR($T46)+$X46)&lt;BI$7),0,     IF(YEAR($T46)=BI$7,               ($W46/($X46*360))*DAYS360($T46,DATE(BI$7,12,31)),     IF((YEAR($T46)+$X46)&lt;=BI$7,               $W46-SUM($Y46:BH46),               $W46/$X46))))</f>
        <v/>
      </c>
      <c r="BJ46" s="240">
        <f>IF(OR(NOT(ISNUMBER($T46)),ISBLANK($W46),NOT(ISNUMBER($X46))),0,      IF(OR(YEAR($T46)&gt;BJ$7,$X46&lt;=0,(YEAR($T46)+$X46)&lt;BJ$7),0,     IF(YEAR($T46)=BJ$7,               ($W46/($X46*360))*DAYS360($T46,DATE(BJ$7,12,31)),     IF((YEAR($T46)+$X46)&lt;=BJ$7,               $W46-SUM($Y46:BI46),               $W46/$X46))))</f>
        <v/>
      </c>
      <c r="BK46" s="240">
        <f>IF(OR(NOT(ISNUMBER($T46)),ISBLANK($W46),NOT(ISNUMBER($X46))),0,      IF(OR(YEAR($T46)&gt;BK$7,$X46&lt;=0,(YEAR($T46)+$X46)&lt;BK$7),0,     IF(YEAR($T46)=BK$7,               ($W46/($X46*360))*DAYS360($T46,DATE(BK$7,12,31)),     IF((YEAR($T46)+$X46)&lt;=BK$7,               $W46-SUM($Y46:BJ46),               $W46/$X46))))</f>
        <v/>
      </c>
      <c r="BL46" s="240">
        <f>IF(OR(NOT(ISNUMBER($T46)),ISBLANK($W46),NOT(ISNUMBER($X46))),0,      IF(OR(YEAR($T46)&gt;BL$7,$X46&lt;=0,(YEAR($T46)+$X46)&lt;BL$7),0,     IF(YEAR($T46)=BL$7,               ($W46/($X46*360))*DAYS360($T46,DATE(BL$7,12,31)),     IF((YEAR($T46)+$X46)&lt;=BL$7,               $W46-SUM($Y46:BK46),               $W46/$X46))))</f>
        <v/>
      </c>
      <c r="BM46" s="240">
        <f>IF(OR(NOT(ISNUMBER($T46)),ISBLANK($W46),NOT(ISNUMBER($X46))),0,      IF(OR(YEAR($T46)&gt;BM$7,$X46&lt;=0,(YEAR($T46)+$X46)&lt;BM$7),0,     IF(YEAR($T46)=BM$7,               ($W46/($X46*360))*DAYS360($T46,DATE(BM$7,12,31)),     IF((YEAR($T46)+$X46)&lt;=BM$7,               $W46-SUM($Y46:BL46),               $W46/$X46))))</f>
        <v/>
      </c>
      <c r="BN46" s="240">
        <f>IF(OR(NOT(ISNUMBER($T46)),ISBLANK($W46),NOT(ISNUMBER($X46))),0,      IF(OR(YEAR($T46)&gt;BN$7,$X46&lt;=0,(YEAR($T46)+$X46)&lt;BN$7),0,     IF(YEAR($T46)=BN$7,               ($W46/($X46*360))*DAYS360($T46,DATE(BN$7,12,31)),     IF((YEAR($T46)+$X46)&lt;=BN$7,               $W46-SUM($Y46:BM46),               $W46/$X46))))</f>
        <v/>
      </c>
      <c r="BO46" s="240">
        <f>IF(OR(NOT(ISNUMBER($T46)),ISBLANK($W46),NOT(ISNUMBER($X46))),0,      IF(OR(YEAR($T46)&gt;BO$7,$X46&lt;=0,(YEAR($T46)+$X46)&lt;BO$7),0,     IF(YEAR($T46)=BO$7,               ($W46/($X46*360))*DAYS360($T46,DATE(BO$7,12,31)),     IF((YEAR($T46)+$X46)&lt;=BO$7,               $W46-SUM($Y46:BN46),               $W46/$X46))))</f>
        <v/>
      </c>
      <c r="BP46" s="240">
        <f>IF(OR(NOT(ISNUMBER($T46)),ISBLANK($W46),NOT(ISNUMBER($X46))),0,      IF(OR(YEAR($T46)&gt;BP$7,$X46&lt;=0,(YEAR($T46)+$X46)&lt;BP$7),0,     IF(YEAR($T46)=BP$7,               ($W46/($X46*360))*DAYS360($T46,DATE(BP$7,12,31)),     IF((YEAR($T46)+$X46)&lt;=BP$7,               $W46-SUM($Y46:BO46),               $W46/$X46))))</f>
        <v/>
      </c>
      <c r="BQ46" s="240">
        <f>IF(OR(NOT(ISNUMBER($T46)),ISBLANK($W46),NOT(ISNUMBER($X46))),0,      IF(OR(YEAR($T46)&gt;BQ$7,$X46&lt;=0,(YEAR($T46)+$X46)&lt;BQ$7),0,     IF(YEAR($T46)=BQ$7,               ($W46/($X46*360))*DAYS360($T46,DATE(BQ$7,12,31)),     IF((YEAR($T46)+$X46)&lt;=BQ$7,               $W46-SUM($Y46:BP46),               $W46/$X46))))</f>
        <v/>
      </c>
      <c r="BR46" s="240">
        <f>IF(OR(NOT(ISNUMBER($T46)),ISBLANK($W46),NOT(ISNUMBER($X46))),0,      IF(OR(YEAR($T46)&gt;BR$7,$X46&lt;=0,(YEAR($T46)+$X46)&lt;BR$7),0,     IF(YEAR($T46)=BR$7,               ($W46/($X46*360))*DAYS360($T46,DATE(BR$7,12,31)),     IF((YEAR($T46)+$X46)&lt;=BR$7,               $W46-SUM($Y46:BQ46),               $W46/$X46))))</f>
        <v/>
      </c>
      <c r="BS46" s="240">
        <f>IF(OR(NOT(ISNUMBER($T46)),ISBLANK($W46),NOT(ISNUMBER($X46))),0,      IF(OR(YEAR($T46)&gt;BS$7,$X46&lt;=0,(YEAR($T46)+$X46)&lt;BS$7),0,     IF(YEAR($T46)=BS$7,               ($W46/($X46*360))*DAYS360($T46,DATE(BS$7,12,31)),     IF((YEAR($T46)+$X46)&lt;=BS$7,               $W46-SUM($Y46:BR46),               $W46/$X46))))</f>
        <v/>
      </c>
      <c r="BT46" s="240">
        <f>IF(OR(NOT(ISNUMBER($T46)),ISBLANK($W46),NOT(ISNUMBER($X46))),0,      IF(OR(YEAR($T46)&gt;BT$7,$X46&lt;=0,(YEAR($T46)+$X46)&lt;BT$7),0,     IF(YEAR($T46)=BT$7,               ($W46/($X46*360))*DAYS360($T46,DATE(BT$7,12,31)),     IF((YEAR($T46)+$X46)&lt;=BT$7,               $W46-SUM($Y46:BS46),               $W46/$X46))))</f>
        <v/>
      </c>
      <c r="BU46" s="240">
        <f>IF(OR(NOT(ISNUMBER($T46)),ISBLANK($W46),NOT(ISNUMBER($X46))),0,      IF(OR(YEAR($T46)&gt;BU$7,$X46&lt;=0,(YEAR($T46)+$X46)&lt;BU$7),0,     IF(YEAR($T46)=BU$7,               ($W46/($X46*360))*DAYS360($T46,DATE(BU$7,12,31)),     IF((YEAR($T46)+$X46)&lt;=BU$7,               $W46-SUM($Y46:BT46),               $W46/$X46))))</f>
        <v/>
      </c>
      <c r="BV46" s="240">
        <f>IF(OR(NOT(ISNUMBER($T46)),ISBLANK($W46),NOT(ISNUMBER($X46))),0,      IF(OR(YEAR($T46)&gt;BV$7,$X46&lt;=0,(YEAR($T46)+$X46)&lt;BV$7),0,     IF(YEAR($T46)=BV$7,               ($W46/($X46*360))*DAYS360($T46,DATE(BV$7,12,31)),     IF((YEAR($T46)+$X46)&lt;=BV$7,               $W46-SUM($Y46:BU46),               $W46/$X46))))</f>
        <v/>
      </c>
      <c r="BW46" s="240">
        <f>IF(OR(NOT(ISNUMBER($T46)),ISBLANK($W46),NOT(ISNUMBER($X46))),0,      IF(OR(YEAR($T46)&gt;BW$7,$X46&lt;=0,(YEAR($T46)+$X46)&lt;BW$7),0,     IF(YEAR($T46)=BW$7,               ($W46/($X46*360))*DAYS360($T46,DATE(BW$7,12,31)),     IF((YEAR($T46)+$X46)&lt;=BW$7,               $W46-SUM($Y46:BV46),               $W46/$X46))))</f>
        <v/>
      </c>
      <c r="BX46" s="240">
        <f>IF(OR(NOT(ISNUMBER($T46)),ISBLANK($W46),NOT(ISNUMBER($X46))),0,      IF(OR(YEAR($T46)&gt;BX$7,$X46&lt;=0,(YEAR($T46)+$X46)&lt;BX$7),0,     IF(YEAR($T46)=BX$7,               ($W46/($X46*360))*DAYS360($T46,DATE(BX$7,12,31)),     IF((YEAR($T46)+$X46)&lt;=BX$7,               $W46-SUM($Y46:BW46),               $W46/$X46))))</f>
        <v/>
      </c>
      <c r="BY46" s="240">
        <f>IF(OR(NOT(ISNUMBER($T46)),ISBLANK($W46),NOT(ISNUMBER($X46))),0,      IF(OR(YEAR($T46)&gt;BY$7,$X46&lt;=0,(YEAR($T46)+$X46)&lt;BY$7),0,     IF(YEAR($T46)=BY$7,               ($W46/($X46*360))*DAYS360($T46,DATE(BY$7,12,31)),     IF((YEAR($T46)+$X46)&lt;=BY$7,               $W46-SUM($Y46:BX46),               $W46/$X46))))</f>
        <v/>
      </c>
      <c r="CL46" s="14">
        <f>CL45+1</f>
        <v/>
      </c>
    </row>
    <row r="47" ht="15" customFormat="1" customHeight="1" s="14">
      <c r="A47" s="9" t="n"/>
      <c r="B47" s="30" t="inlineStr">
        <is>
          <t>Bien_Immo - 1</t>
        </is>
      </c>
      <c r="C47" s="190" t="n"/>
      <c r="D47" s="356" t="n"/>
      <c r="E47" s="525" t="n"/>
      <c r="F47" s="525" t="n"/>
      <c r="G47" s="525" t="n"/>
      <c r="H47" s="525" t="n"/>
      <c r="I47" s="525" t="n"/>
      <c r="J47" s="525" t="n"/>
      <c r="K47" s="525" t="n"/>
      <c r="L47" s="525" t="n"/>
      <c r="M47" s="525" t="n"/>
      <c r="N47" s="526" t="n"/>
      <c r="O47" s="260" t="n"/>
      <c r="P47" s="191" t="n"/>
      <c r="Q47" s="341" t="inlineStr">
        <is>
          <t>Autres immobilisations corporelles</t>
        </is>
      </c>
      <c r="R47" s="18" t="n"/>
      <c r="S47" s="12">
        <f>B53</f>
        <v/>
      </c>
      <c r="T47" s="176">
        <f>IFERROR( IF(ISBLANK(C53),"",IF(C53&lt;HLOOKUP(S47,$Z$275:$AC$280,5,FALSE),"",MAX(HLOOKUP(S47,$Z$275:$AC$280,6,FALSE),C53) ) ),"")</f>
        <v/>
      </c>
      <c r="U47" s="287">
        <f>IF(ISBLANK(D53),"",D53)</f>
        <v/>
      </c>
      <c r="V47" s="316">
        <f>Q53</f>
        <v/>
      </c>
      <c r="W47" s="512">
        <f>IF(ISBLANK(O53),0,O53)</f>
        <v/>
      </c>
      <c r="X47" s="512">
        <f>IF(ISBLANK(P53),"",P53)</f>
        <v/>
      </c>
      <c r="Y47" s="12" t="n"/>
      <c r="Z47" s="240">
        <f>IF(OR(NOT(ISNUMBER($T47)),ISBLANK($W47),NOT(ISNUMBER($X47))),0,      IF(OR(YEAR($T47)&gt;Z$7,$X47&lt;=0,(YEAR($T47)+$X47)&lt;Z$7),0,     IF(YEAR($T47)=Z$7,               ($W47/($X47*360))*DAYS360($T47,DATE(Z$7,12,31)),     IF((YEAR($T47)+$X47)&lt;=Z$7,               $W47-SUM($Y47:Y47),               $W47/$X47))))</f>
        <v/>
      </c>
      <c r="AA47" s="240">
        <f>IF(OR(NOT(ISNUMBER($T47)),ISBLANK($W47),NOT(ISNUMBER($X47))),0,      IF(OR(YEAR($T47)&gt;AA$7,$X47&lt;=0,(YEAR($T47)+$X47)&lt;AA$7),0,     IF(YEAR($T47)=AA$7,               ($W47/($X47*360))*DAYS360($T47,DATE(AA$7,12,31)),     IF((YEAR($T47)+$X47)&lt;=AA$7,               $W47-SUM($Y47:Z47),               $W47/$X47))))</f>
        <v/>
      </c>
      <c r="AB47" s="240">
        <f>IF(OR(NOT(ISNUMBER($T47)),ISBLANK($W47),NOT(ISNUMBER($X47))),0,      IF(OR(YEAR($T47)&gt;AB$7,$X47&lt;=0,(YEAR($T47)+$X47)&lt;AB$7),0,     IF(YEAR($T47)=AB$7,               ($W47/($X47*360))*DAYS360($T47,DATE(AB$7,12,31)),     IF((YEAR($T47)+$X47)&lt;=AB$7,               $W47-SUM($Y47:AA47),               $W47/$X47))))</f>
        <v/>
      </c>
      <c r="AC47" s="240">
        <f>IF(OR(NOT(ISNUMBER($T47)),ISBLANK($W47),NOT(ISNUMBER($X47))),0,      IF(OR(YEAR($T47)&gt;AC$7,$X47&lt;=0,(YEAR($T47)+$X47)&lt;AC$7),0,     IF(YEAR($T47)=AC$7,               ($W47/($X47*360))*DAYS360($T47,DATE(AC$7,12,31)),     IF((YEAR($T47)+$X47)&lt;=AC$7,               $W47-SUM($Y47:AB47),               $W47/$X47))))</f>
        <v/>
      </c>
      <c r="AD47" s="240">
        <f>IF(OR(NOT(ISNUMBER($T47)),ISBLANK($W47),NOT(ISNUMBER($X47))),0,      IF(OR(YEAR($T47)&gt;AD$7,$X47&lt;=0,(YEAR($T47)+$X47)&lt;AD$7),0,     IF(YEAR($T47)=AD$7,               ($W47/($X47*360))*DAYS360($T47,DATE(AD$7,12,31)),     IF((YEAR($T47)+$X47)&lt;=AD$7,               $W47-SUM($Y47:AC47),               $W47/$X47))))</f>
        <v/>
      </c>
      <c r="AE47" s="240">
        <f>IF(OR(NOT(ISNUMBER($T47)),ISBLANK($W47),NOT(ISNUMBER($X47))),0,      IF(OR(YEAR($T47)&gt;AE$7,$X47&lt;=0,(YEAR($T47)+$X47)&lt;AE$7),0,     IF(YEAR($T47)=AE$7,               ($W47/($X47*360))*DAYS360($T47,DATE(AE$7,12,31)),     IF((YEAR($T47)+$X47)&lt;=AE$7,               $W47-SUM($Y47:AD47),               $W47/$X47))))</f>
        <v/>
      </c>
      <c r="AF47" s="240">
        <f>IF(OR(NOT(ISNUMBER($T47)),ISBLANK($W47),NOT(ISNUMBER($X47))),0,      IF(OR(YEAR($T47)&gt;AF$7,$X47&lt;=0,(YEAR($T47)+$X47)&lt;AF$7),0,     IF(YEAR($T47)=AF$7,               ($W47/($X47*360))*DAYS360($T47,DATE(AF$7,12,31)),     IF((YEAR($T47)+$X47)&lt;=AF$7,               $W47-SUM($Y47:AE47),               $W47/$X47))))</f>
        <v/>
      </c>
      <c r="AG47" s="240">
        <f>IF(OR(NOT(ISNUMBER($T47)),ISBLANK($W47),NOT(ISNUMBER($X47))),0,      IF(OR(YEAR($T47)&gt;AG$7,$X47&lt;=0,(YEAR($T47)+$X47)&lt;AG$7),0,     IF(YEAR($T47)=AG$7,               ($W47/($X47*360))*DAYS360($T47,DATE(AG$7,12,31)),     IF((YEAR($T47)+$X47)&lt;=AG$7,               $W47-SUM($Y47:AF47),               $W47/$X47))))</f>
        <v/>
      </c>
      <c r="AH47" s="240">
        <f>IF(OR(NOT(ISNUMBER($T47)),ISBLANK($W47),NOT(ISNUMBER($X47))),0,      IF(OR(YEAR($T47)&gt;AH$7,$X47&lt;=0,(YEAR($T47)+$X47)&lt;AH$7),0,     IF(YEAR($T47)=AH$7,               ($W47/($X47*360))*DAYS360($T47,DATE(AH$7,12,31)),     IF((YEAR($T47)+$X47)&lt;=AH$7,               $W47-SUM($Y47:AG47),               $W47/$X47))))</f>
        <v/>
      </c>
      <c r="AI47" s="240">
        <f>IF(OR(NOT(ISNUMBER($T47)),ISBLANK($W47),NOT(ISNUMBER($X47))),0,      IF(OR(YEAR($T47)&gt;AI$7,$X47&lt;=0,(YEAR($T47)+$X47)&lt;AI$7),0,     IF(YEAR($T47)=AI$7,               ($W47/($X47*360))*DAYS360($T47,DATE(AI$7,12,31)),     IF((YEAR($T47)+$X47)&lt;=AI$7,               $W47-SUM($Y47:AH47),               $W47/$X47))))</f>
        <v/>
      </c>
      <c r="AJ47" s="240">
        <f>IF(OR(NOT(ISNUMBER($T47)),ISBLANK($W47),NOT(ISNUMBER($X47))),0,      IF(OR(YEAR($T47)&gt;AJ$7,$X47&lt;=0,(YEAR($T47)+$X47)&lt;AJ$7),0,     IF(YEAR($T47)=AJ$7,               ($W47/($X47*360))*DAYS360($T47,DATE(AJ$7,12,31)),     IF((YEAR($T47)+$X47)&lt;=AJ$7,               $W47-SUM($Y47:AI47),               $W47/$X47))))</f>
        <v/>
      </c>
      <c r="AK47" s="240">
        <f>IF(OR(NOT(ISNUMBER($T47)),ISBLANK($W47),NOT(ISNUMBER($X47))),0,      IF(OR(YEAR($T47)&gt;AK$7,$X47&lt;=0,(YEAR($T47)+$X47)&lt;AK$7),0,     IF(YEAR($T47)=AK$7,               ($W47/($X47*360))*DAYS360($T47,DATE(AK$7,12,31)),     IF((YEAR($T47)+$X47)&lt;=AK$7,               $W47-SUM($Y47:AJ47),               $W47/$X47))))</f>
        <v/>
      </c>
      <c r="AL47" s="240">
        <f>IF(OR(NOT(ISNUMBER($T47)),ISBLANK($W47),NOT(ISNUMBER($X47))),0,      IF(OR(YEAR($T47)&gt;AL$7,$X47&lt;=0,(YEAR($T47)+$X47)&lt;AL$7),0,     IF(YEAR($T47)=AL$7,               ($W47/($X47*360))*DAYS360($T47,DATE(AL$7,12,31)),     IF((YEAR($T47)+$X47)&lt;=AL$7,               $W47-SUM($Y47:AK47),               $W47/$X47))))</f>
        <v/>
      </c>
      <c r="AM47" s="240">
        <f>IF(OR(NOT(ISNUMBER($T47)),ISBLANK($W47),NOT(ISNUMBER($X47))),0,      IF(OR(YEAR($T47)&gt;AM$7,$X47&lt;=0,(YEAR($T47)+$X47)&lt;AM$7),0,     IF(YEAR($T47)=AM$7,               ($W47/($X47*360))*DAYS360($T47,DATE(AM$7,12,31)),     IF((YEAR($T47)+$X47)&lt;=AM$7,               $W47-SUM($Y47:AL47),               $W47/$X47))))</f>
        <v/>
      </c>
      <c r="AN47" s="240">
        <f>IF(OR(NOT(ISNUMBER($T47)),ISBLANK($W47),NOT(ISNUMBER($X47))),0,      IF(OR(YEAR($T47)&gt;AN$7,$X47&lt;=0,(YEAR($T47)+$X47)&lt;AN$7),0,     IF(YEAR($T47)=AN$7,               ($W47/($X47*360))*DAYS360($T47,DATE(AN$7,12,31)),     IF((YEAR($T47)+$X47)&lt;=AN$7,               $W47-SUM($Y47:AM47),               $W47/$X47))))</f>
        <v/>
      </c>
      <c r="AO47" s="240">
        <f>IF(OR(NOT(ISNUMBER($T47)),ISBLANK($W47),NOT(ISNUMBER($X47))),0,      IF(OR(YEAR($T47)&gt;AO$7,$X47&lt;=0,(YEAR($T47)+$X47)&lt;AO$7),0,     IF(YEAR($T47)=AO$7,               ($W47/($X47*360))*DAYS360($T47,DATE(AO$7,12,31)),     IF((YEAR($T47)+$X47)&lt;=AO$7,               $W47-SUM($Y47:AN47),               $W47/$X47))))</f>
        <v/>
      </c>
      <c r="AP47" s="240">
        <f>IF(OR(NOT(ISNUMBER($T47)),ISBLANK($W47),NOT(ISNUMBER($X47))),0,      IF(OR(YEAR($T47)&gt;AP$7,$X47&lt;=0,(YEAR($T47)+$X47)&lt;AP$7),0,     IF(YEAR($T47)=AP$7,               ($W47/($X47*360))*DAYS360($T47,DATE(AP$7,12,31)),     IF((YEAR($T47)+$X47)&lt;=AP$7,               $W47-SUM($Y47:AO47),               $W47/$X47))))</f>
        <v/>
      </c>
      <c r="AQ47" s="240">
        <f>IF(OR(NOT(ISNUMBER($T47)),ISBLANK($W47),NOT(ISNUMBER($X47))),0,      IF(OR(YEAR($T47)&gt;AQ$7,$X47&lt;=0,(YEAR($T47)+$X47)&lt;AQ$7),0,     IF(YEAR($T47)=AQ$7,               ($W47/($X47*360))*DAYS360($T47,DATE(AQ$7,12,31)),     IF((YEAR($T47)+$X47)&lt;=AQ$7,               $W47-SUM($Y47:AP47),               $W47/$X47))))</f>
        <v/>
      </c>
      <c r="AR47" s="240">
        <f>IF(OR(NOT(ISNUMBER($T47)),ISBLANK($W47),NOT(ISNUMBER($X47))),0,      IF(OR(YEAR($T47)&gt;AR$7,$X47&lt;=0,(YEAR($T47)+$X47)&lt;AR$7),0,     IF(YEAR($T47)=AR$7,               ($W47/($X47*360))*DAYS360($T47,DATE(AR$7,12,31)),     IF((YEAR($T47)+$X47)&lt;=AR$7,               $W47-SUM($Y47:AQ47),               $W47/$X47))))</f>
        <v/>
      </c>
      <c r="AS47" s="240">
        <f>IF(OR(NOT(ISNUMBER($T47)),ISBLANK($W47),NOT(ISNUMBER($X47))),0,      IF(OR(YEAR($T47)&gt;AS$7,$X47&lt;=0,(YEAR($T47)+$X47)&lt;AS$7),0,     IF(YEAR($T47)=AS$7,               ($W47/($X47*360))*DAYS360($T47,DATE(AS$7,12,31)),     IF((YEAR($T47)+$X47)&lt;=AS$7,               $W47-SUM($Y47:AR47),               $W47/$X47))))</f>
        <v/>
      </c>
      <c r="AT47" s="240">
        <f>IF(OR(NOT(ISNUMBER($T47)),ISBLANK($W47),NOT(ISNUMBER($X47))),0,      IF(OR(YEAR($T47)&gt;AT$7,$X47&lt;=0,(YEAR($T47)+$X47)&lt;AT$7),0,     IF(YEAR($T47)=AT$7,               ($W47/($X47*360))*DAYS360($T47,DATE(AT$7,12,31)),     IF((YEAR($T47)+$X47)&lt;=AT$7,               $W47-SUM($Y47:AS47),               $W47/$X47))))</f>
        <v/>
      </c>
      <c r="AU47" s="240">
        <f>IF(OR(NOT(ISNUMBER($T47)),ISBLANK($W47),NOT(ISNUMBER($X47))),0,      IF(OR(YEAR($T47)&gt;AU$7,$X47&lt;=0,(YEAR($T47)+$X47)&lt;AU$7),0,     IF(YEAR($T47)=AU$7,               ($W47/($X47*360))*DAYS360($T47,DATE(AU$7,12,31)),     IF((YEAR($T47)+$X47)&lt;=AU$7,               $W47-SUM($Y47:AT47),               $W47/$X47))))</f>
        <v/>
      </c>
      <c r="AV47" s="240">
        <f>IF(OR(NOT(ISNUMBER($T47)),ISBLANK($W47),NOT(ISNUMBER($X47))),0,      IF(OR(YEAR($T47)&gt;AV$7,$X47&lt;=0,(YEAR($T47)+$X47)&lt;AV$7),0,     IF(YEAR($T47)=AV$7,               ($W47/($X47*360))*DAYS360($T47,DATE(AV$7,12,31)),     IF((YEAR($T47)+$X47)&lt;=AV$7,               $W47-SUM($Y47:AU47),               $W47/$X47))))</f>
        <v/>
      </c>
      <c r="AW47" s="240">
        <f>IF(OR(NOT(ISNUMBER($T47)),ISBLANK($W47),NOT(ISNUMBER($X47))),0,      IF(OR(YEAR($T47)&gt;AW$7,$X47&lt;=0,(YEAR($T47)+$X47)&lt;AW$7),0,     IF(YEAR($T47)=AW$7,               ($W47/($X47*360))*DAYS360($T47,DATE(AW$7,12,31)),     IF((YEAR($T47)+$X47)&lt;=AW$7,               $W47-SUM($Y47:AV47),               $W47/$X47))))</f>
        <v/>
      </c>
      <c r="AX47" s="240">
        <f>IF(OR(NOT(ISNUMBER($T47)),ISBLANK($W47),NOT(ISNUMBER($X47))),0,      IF(OR(YEAR($T47)&gt;AX$7,$X47&lt;=0,(YEAR($T47)+$X47)&lt;AX$7),0,     IF(YEAR($T47)=AX$7,               ($W47/($X47*360))*DAYS360($T47,DATE(AX$7,12,31)),     IF((YEAR($T47)+$X47)&lt;=AX$7,               $W47-SUM($Y47:AW47),               $W47/$X47))))</f>
        <v/>
      </c>
      <c r="AY47" s="240">
        <f>IF(OR(NOT(ISNUMBER($T47)),ISBLANK($W47),NOT(ISNUMBER($X47))),0,      IF(OR(YEAR($T47)&gt;AY$7,$X47&lt;=0,(YEAR($T47)+$X47)&lt;AY$7),0,     IF(YEAR($T47)=AY$7,               ($W47/($X47*360))*DAYS360($T47,DATE(AY$7,12,31)),     IF((YEAR($T47)+$X47)&lt;=AY$7,               $W47-SUM($Y47:AX47),               $W47/$X47))))</f>
        <v/>
      </c>
      <c r="AZ47" s="240">
        <f>IF(OR(NOT(ISNUMBER($T47)),ISBLANK($W47),NOT(ISNUMBER($X47))),0,      IF(OR(YEAR($T47)&gt;AZ$7,$X47&lt;=0,(YEAR($T47)+$X47)&lt;AZ$7),0,     IF(YEAR($T47)=AZ$7,               ($W47/($X47*360))*DAYS360($T47,DATE(AZ$7,12,31)),     IF((YEAR($T47)+$X47)&lt;=AZ$7,               $W47-SUM($Y47:AY47),               $W47/$X47))))</f>
        <v/>
      </c>
      <c r="BA47" s="240">
        <f>IF(OR(NOT(ISNUMBER($T47)),ISBLANK($W47),NOT(ISNUMBER($X47))),0,      IF(OR(YEAR($T47)&gt;BA$7,$X47&lt;=0,(YEAR($T47)+$X47)&lt;BA$7),0,     IF(YEAR($T47)=BA$7,               ($W47/($X47*360))*DAYS360($T47,DATE(BA$7,12,31)),     IF((YEAR($T47)+$X47)&lt;=BA$7,               $W47-SUM($Y47:AZ47),               $W47/$X47))))</f>
        <v/>
      </c>
      <c r="BB47" s="240">
        <f>IF(OR(NOT(ISNUMBER($T47)),ISBLANK($W47),NOT(ISNUMBER($X47))),0,      IF(OR(YEAR($T47)&gt;BB$7,$X47&lt;=0,(YEAR($T47)+$X47)&lt;BB$7),0,     IF(YEAR($T47)=BB$7,               ($W47/($X47*360))*DAYS360($T47,DATE(BB$7,12,31)),     IF((YEAR($T47)+$X47)&lt;=BB$7,               $W47-SUM($Y47:BA47),               $W47/$X47))))</f>
        <v/>
      </c>
      <c r="BC47" s="240">
        <f>IF(OR(NOT(ISNUMBER($T47)),ISBLANK($W47),NOT(ISNUMBER($X47))),0,      IF(OR(YEAR($T47)&gt;BC$7,$X47&lt;=0,(YEAR($T47)+$X47)&lt;BC$7),0,     IF(YEAR($T47)=BC$7,               ($W47/($X47*360))*DAYS360($T47,DATE(BC$7,12,31)),     IF((YEAR($T47)+$X47)&lt;=BC$7,               $W47-SUM($Y47:BB47),               $W47/$X47))))</f>
        <v/>
      </c>
      <c r="BD47" s="240">
        <f>IF(OR(NOT(ISNUMBER($T47)),ISBLANK($W47),NOT(ISNUMBER($X47))),0,      IF(OR(YEAR($T47)&gt;BD$7,$X47&lt;=0,(YEAR($T47)+$X47)&lt;BD$7),0,     IF(YEAR($T47)=BD$7,               ($W47/($X47*360))*DAYS360($T47,DATE(BD$7,12,31)),     IF((YEAR($T47)+$X47)&lt;=BD$7,               $W47-SUM($Y47:BC47),               $W47/$X47))))</f>
        <v/>
      </c>
      <c r="BE47" s="240">
        <f>IF(OR(NOT(ISNUMBER($T47)),ISBLANK($W47),NOT(ISNUMBER($X47))),0,      IF(OR(YEAR($T47)&gt;BE$7,$X47&lt;=0,(YEAR($T47)+$X47)&lt;BE$7),0,     IF(YEAR($T47)=BE$7,               ($W47/($X47*360))*DAYS360($T47,DATE(BE$7,12,31)),     IF((YEAR($T47)+$X47)&lt;=BE$7,               $W47-SUM($Y47:BD47),               $W47/$X47))))</f>
        <v/>
      </c>
      <c r="BF47" s="240">
        <f>IF(OR(NOT(ISNUMBER($T47)),ISBLANK($W47),NOT(ISNUMBER($X47))),0,      IF(OR(YEAR($T47)&gt;BF$7,$X47&lt;=0,(YEAR($T47)+$X47)&lt;BF$7),0,     IF(YEAR($T47)=BF$7,               ($W47/($X47*360))*DAYS360($T47,DATE(BF$7,12,31)),     IF((YEAR($T47)+$X47)&lt;=BF$7,               $W47-SUM($Y47:BE47),               $W47/$X47))))</f>
        <v/>
      </c>
      <c r="BG47" s="240">
        <f>IF(OR(NOT(ISNUMBER($T47)),ISBLANK($W47),NOT(ISNUMBER($X47))),0,      IF(OR(YEAR($T47)&gt;BG$7,$X47&lt;=0,(YEAR($T47)+$X47)&lt;BG$7),0,     IF(YEAR($T47)=BG$7,               ($W47/($X47*360))*DAYS360($T47,DATE(BG$7,12,31)),     IF((YEAR($T47)+$X47)&lt;=BG$7,               $W47-SUM($Y47:BF47),               $W47/$X47))))</f>
        <v/>
      </c>
      <c r="BH47" s="240">
        <f>IF(OR(NOT(ISNUMBER($T47)),ISBLANK($W47),NOT(ISNUMBER($X47))),0,      IF(OR(YEAR($T47)&gt;BH$7,$X47&lt;=0,(YEAR($T47)+$X47)&lt;BH$7),0,     IF(YEAR($T47)=BH$7,               ($W47/($X47*360))*DAYS360($T47,DATE(BH$7,12,31)),     IF((YEAR($T47)+$X47)&lt;=BH$7,               $W47-SUM($Y47:BG47),               $W47/$X47))))</f>
        <v/>
      </c>
      <c r="BI47" s="240">
        <f>IF(OR(NOT(ISNUMBER($T47)),ISBLANK($W47),NOT(ISNUMBER($X47))),0,      IF(OR(YEAR($T47)&gt;BI$7,$X47&lt;=0,(YEAR($T47)+$X47)&lt;BI$7),0,     IF(YEAR($T47)=BI$7,               ($W47/($X47*360))*DAYS360($T47,DATE(BI$7,12,31)),     IF((YEAR($T47)+$X47)&lt;=BI$7,               $W47-SUM($Y47:BH47),               $W47/$X47))))</f>
        <v/>
      </c>
      <c r="BJ47" s="240">
        <f>IF(OR(NOT(ISNUMBER($T47)),ISBLANK($W47),NOT(ISNUMBER($X47))),0,      IF(OR(YEAR($T47)&gt;BJ$7,$X47&lt;=0,(YEAR($T47)+$X47)&lt;BJ$7),0,     IF(YEAR($T47)=BJ$7,               ($W47/($X47*360))*DAYS360($T47,DATE(BJ$7,12,31)),     IF((YEAR($T47)+$X47)&lt;=BJ$7,               $W47-SUM($Y47:BI47),               $W47/$X47))))</f>
        <v/>
      </c>
      <c r="BK47" s="240">
        <f>IF(OR(NOT(ISNUMBER($T47)),ISBLANK($W47),NOT(ISNUMBER($X47))),0,      IF(OR(YEAR($T47)&gt;BK$7,$X47&lt;=0,(YEAR($T47)+$X47)&lt;BK$7),0,     IF(YEAR($T47)=BK$7,               ($W47/($X47*360))*DAYS360($T47,DATE(BK$7,12,31)),     IF((YEAR($T47)+$X47)&lt;=BK$7,               $W47-SUM($Y47:BJ47),               $W47/$X47))))</f>
        <v/>
      </c>
      <c r="BL47" s="240">
        <f>IF(OR(NOT(ISNUMBER($T47)),ISBLANK($W47),NOT(ISNUMBER($X47))),0,      IF(OR(YEAR($T47)&gt;BL$7,$X47&lt;=0,(YEAR($T47)+$X47)&lt;BL$7),0,     IF(YEAR($T47)=BL$7,               ($W47/($X47*360))*DAYS360($T47,DATE(BL$7,12,31)),     IF((YEAR($T47)+$X47)&lt;=BL$7,               $W47-SUM($Y47:BK47),               $W47/$X47))))</f>
        <v/>
      </c>
      <c r="BM47" s="240">
        <f>IF(OR(NOT(ISNUMBER($T47)),ISBLANK($W47),NOT(ISNUMBER($X47))),0,      IF(OR(YEAR($T47)&gt;BM$7,$X47&lt;=0,(YEAR($T47)+$X47)&lt;BM$7),0,     IF(YEAR($T47)=BM$7,               ($W47/($X47*360))*DAYS360($T47,DATE(BM$7,12,31)),     IF((YEAR($T47)+$X47)&lt;=BM$7,               $W47-SUM($Y47:BL47),               $W47/$X47))))</f>
        <v/>
      </c>
      <c r="BN47" s="240">
        <f>IF(OR(NOT(ISNUMBER($T47)),ISBLANK($W47),NOT(ISNUMBER($X47))),0,      IF(OR(YEAR($T47)&gt;BN$7,$X47&lt;=0,(YEAR($T47)+$X47)&lt;BN$7),0,     IF(YEAR($T47)=BN$7,               ($W47/($X47*360))*DAYS360($T47,DATE(BN$7,12,31)),     IF((YEAR($T47)+$X47)&lt;=BN$7,               $W47-SUM($Y47:BM47),               $W47/$X47))))</f>
        <v/>
      </c>
      <c r="BO47" s="240">
        <f>IF(OR(NOT(ISNUMBER($T47)),ISBLANK($W47),NOT(ISNUMBER($X47))),0,      IF(OR(YEAR($T47)&gt;BO$7,$X47&lt;=0,(YEAR($T47)+$X47)&lt;BO$7),0,     IF(YEAR($T47)=BO$7,               ($W47/($X47*360))*DAYS360($T47,DATE(BO$7,12,31)),     IF((YEAR($T47)+$X47)&lt;=BO$7,               $W47-SUM($Y47:BN47),               $W47/$X47))))</f>
        <v/>
      </c>
      <c r="BP47" s="240">
        <f>IF(OR(NOT(ISNUMBER($T47)),ISBLANK($W47),NOT(ISNUMBER($X47))),0,      IF(OR(YEAR($T47)&gt;BP$7,$X47&lt;=0,(YEAR($T47)+$X47)&lt;BP$7),0,     IF(YEAR($T47)=BP$7,               ($W47/($X47*360))*DAYS360($T47,DATE(BP$7,12,31)),     IF((YEAR($T47)+$X47)&lt;=BP$7,               $W47-SUM($Y47:BO47),               $W47/$X47))))</f>
        <v/>
      </c>
      <c r="BQ47" s="240">
        <f>IF(OR(NOT(ISNUMBER($T47)),ISBLANK($W47),NOT(ISNUMBER($X47))),0,      IF(OR(YEAR($T47)&gt;BQ$7,$X47&lt;=0,(YEAR($T47)+$X47)&lt;BQ$7),0,     IF(YEAR($T47)=BQ$7,               ($W47/($X47*360))*DAYS360($T47,DATE(BQ$7,12,31)),     IF((YEAR($T47)+$X47)&lt;=BQ$7,               $W47-SUM($Y47:BP47),               $W47/$X47))))</f>
        <v/>
      </c>
      <c r="BR47" s="240">
        <f>IF(OR(NOT(ISNUMBER($T47)),ISBLANK($W47),NOT(ISNUMBER($X47))),0,      IF(OR(YEAR($T47)&gt;BR$7,$X47&lt;=0,(YEAR($T47)+$X47)&lt;BR$7),0,     IF(YEAR($T47)=BR$7,               ($W47/($X47*360))*DAYS360($T47,DATE(BR$7,12,31)),     IF((YEAR($T47)+$X47)&lt;=BR$7,               $W47-SUM($Y47:BQ47),               $W47/$X47))))</f>
        <v/>
      </c>
      <c r="BS47" s="240">
        <f>IF(OR(NOT(ISNUMBER($T47)),ISBLANK($W47),NOT(ISNUMBER($X47))),0,      IF(OR(YEAR($T47)&gt;BS$7,$X47&lt;=0,(YEAR($T47)+$X47)&lt;BS$7),0,     IF(YEAR($T47)=BS$7,               ($W47/($X47*360))*DAYS360($T47,DATE(BS$7,12,31)),     IF((YEAR($T47)+$X47)&lt;=BS$7,               $W47-SUM($Y47:BR47),               $W47/$X47))))</f>
        <v/>
      </c>
      <c r="BT47" s="240">
        <f>IF(OR(NOT(ISNUMBER($T47)),ISBLANK($W47),NOT(ISNUMBER($X47))),0,      IF(OR(YEAR($T47)&gt;BT$7,$X47&lt;=0,(YEAR($T47)+$X47)&lt;BT$7),0,     IF(YEAR($T47)=BT$7,               ($W47/($X47*360))*DAYS360($T47,DATE(BT$7,12,31)),     IF((YEAR($T47)+$X47)&lt;=BT$7,               $W47-SUM($Y47:BS47),               $W47/$X47))))</f>
        <v/>
      </c>
      <c r="BU47" s="240">
        <f>IF(OR(NOT(ISNUMBER($T47)),ISBLANK($W47),NOT(ISNUMBER($X47))),0,      IF(OR(YEAR($T47)&gt;BU$7,$X47&lt;=0,(YEAR($T47)+$X47)&lt;BU$7),0,     IF(YEAR($T47)=BU$7,               ($W47/($X47*360))*DAYS360($T47,DATE(BU$7,12,31)),     IF((YEAR($T47)+$X47)&lt;=BU$7,               $W47-SUM($Y47:BT47),               $W47/$X47))))</f>
        <v/>
      </c>
      <c r="BV47" s="240">
        <f>IF(OR(NOT(ISNUMBER($T47)),ISBLANK($W47),NOT(ISNUMBER($X47))),0,      IF(OR(YEAR($T47)&gt;BV$7,$X47&lt;=0,(YEAR($T47)+$X47)&lt;BV$7),0,     IF(YEAR($T47)=BV$7,               ($W47/($X47*360))*DAYS360($T47,DATE(BV$7,12,31)),     IF((YEAR($T47)+$X47)&lt;=BV$7,               $W47-SUM($Y47:BU47),               $W47/$X47))))</f>
        <v/>
      </c>
      <c r="BW47" s="240">
        <f>IF(OR(NOT(ISNUMBER($T47)),ISBLANK($W47),NOT(ISNUMBER($X47))),0,      IF(OR(YEAR($T47)&gt;BW$7,$X47&lt;=0,(YEAR($T47)+$X47)&lt;BW$7),0,     IF(YEAR($T47)=BW$7,               ($W47/($X47*360))*DAYS360($T47,DATE(BW$7,12,31)),     IF((YEAR($T47)+$X47)&lt;=BW$7,               $W47-SUM($Y47:BV47),               $W47/$X47))))</f>
        <v/>
      </c>
      <c r="BX47" s="240">
        <f>IF(OR(NOT(ISNUMBER($T47)),ISBLANK($W47),NOT(ISNUMBER($X47))),0,      IF(OR(YEAR($T47)&gt;BX$7,$X47&lt;=0,(YEAR($T47)+$X47)&lt;BX$7),0,     IF(YEAR($T47)=BX$7,               ($W47/($X47*360))*DAYS360($T47,DATE(BX$7,12,31)),     IF((YEAR($T47)+$X47)&lt;=BX$7,               $W47-SUM($Y47:BW47),               $W47/$X47))))</f>
        <v/>
      </c>
      <c r="BY47" s="240">
        <f>IF(OR(NOT(ISNUMBER($T47)),ISBLANK($W47),NOT(ISNUMBER($X47))),0,      IF(OR(YEAR($T47)&gt;BY$7,$X47&lt;=0,(YEAR($T47)+$X47)&lt;BY$7),0,     IF(YEAR($T47)=BY$7,               ($W47/($X47*360))*DAYS360($T47,DATE(BY$7,12,31)),     IF((YEAR($T47)+$X47)&lt;=BY$7,               $W47-SUM($Y47:BX47),               $W47/$X47))))</f>
        <v/>
      </c>
      <c r="CL47" s="14">
        <f>CL46+1</f>
        <v/>
      </c>
    </row>
    <row r="48" ht="15" customFormat="1" customHeight="1" s="14">
      <c r="A48" s="9" t="n"/>
      <c r="B48" s="30" t="inlineStr">
        <is>
          <t>Bien_Immo - 1</t>
        </is>
      </c>
      <c r="C48" s="190" t="n"/>
      <c r="D48" s="356" t="n"/>
      <c r="E48" s="525" t="n"/>
      <c r="F48" s="525" t="n"/>
      <c r="G48" s="525" t="n"/>
      <c r="H48" s="525" t="n"/>
      <c r="I48" s="525" t="n"/>
      <c r="J48" s="525" t="n"/>
      <c r="K48" s="525" t="n"/>
      <c r="L48" s="525" t="n"/>
      <c r="M48" s="525" t="n"/>
      <c r="N48" s="526" t="n"/>
      <c r="O48" s="260" t="n"/>
      <c r="P48" s="191" t="n"/>
      <c r="Q48" s="341" t="inlineStr">
        <is>
          <t>Autres immobilisations corporelles</t>
        </is>
      </c>
      <c r="R48" s="18" t="n"/>
      <c r="S48" s="12">
        <f>B54</f>
        <v/>
      </c>
      <c r="T48" s="176">
        <f>IFERROR( IF(ISBLANK(C54),"",IF(C54&lt;HLOOKUP(S48,$Z$275:$AC$280,5,FALSE),"",MAX(HLOOKUP(S48,$Z$275:$AC$280,6,FALSE),C54) ) ),"")</f>
        <v/>
      </c>
      <c r="U48" s="287">
        <f>IF(ISBLANK(D54),"",D54)</f>
        <v/>
      </c>
      <c r="V48" s="316">
        <f>Q54</f>
        <v/>
      </c>
      <c r="W48" s="512">
        <f>IF(ISBLANK(O54),0,O54)</f>
        <v/>
      </c>
      <c r="X48" s="512">
        <f>IF(ISBLANK(P54),"",P54)</f>
        <v/>
      </c>
      <c r="Y48" s="12" t="n"/>
      <c r="Z48" s="240">
        <f>IF(OR(NOT(ISNUMBER($T48)),ISBLANK($W48),NOT(ISNUMBER($X48))),0,      IF(OR(YEAR($T48)&gt;Z$7,$X48&lt;=0,(YEAR($T48)+$X48)&lt;Z$7),0,     IF(YEAR($T48)=Z$7,               ($W48/($X48*360))*DAYS360($T48,DATE(Z$7,12,31)),     IF((YEAR($T48)+$X48)&lt;=Z$7,               $W48-SUM($Y48:Y48),               $W48/$X48))))</f>
        <v/>
      </c>
      <c r="AA48" s="240">
        <f>IF(OR(NOT(ISNUMBER($T48)),ISBLANK($W48),NOT(ISNUMBER($X48))),0,      IF(OR(YEAR($T48)&gt;AA$7,$X48&lt;=0,(YEAR($T48)+$X48)&lt;AA$7),0,     IF(YEAR($T48)=AA$7,               ($W48/($X48*360))*DAYS360($T48,DATE(AA$7,12,31)),     IF((YEAR($T48)+$X48)&lt;=AA$7,               $W48-SUM($Y48:Z48),               $W48/$X48))))</f>
        <v/>
      </c>
      <c r="AB48" s="240">
        <f>IF(OR(NOT(ISNUMBER($T48)),ISBLANK($W48),NOT(ISNUMBER($X48))),0,      IF(OR(YEAR($T48)&gt;AB$7,$X48&lt;=0,(YEAR($T48)+$X48)&lt;AB$7),0,     IF(YEAR($T48)=AB$7,               ($W48/($X48*360))*DAYS360($T48,DATE(AB$7,12,31)),     IF((YEAR($T48)+$X48)&lt;=AB$7,               $W48-SUM($Y48:AA48),               $W48/$X48))))</f>
        <v/>
      </c>
      <c r="AC48" s="240">
        <f>IF(OR(NOT(ISNUMBER($T48)),ISBLANK($W48),NOT(ISNUMBER($X48))),0,      IF(OR(YEAR($T48)&gt;AC$7,$X48&lt;=0,(YEAR($T48)+$X48)&lt;AC$7),0,     IF(YEAR($T48)=AC$7,               ($W48/($X48*360))*DAYS360($T48,DATE(AC$7,12,31)),     IF((YEAR($T48)+$X48)&lt;=AC$7,               $W48-SUM($Y48:AB48),               $W48/$X48))))</f>
        <v/>
      </c>
      <c r="AD48" s="240">
        <f>IF(OR(NOT(ISNUMBER($T48)),ISBLANK($W48),NOT(ISNUMBER($X48))),0,      IF(OR(YEAR($T48)&gt;AD$7,$X48&lt;=0,(YEAR($T48)+$X48)&lt;AD$7),0,     IF(YEAR($T48)=AD$7,               ($W48/($X48*360))*DAYS360($T48,DATE(AD$7,12,31)),     IF((YEAR($T48)+$X48)&lt;=AD$7,               $W48-SUM($Y48:AC48),               $W48/$X48))))</f>
        <v/>
      </c>
      <c r="AE48" s="240">
        <f>IF(OR(NOT(ISNUMBER($T48)),ISBLANK($W48),NOT(ISNUMBER($X48))),0,      IF(OR(YEAR($T48)&gt;AE$7,$X48&lt;=0,(YEAR($T48)+$X48)&lt;AE$7),0,     IF(YEAR($T48)=AE$7,               ($W48/($X48*360))*DAYS360($T48,DATE(AE$7,12,31)),     IF((YEAR($T48)+$X48)&lt;=AE$7,               $W48-SUM($Y48:AD48),               $W48/$X48))))</f>
        <v/>
      </c>
      <c r="AF48" s="240">
        <f>IF(OR(NOT(ISNUMBER($T48)),ISBLANK($W48),NOT(ISNUMBER($X48))),0,      IF(OR(YEAR($T48)&gt;AF$7,$X48&lt;=0,(YEAR($T48)+$X48)&lt;AF$7),0,     IF(YEAR($T48)=AF$7,               ($W48/($X48*360))*DAYS360($T48,DATE(AF$7,12,31)),     IF((YEAR($T48)+$X48)&lt;=AF$7,               $W48-SUM($Y48:AE48),               $W48/$X48))))</f>
        <v/>
      </c>
      <c r="AG48" s="240">
        <f>IF(OR(NOT(ISNUMBER($T48)),ISBLANK($W48),NOT(ISNUMBER($X48))),0,      IF(OR(YEAR($T48)&gt;AG$7,$X48&lt;=0,(YEAR($T48)+$X48)&lt;AG$7),0,     IF(YEAR($T48)=AG$7,               ($W48/($X48*360))*DAYS360($T48,DATE(AG$7,12,31)),     IF((YEAR($T48)+$X48)&lt;=AG$7,               $W48-SUM($Y48:AF48),               $W48/$X48))))</f>
        <v/>
      </c>
      <c r="AH48" s="240">
        <f>IF(OR(NOT(ISNUMBER($T48)),ISBLANK($W48),NOT(ISNUMBER($X48))),0,      IF(OR(YEAR($T48)&gt;AH$7,$X48&lt;=0,(YEAR($T48)+$X48)&lt;AH$7),0,     IF(YEAR($T48)=AH$7,               ($W48/($X48*360))*DAYS360($T48,DATE(AH$7,12,31)),     IF((YEAR($T48)+$X48)&lt;=AH$7,               $W48-SUM($Y48:AG48),               $W48/$X48))))</f>
        <v/>
      </c>
      <c r="AI48" s="240">
        <f>IF(OR(NOT(ISNUMBER($T48)),ISBLANK($W48),NOT(ISNUMBER($X48))),0,      IF(OR(YEAR($T48)&gt;AI$7,$X48&lt;=0,(YEAR($T48)+$X48)&lt;AI$7),0,     IF(YEAR($T48)=AI$7,               ($W48/($X48*360))*DAYS360($T48,DATE(AI$7,12,31)),     IF((YEAR($T48)+$X48)&lt;=AI$7,               $W48-SUM($Y48:AH48),               $W48/$X48))))</f>
        <v/>
      </c>
      <c r="AJ48" s="240">
        <f>IF(OR(NOT(ISNUMBER($T48)),ISBLANK($W48),NOT(ISNUMBER($X48))),0,      IF(OR(YEAR($T48)&gt;AJ$7,$X48&lt;=0,(YEAR($T48)+$X48)&lt;AJ$7),0,     IF(YEAR($T48)=AJ$7,               ($W48/($X48*360))*DAYS360($T48,DATE(AJ$7,12,31)),     IF((YEAR($T48)+$X48)&lt;=AJ$7,               $W48-SUM($Y48:AI48),               $W48/$X48))))</f>
        <v/>
      </c>
      <c r="AK48" s="240">
        <f>IF(OR(NOT(ISNUMBER($T48)),ISBLANK($W48),NOT(ISNUMBER($X48))),0,      IF(OR(YEAR($T48)&gt;AK$7,$X48&lt;=0,(YEAR($T48)+$X48)&lt;AK$7),0,     IF(YEAR($T48)=AK$7,               ($W48/($X48*360))*DAYS360($T48,DATE(AK$7,12,31)),     IF((YEAR($T48)+$X48)&lt;=AK$7,               $W48-SUM($Y48:AJ48),               $W48/$X48))))</f>
        <v/>
      </c>
      <c r="AL48" s="240">
        <f>IF(OR(NOT(ISNUMBER($T48)),ISBLANK($W48),NOT(ISNUMBER($X48))),0,      IF(OR(YEAR($T48)&gt;AL$7,$X48&lt;=0,(YEAR($T48)+$X48)&lt;AL$7),0,     IF(YEAR($T48)=AL$7,               ($W48/($X48*360))*DAYS360($T48,DATE(AL$7,12,31)),     IF((YEAR($T48)+$X48)&lt;=AL$7,               $W48-SUM($Y48:AK48),               $W48/$X48))))</f>
        <v/>
      </c>
      <c r="AM48" s="240">
        <f>IF(OR(NOT(ISNUMBER($T48)),ISBLANK($W48),NOT(ISNUMBER($X48))),0,      IF(OR(YEAR($T48)&gt;AM$7,$X48&lt;=0,(YEAR($T48)+$X48)&lt;AM$7),0,     IF(YEAR($T48)=AM$7,               ($W48/($X48*360))*DAYS360($T48,DATE(AM$7,12,31)),     IF((YEAR($T48)+$X48)&lt;=AM$7,               $W48-SUM($Y48:AL48),               $W48/$X48))))</f>
        <v/>
      </c>
      <c r="AN48" s="240">
        <f>IF(OR(NOT(ISNUMBER($T48)),ISBLANK($W48),NOT(ISNUMBER($X48))),0,      IF(OR(YEAR($T48)&gt;AN$7,$X48&lt;=0,(YEAR($T48)+$X48)&lt;AN$7),0,     IF(YEAR($T48)=AN$7,               ($W48/($X48*360))*DAYS360($T48,DATE(AN$7,12,31)),     IF((YEAR($T48)+$X48)&lt;=AN$7,               $W48-SUM($Y48:AM48),               $W48/$X48))))</f>
        <v/>
      </c>
      <c r="AO48" s="240">
        <f>IF(OR(NOT(ISNUMBER($T48)),ISBLANK($W48),NOT(ISNUMBER($X48))),0,      IF(OR(YEAR($T48)&gt;AO$7,$X48&lt;=0,(YEAR($T48)+$X48)&lt;AO$7),0,     IF(YEAR($T48)=AO$7,               ($W48/($X48*360))*DAYS360($T48,DATE(AO$7,12,31)),     IF((YEAR($T48)+$X48)&lt;=AO$7,               $W48-SUM($Y48:AN48),               $W48/$X48))))</f>
        <v/>
      </c>
      <c r="AP48" s="240">
        <f>IF(OR(NOT(ISNUMBER($T48)),ISBLANK($W48),NOT(ISNUMBER($X48))),0,      IF(OR(YEAR($T48)&gt;AP$7,$X48&lt;=0,(YEAR($T48)+$X48)&lt;AP$7),0,     IF(YEAR($T48)=AP$7,               ($W48/($X48*360))*DAYS360($T48,DATE(AP$7,12,31)),     IF((YEAR($T48)+$X48)&lt;=AP$7,               $W48-SUM($Y48:AO48),               $W48/$X48))))</f>
        <v/>
      </c>
      <c r="AQ48" s="240">
        <f>IF(OR(NOT(ISNUMBER($T48)),ISBLANK($W48),NOT(ISNUMBER($X48))),0,      IF(OR(YEAR($T48)&gt;AQ$7,$X48&lt;=0,(YEAR($T48)+$X48)&lt;AQ$7),0,     IF(YEAR($T48)=AQ$7,               ($W48/($X48*360))*DAYS360($T48,DATE(AQ$7,12,31)),     IF((YEAR($T48)+$X48)&lt;=AQ$7,               $W48-SUM($Y48:AP48),               $W48/$X48))))</f>
        <v/>
      </c>
      <c r="AR48" s="240">
        <f>IF(OR(NOT(ISNUMBER($T48)),ISBLANK($W48),NOT(ISNUMBER($X48))),0,      IF(OR(YEAR($T48)&gt;AR$7,$X48&lt;=0,(YEAR($T48)+$X48)&lt;AR$7),0,     IF(YEAR($T48)=AR$7,               ($W48/($X48*360))*DAYS360($T48,DATE(AR$7,12,31)),     IF((YEAR($T48)+$X48)&lt;=AR$7,               $W48-SUM($Y48:AQ48),               $W48/$X48))))</f>
        <v/>
      </c>
      <c r="AS48" s="240">
        <f>IF(OR(NOT(ISNUMBER($T48)),ISBLANK($W48),NOT(ISNUMBER($X48))),0,      IF(OR(YEAR($T48)&gt;AS$7,$X48&lt;=0,(YEAR($T48)+$X48)&lt;AS$7),0,     IF(YEAR($T48)=AS$7,               ($W48/($X48*360))*DAYS360($T48,DATE(AS$7,12,31)),     IF((YEAR($T48)+$X48)&lt;=AS$7,               $W48-SUM($Y48:AR48),               $W48/$X48))))</f>
        <v/>
      </c>
      <c r="AT48" s="240">
        <f>IF(OR(NOT(ISNUMBER($T48)),ISBLANK($W48),NOT(ISNUMBER($X48))),0,      IF(OR(YEAR($T48)&gt;AT$7,$X48&lt;=0,(YEAR($T48)+$X48)&lt;AT$7),0,     IF(YEAR($T48)=AT$7,               ($W48/($X48*360))*DAYS360($T48,DATE(AT$7,12,31)),     IF((YEAR($T48)+$X48)&lt;=AT$7,               $W48-SUM($Y48:AS48),               $W48/$X48))))</f>
        <v/>
      </c>
      <c r="AU48" s="240">
        <f>IF(OR(NOT(ISNUMBER($T48)),ISBLANK($W48),NOT(ISNUMBER($X48))),0,      IF(OR(YEAR($T48)&gt;AU$7,$X48&lt;=0,(YEAR($T48)+$X48)&lt;AU$7),0,     IF(YEAR($T48)=AU$7,               ($W48/($X48*360))*DAYS360($T48,DATE(AU$7,12,31)),     IF((YEAR($T48)+$X48)&lt;=AU$7,               $W48-SUM($Y48:AT48),               $W48/$X48))))</f>
        <v/>
      </c>
      <c r="AV48" s="240">
        <f>IF(OR(NOT(ISNUMBER($T48)),ISBLANK($W48),NOT(ISNUMBER($X48))),0,      IF(OR(YEAR($T48)&gt;AV$7,$X48&lt;=0,(YEAR($T48)+$X48)&lt;AV$7),0,     IF(YEAR($T48)=AV$7,               ($W48/($X48*360))*DAYS360($T48,DATE(AV$7,12,31)),     IF((YEAR($T48)+$X48)&lt;=AV$7,               $W48-SUM($Y48:AU48),               $W48/$X48))))</f>
        <v/>
      </c>
      <c r="AW48" s="240">
        <f>IF(OR(NOT(ISNUMBER($T48)),ISBLANK($W48),NOT(ISNUMBER($X48))),0,      IF(OR(YEAR($T48)&gt;AW$7,$X48&lt;=0,(YEAR($T48)+$X48)&lt;AW$7),0,     IF(YEAR($T48)=AW$7,               ($W48/($X48*360))*DAYS360($T48,DATE(AW$7,12,31)),     IF((YEAR($T48)+$X48)&lt;=AW$7,               $W48-SUM($Y48:AV48),               $W48/$X48))))</f>
        <v/>
      </c>
      <c r="AX48" s="240">
        <f>IF(OR(NOT(ISNUMBER($T48)),ISBLANK($W48),NOT(ISNUMBER($X48))),0,      IF(OR(YEAR($T48)&gt;AX$7,$X48&lt;=0,(YEAR($T48)+$X48)&lt;AX$7),0,     IF(YEAR($T48)=AX$7,               ($W48/($X48*360))*DAYS360($T48,DATE(AX$7,12,31)),     IF((YEAR($T48)+$X48)&lt;=AX$7,               $W48-SUM($Y48:AW48),               $W48/$X48))))</f>
        <v/>
      </c>
      <c r="AY48" s="240">
        <f>IF(OR(NOT(ISNUMBER($T48)),ISBLANK($W48),NOT(ISNUMBER($X48))),0,      IF(OR(YEAR($T48)&gt;AY$7,$X48&lt;=0,(YEAR($T48)+$X48)&lt;AY$7),0,     IF(YEAR($T48)=AY$7,               ($W48/($X48*360))*DAYS360($T48,DATE(AY$7,12,31)),     IF((YEAR($T48)+$X48)&lt;=AY$7,               $W48-SUM($Y48:AX48),               $W48/$X48))))</f>
        <v/>
      </c>
      <c r="AZ48" s="240">
        <f>IF(OR(NOT(ISNUMBER($T48)),ISBLANK($W48),NOT(ISNUMBER($X48))),0,      IF(OR(YEAR($T48)&gt;AZ$7,$X48&lt;=0,(YEAR($T48)+$X48)&lt;AZ$7),0,     IF(YEAR($T48)=AZ$7,               ($W48/($X48*360))*DAYS360($T48,DATE(AZ$7,12,31)),     IF((YEAR($T48)+$X48)&lt;=AZ$7,               $W48-SUM($Y48:AY48),               $W48/$X48))))</f>
        <v/>
      </c>
      <c r="BA48" s="240">
        <f>IF(OR(NOT(ISNUMBER($T48)),ISBLANK($W48),NOT(ISNUMBER($X48))),0,      IF(OR(YEAR($T48)&gt;BA$7,$X48&lt;=0,(YEAR($T48)+$X48)&lt;BA$7),0,     IF(YEAR($T48)=BA$7,               ($W48/($X48*360))*DAYS360($T48,DATE(BA$7,12,31)),     IF((YEAR($T48)+$X48)&lt;=BA$7,               $W48-SUM($Y48:AZ48),               $W48/$X48))))</f>
        <v/>
      </c>
      <c r="BB48" s="240">
        <f>IF(OR(NOT(ISNUMBER($T48)),ISBLANK($W48),NOT(ISNUMBER($X48))),0,      IF(OR(YEAR($T48)&gt;BB$7,$X48&lt;=0,(YEAR($T48)+$X48)&lt;BB$7),0,     IF(YEAR($T48)=BB$7,               ($W48/($X48*360))*DAYS360($T48,DATE(BB$7,12,31)),     IF((YEAR($T48)+$X48)&lt;=BB$7,               $W48-SUM($Y48:BA48),               $W48/$X48))))</f>
        <v/>
      </c>
      <c r="BC48" s="240">
        <f>IF(OR(NOT(ISNUMBER($T48)),ISBLANK($W48),NOT(ISNUMBER($X48))),0,      IF(OR(YEAR($T48)&gt;BC$7,$X48&lt;=0,(YEAR($T48)+$X48)&lt;BC$7),0,     IF(YEAR($T48)=BC$7,               ($W48/($X48*360))*DAYS360($T48,DATE(BC$7,12,31)),     IF((YEAR($T48)+$X48)&lt;=BC$7,               $W48-SUM($Y48:BB48),               $W48/$X48))))</f>
        <v/>
      </c>
      <c r="BD48" s="240">
        <f>IF(OR(NOT(ISNUMBER($T48)),ISBLANK($W48),NOT(ISNUMBER($X48))),0,      IF(OR(YEAR($T48)&gt;BD$7,$X48&lt;=0,(YEAR($T48)+$X48)&lt;BD$7),0,     IF(YEAR($T48)=BD$7,               ($W48/($X48*360))*DAYS360($T48,DATE(BD$7,12,31)),     IF((YEAR($T48)+$X48)&lt;=BD$7,               $W48-SUM($Y48:BC48),               $W48/$X48))))</f>
        <v/>
      </c>
      <c r="BE48" s="240">
        <f>IF(OR(NOT(ISNUMBER($T48)),ISBLANK($W48),NOT(ISNUMBER($X48))),0,      IF(OR(YEAR($T48)&gt;BE$7,$X48&lt;=0,(YEAR($T48)+$X48)&lt;BE$7),0,     IF(YEAR($T48)=BE$7,               ($W48/($X48*360))*DAYS360($T48,DATE(BE$7,12,31)),     IF((YEAR($T48)+$X48)&lt;=BE$7,               $W48-SUM($Y48:BD48),               $W48/$X48))))</f>
        <v/>
      </c>
      <c r="BF48" s="240">
        <f>IF(OR(NOT(ISNUMBER($T48)),ISBLANK($W48),NOT(ISNUMBER($X48))),0,      IF(OR(YEAR($T48)&gt;BF$7,$X48&lt;=0,(YEAR($T48)+$X48)&lt;BF$7),0,     IF(YEAR($T48)=BF$7,               ($W48/($X48*360))*DAYS360($T48,DATE(BF$7,12,31)),     IF((YEAR($T48)+$X48)&lt;=BF$7,               $W48-SUM($Y48:BE48),               $W48/$X48))))</f>
        <v/>
      </c>
      <c r="BG48" s="240">
        <f>IF(OR(NOT(ISNUMBER($T48)),ISBLANK($W48),NOT(ISNUMBER($X48))),0,      IF(OR(YEAR($T48)&gt;BG$7,$X48&lt;=0,(YEAR($T48)+$X48)&lt;BG$7),0,     IF(YEAR($T48)=BG$7,               ($W48/($X48*360))*DAYS360($T48,DATE(BG$7,12,31)),     IF((YEAR($T48)+$X48)&lt;=BG$7,               $W48-SUM($Y48:BF48),               $W48/$X48))))</f>
        <v/>
      </c>
      <c r="BH48" s="240">
        <f>IF(OR(NOT(ISNUMBER($T48)),ISBLANK($W48),NOT(ISNUMBER($X48))),0,      IF(OR(YEAR($T48)&gt;BH$7,$X48&lt;=0,(YEAR($T48)+$X48)&lt;BH$7),0,     IF(YEAR($T48)=BH$7,               ($W48/($X48*360))*DAYS360($T48,DATE(BH$7,12,31)),     IF((YEAR($T48)+$X48)&lt;=BH$7,               $W48-SUM($Y48:BG48),               $W48/$X48))))</f>
        <v/>
      </c>
      <c r="BI48" s="240">
        <f>IF(OR(NOT(ISNUMBER($T48)),ISBLANK($W48),NOT(ISNUMBER($X48))),0,      IF(OR(YEAR($T48)&gt;BI$7,$X48&lt;=0,(YEAR($T48)+$X48)&lt;BI$7),0,     IF(YEAR($T48)=BI$7,               ($W48/($X48*360))*DAYS360($T48,DATE(BI$7,12,31)),     IF((YEAR($T48)+$X48)&lt;=BI$7,               $W48-SUM($Y48:BH48),               $W48/$X48))))</f>
        <v/>
      </c>
      <c r="BJ48" s="240">
        <f>IF(OR(NOT(ISNUMBER($T48)),ISBLANK($W48),NOT(ISNUMBER($X48))),0,      IF(OR(YEAR($T48)&gt;BJ$7,$X48&lt;=0,(YEAR($T48)+$X48)&lt;BJ$7),0,     IF(YEAR($T48)=BJ$7,               ($W48/($X48*360))*DAYS360($T48,DATE(BJ$7,12,31)),     IF((YEAR($T48)+$X48)&lt;=BJ$7,               $W48-SUM($Y48:BI48),               $W48/$X48))))</f>
        <v/>
      </c>
      <c r="BK48" s="240">
        <f>IF(OR(NOT(ISNUMBER($T48)),ISBLANK($W48),NOT(ISNUMBER($X48))),0,      IF(OR(YEAR($T48)&gt;BK$7,$X48&lt;=0,(YEAR($T48)+$X48)&lt;BK$7),0,     IF(YEAR($T48)=BK$7,               ($W48/($X48*360))*DAYS360($T48,DATE(BK$7,12,31)),     IF((YEAR($T48)+$X48)&lt;=BK$7,               $W48-SUM($Y48:BJ48),               $W48/$X48))))</f>
        <v/>
      </c>
      <c r="BL48" s="240">
        <f>IF(OR(NOT(ISNUMBER($T48)),ISBLANK($W48),NOT(ISNUMBER($X48))),0,      IF(OR(YEAR($T48)&gt;BL$7,$X48&lt;=0,(YEAR($T48)+$X48)&lt;BL$7),0,     IF(YEAR($T48)=BL$7,               ($W48/($X48*360))*DAYS360($T48,DATE(BL$7,12,31)),     IF((YEAR($T48)+$X48)&lt;=BL$7,               $W48-SUM($Y48:BK48),               $W48/$X48))))</f>
        <v/>
      </c>
      <c r="BM48" s="240">
        <f>IF(OR(NOT(ISNUMBER($T48)),ISBLANK($W48),NOT(ISNUMBER($X48))),0,      IF(OR(YEAR($T48)&gt;BM$7,$X48&lt;=0,(YEAR($T48)+$X48)&lt;BM$7),0,     IF(YEAR($T48)=BM$7,               ($W48/($X48*360))*DAYS360($T48,DATE(BM$7,12,31)),     IF((YEAR($T48)+$X48)&lt;=BM$7,               $W48-SUM($Y48:BL48),               $W48/$X48))))</f>
        <v/>
      </c>
      <c r="BN48" s="240">
        <f>IF(OR(NOT(ISNUMBER($T48)),ISBLANK($W48),NOT(ISNUMBER($X48))),0,      IF(OR(YEAR($T48)&gt;BN$7,$X48&lt;=0,(YEAR($T48)+$X48)&lt;BN$7),0,     IF(YEAR($T48)=BN$7,               ($W48/($X48*360))*DAYS360($T48,DATE(BN$7,12,31)),     IF((YEAR($T48)+$X48)&lt;=BN$7,               $W48-SUM($Y48:BM48),               $W48/$X48))))</f>
        <v/>
      </c>
      <c r="BO48" s="240">
        <f>IF(OR(NOT(ISNUMBER($T48)),ISBLANK($W48),NOT(ISNUMBER($X48))),0,      IF(OR(YEAR($T48)&gt;BO$7,$X48&lt;=0,(YEAR($T48)+$X48)&lt;BO$7),0,     IF(YEAR($T48)=BO$7,               ($W48/($X48*360))*DAYS360($T48,DATE(BO$7,12,31)),     IF((YEAR($T48)+$X48)&lt;=BO$7,               $W48-SUM($Y48:BN48),               $W48/$X48))))</f>
        <v/>
      </c>
      <c r="BP48" s="240">
        <f>IF(OR(NOT(ISNUMBER($T48)),ISBLANK($W48),NOT(ISNUMBER($X48))),0,      IF(OR(YEAR($T48)&gt;BP$7,$X48&lt;=0,(YEAR($T48)+$X48)&lt;BP$7),0,     IF(YEAR($T48)=BP$7,               ($W48/($X48*360))*DAYS360($T48,DATE(BP$7,12,31)),     IF((YEAR($T48)+$X48)&lt;=BP$7,               $W48-SUM($Y48:BO48),               $W48/$X48))))</f>
        <v/>
      </c>
      <c r="BQ48" s="240">
        <f>IF(OR(NOT(ISNUMBER($T48)),ISBLANK($W48),NOT(ISNUMBER($X48))),0,      IF(OR(YEAR($T48)&gt;BQ$7,$X48&lt;=0,(YEAR($T48)+$X48)&lt;BQ$7),0,     IF(YEAR($T48)=BQ$7,               ($W48/($X48*360))*DAYS360($T48,DATE(BQ$7,12,31)),     IF((YEAR($T48)+$X48)&lt;=BQ$7,               $W48-SUM($Y48:BP48),               $W48/$X48))))</f>
        <v/>
      </c>
      <c r="BR48" s="240">
        <f>IF(OR(NOT(ISNUMBER($T48)),ISBLANK($W48),NOT(ISNUMBER($X48))),0,      IF(OR(YEAR($T48)&gt;BR$7,$X48&lt;=0,(YEAR($T48)+$X48)&lt;BR$7),0,     IF(YEAR($T48)=BR$7,               ($W48/($X48*360))*DAYS360($T48,DATE(BR$7,12,31)),     IF((YEAR($T48)+$X48)&lt;=BR$7,               $W48-SUM($Y48:BQ48),               $W48/$X48))))</f>
        <v/>
      </c>
      <c r="BS48" s="240">
        <f>IF(OR(NOT(ISNUMBER($T48)),ISBLANK($W48),NOT(ISNUMBER($X48))),0,      IF(OR(YEAR($T48)&gt;BS$7,$X48&lt;=0,(YEAR($T48)+$X48)&lt;BS$7),0,     IF(YEAR($T48)=BS$7,               ($W48/($X48*360))*DAYS360($T48,DATE(BS$7,12,31)),     IF((YEAR($T48)+$X48)&lt;=BS$7,               $W48-SUM($Y48:BR48),               $W48/$X48))))</f>
        <v/>
      </c>
      <c r="BT48" s="240">
        <f>IF(OR(NOT(ISNUMBER($T48)),ISBLANK($W48),NOT(ISNUMBER($X48))),0,      IF(OR(YEAR($T48)&gt;BT$7,$X48&lt;=0,(YEAR($T48)+$X48)&lt;BT$7),0,     IF(YEAR($T48)=BT$7,               ($W48/($X48*360))*DAYS360($T48,DATE(BT$7,12,31)),     IF((YEAR($T48)+$X48)&lt;=BT$7,               $W48-SUM($Y48:BS48),               $W48/$X48))))</f>
        <v/>
      </c>
      <c r="BU48" s="240">
        <f>IF(OR(NOT(ISNUMBER($T48)),ISBLANK($W48),NOT(ISNUMBER($X48))),0,      IF(OR(YEAR($T48)&gt;BU$7,$X48&lt;=0,(YEAR($T48)+$X48)&lt;BU$7),0,     IF(YEAR($T48)=BU$7,               ($W48/($X48*360))*DAYS360($T48,DATE(BU$7,12,31)),     IF((YEAR($T48)+$X48)&lt;=BU$7,               $W48-SUM($Y48:BT48),               $W48/$X48))))</f>
        <v/>
      </c>
      <c r="BV48" s="240">
        <f>IF(OR(NOT(ISNUMBER($T48)),ISBLANK($W48),NOT(ISNUMBER($X48))),0,      IF(OR(YEAR($T48)&gt;BV$7,$X48&lt;=0,(YEAR($T48)+$X48)&lt;BV$7),0,     IF(YEAR($T48)=BV$7,               ($W48/($X48*360))*DAYS360($T48,DATE(BV$7,12,31)),     IF((YEAR($T48)+$X48)&lt;=BV$7,               $W48-SUM($Y48:BU48),               $W48/$X48))))</f>
        <v/>
      </c>
      <c r="BW48" s="240">
        <f>IF(OR(NOT(ISNUMBER($T48)),ISBLANK($W48),NOT(ISNUMBER($X48))),0,      IF(OR(YEAR($T48)&gt;BW$7,$X48&lt;=0,(YEAR($T48)+$X48)&lt;BW$7),0,     IF(YEAR($T48)=BW$7,               ($W48/($X48*360))*DAYS360($T48,DATE(BW$7,12,31)),     IF((YEAR($T48)+$X48)&lt;=BW$7,               $W48-SUM($Y48:BV48),               $W48/$X48))))</f>
        <v/>
      </c>
      <c r="BX48" s="240">
        <f>IF(OR(NOT(ISNUMBER($T48)),ISBLANK($W48),NOT(ISNUMBER($X48))),0,      IF(OR(YEAR($T48)&gt;BX$7,$X48&lt;=0,(YEAR($T48)+$X48)&lt;BX$7),0,     IF(YEAR($T48)=BX$7,               ($W48/($X48*360))*DAYS360($T48,DATE(BX$7,12,31)),     IF((YEAR($T48)+$X48)&lt;=BX$7,               $W48-SUM($Y48:BW48),               $W48/$X48))))</f>
        <v/>
      </c>
      <c r="BY48" s="240">
        <f>IF(OR(NOT(ISNUMBER($T48)),ISBLANK($W48),NOT(ISNUMBER($X48))),0,      IF(OR(YEAR($T48)&gt;BY$7,$X48&lt;=0,(YEAR($T48)+$X48)&lt;BY$7),0,     IF(YEAR($T48)=BY$7,               ($W48/($X48*360))*DAYS360($T48,DATE(BY$7,12,31)),     IF((YEAR($T48)+$X48)&lt;=BY$7,               $W48-SUM($Y48:BX48),               $W48/$X48))))</f>
        <v/>
      </c>
      <c r="CL48" s="14">
        <f>CL47+1</f>
        <v/>
      </c>
    </row>
    <row r="49" ht="15" customFormat="1" customHeight="1" s="14">
      <c r="A49" s="9" t="n"/>
      <c r="B49" s="30" t="inlineStr">
        <is>
          <t>Bien_Immo - 1</t>
        </is>
      </c>
      <c r="C49" s="190" t="n"/>
      <c r="D49" s="356" t="n"/>
      <c r="E49" s="525" t="n"/>
      <c r="F49" s="525" t="n"/>
      <c r="G49" s="525" t="n"/>
      <c r="H49" s="525" t="n"/>
      <c r="I49" s="525" t="n"/>
      <c r="J49" s="525" t="n"/>
      <c r="K49" s="525" t="n"/>
      <c r="L49" s="525" t="n"/>
      <c r="M49" s="525" t="n"/>
      <c r="N49" s="526" t="n"/>
      <c r="O49" s="260" t="n"/>
      <c r="P49" s="191" t="n"/>
      <c r="Q49" s="341" t="inlineStr">
        <is>
          <t>Autres immobilisations corporelles</t>
        </is>
      </c>
      <c r="R49" s="18" t="n"/>
      <c r="S49" s="12">
        <f>B55</f>
        <v/>
      </c>
      <c r="T49" s="176">
        <f>IFERROR( IF(ISBLANK(C55),"",IF(C55&lt;HLOOKUP(S49,$Z$275:$AC$280,5,FALSE),"",MAX(HLOOKUP(S49,$Z$275:$AC$280,6,FALSE),C55) ) ),"")</f>
        <v/>
      </c>
      <c r="U49" s="287">
        <f>IF(ISBLANK(D55),"",D55)</f>
        <v/>
      </c>
      <c r="V49" s="316">
        <f>Q55</f>
        <v/>
      </c>
      <c r="W49" s="512">
        <f>IF(ISBLANK(O55),0,O55)</f>
        <v/>
      </c>
      <c r="X49" s="512">
        <f>IF(ISBLANK(P55),"",P55)</f>
        <v/>
      </c>
      <c r="Y49" s="12" t="n"/>
      <c r="Z49" s="240">
        <f>IF(OR(NOT(ISNUMBER($T49)),ISBLANK($W49),NOT(ISNUMBER($X49))),0,      IF(OR(YEAR($T49)&gt;Z$7,$X49&lt;=0,(YEAR($T49)+$X49)&lt;Z$7),0,     IF(YEAR($T49)=Z$7,               ($W49/($X49*360))*DAYS360($T49,DATE(Z$7,12,31)),     IF((YEAR($T49)+$X49)&lt;=Z$7,               $W49-SUM($Y49:Y49),               $W49/$X49))))</f>
        <v/>
      </c>
      <c r="AA49" s="240">
        <f>IF(OR(NOT(ISNUMBER($T49)),ISBLANK($W49),NOT(ISNUMBER($X49))),0,      IF(OR(YEAR($T49)&gt;AA$7,$X49&lt;=0,(YEAR($T49)+$X49)&lt;AA$7),0,     IF(YEAR($T49)=AA$7,               ($W49/($X49*360))*DAYS360($T49,DATE(AA$7,12,31)),     IF((YEAR($T49)+$X49)&lt;=AA$7,               $W49-SUM($Y49:Z49),               $W49/$X49))))</f>
        <v/>
      </c>
      <c r="AB49" s="240">
        <f>IF(OR(NOT(ISNUMBER($T49)),ISBLANK($W49),NOT(ISNUMBER($X49))),0,      IF(OR(YEAR($T49)&gt;AB$7,$X49&lt;=0,(YEAR($T49)+$X49)&lt;AB$7),0,     IF(YEAR($T49)=AB$7,               ($W49/($X49*360))*DAYS360($T49,DATE(AB$7,12,31)),     IF((YEAR($T49)+$X49)&lt;=AB$7,               $W49-SUM($Y49:AA49),               $W49/$X49))))</f>
        <v/>
      </c>
      <c r="AC49" s="240">
        <f>IF(OR(NOT(ISNUMBER($T49)),ISBLANK($W49),NOT(ISNUMBER($X49))),0,      IF(OR(YEAR($T49)&gt;AC$7,$X49&lt;=0,(YEAR($T49)+$X49)&lt;AC$7),0,     IF(YEAR($T49)=AC$7,               ($W49/($X49*360))*DAYS360($T49,DATE(AC$7,12,31)),     IF((YEAR($T49)+$X49)&lt;=AC$7,               $W49-SUM($Y49:AB49),               $W49/$X49))))</f>
        <v/>
      </c>
      <c r="AD49" s="240">
        <f>IF(OR(NOT(ISNUMBER($T49)),ISBLANK($W49),NOT(ISNUMBER($X49))),0,      IF(OR(YEAR($T49)&gt;AD$7,$X49&lt;=0,(YEAR($T49)+$X49)&lt;AD$7),0,     IF(YEAR($T49)=AD$7,               ($W49/($X49*360))*DAYS360($T49,DATE(AD$7,12,31)),     IF((YEAR($T49)+$X49)&lt;=AD$7,               $W49-SUM($Y49:AC49),               $W49/$X49))))</f>
        <v/>
      </c>
      <c r="AE49" s="240">
        <f>IF(OR(NOT(ISNUMBER($T49)),ISBLANK($W49),NOT(ISNUMBER($X49))),0,      IF(OR(YEAR($T49)&gt;AE$7,$X49&lt;=0,(YEAR($T49)+$X49)&lt;AE$7),0,     IF(YEAR($T49)=AE$7,               ($W49/($X49*360))*DAYS360($T49,DATE(AE$7,12,31)),     IF((YEAR($T49)+$X49)&lt;=AE$7,               $W49-SUM($Y49:AD49),               $W49/$X49))))</f>
        <v/>
      </c>
      <c r="AF49" s="240">
        <f>IF(OR(NOT(ISNUMBER($T49)),ISBLANK($W49),NOT(ISNUMBER($X49))),0,      IF(OR(YEAR($T49)&gt;AF$7,$X49&lt;=0,(YEAR($T49)+$X49)&lt;AF$7),0,     IF(YEAR($T49)=AF$7,               ($W49/($X49*360))*DAYS360($T49,DATE(AF$7,12,31)),     IF((YEAR($T49)+$X49)&lt;=AF$7,               $W49-SUM($Y49:AE49),               $W49/$X49))))</f>
        <v/>
      </c>
      <c r="AG49" s="240">
        <f>IF(OR(NOT(ISNUMBER($T49)),ISBLANK($W49),NOT(ISNUMBER($X49))),0,      IF(OR(YEAR($T49)&gt;AG$7,$X49&lt;=0,(YEAR($T49)+$X49)&lt;AG$7),0,     IF(YEAR($T49)=AG$7,               ($W49/($X49*360))*DAYS360($T49,DATE(AG$7,12,31)),     IF((YEAR($T49)+$X49)&lt;=AG$7,               $W49-SUM($Y49:AF49),               $W49/$X49))))</f>
        <v/>
      </c>
      <c r="AH49" s="240">
        <f>IF(OR(NOT(ISNUMBER($T49)),ISBLANK($W49),NOT(ISNUMBER($X49))),0,      IF(OR(YEAR($T49)&gt;AH$7,$X49&lt;=0,(YEAR($T49)+$X49)&lt;AH$7),0,     IF(YEAR($T49)=AH$7,               ($W49/($X49*360))*DAYS360($T49,DATE(AH$7,12,31)),     IF((YEAR($T49)+$X49)&lt;=AH$7,               $W49-SUM($Y49:AG49),               $W49/$X49))))</f>
        <v/>
      </c>
      <c r="AI49" s="240">
        <f>IF(OR(NOT(ISNUMBER($T49)),ISBLANK($W49),NOT(ISNUMBER($X49))),0,      IF(OR(YEAR($T49)&gt;AI$7,$X49&lt;=0,(YEAR($T49)+$X49)&lt;AI$7),0,     IF(YEAR($T49)=AI$7,               ($W49/($X49*360))*DAYS360($T49,DATE(AI$7,12,31)),     IF((YEAR($T49)+$X49)&lt;=AI$7,               $W49-SUM($Y49:AH49),               $W49/$X49))))</f>
        <v/>
      </c>
      <c r="AJ49" s="240">
        <f>IF(OR(NOT(ISNUMBER($T49)),ISBLANK($W49),NOT(ISNUMBER($X49))),0,      IF(OR(YEAR($T49)&gt;AJ$7,$X49&lt;=0,(YEAR($T49)+$X49)&lt;AJ$7),0,     IF(YEAR($T49)=AJ$7,               ($W49/($X49*360))*DAYS360($T49,DATE(AJ$7,12,31)),     IF((YEAR($T49)+$X49)&lt;=AJ$7,               $W49-SUM($Y49:AI49),               $W49/$X49))))</f>
        <v/>
      </c>
      <c r="AK49" s="240">
        <f>IF(OR(NOT(ISNUMBER($T49)),ISBLANK($W49),NOT(ISNUMBER($X49))),0,      IF(OR(YEAR($T49)&gt;AK$7,$X49&lt;=0,(YEAR($T49)+$X49)&lt;AK$7),0,     IF(YEAR($T49)=AK$7,               ($W49/($X49*360))*DAYS360($T49,DATE(AK$7,12,31)),     IF((YEAR($T49)+$X49)&lt;=AK$7,               $W49-SUM($Y49:AJ49),               $W49/$X49))))</f>
        <v/>
      </c>
      <c r="AL49" s="240">
        <f>IF(OR(NOT(ISNUMBER($T49)),ISBLANK($W49),NOT(ISNUMBER($X49))),0,      IF(OR(YEAR($T49)&gt;AL$7,$X49&lt;=0,(YEAR($T49)+$X49)&lt;AL$7),0,     IF(YEAR($T49)=AL$7,               ($W49/($X49*360))*DAYS360($T49,DATE(AL$7,12,31)),     IF((YEAR($T49)+$X49)&lt;=AL$7,               $W49-SUM($Y49:AK49),               $W49/$X49))))</f>
        <v/>
      </c>
      <c r="AM49" s="240">
        <f>IF(OR(NOT(ISNUMBER($T49)),ISBLANK($W49),NOT(ISNUMBER($X49))),0,      IF(OR(YEAR($T49)&gt;AM$7,$X49&lt;=0,(YEAR($T49)+$X49)&lt;AM$7),0,     IF(YEAR($T49)=AM$7,               ($W49/($X49*360))*DAYS360($T49,DATE(AM$7,12,31)),     IF((YEAR($T49)+$X49)&lt;=AM$7,               $W49-SUM($Y49:AL49),               $W49/$X49))))</f>
        <v/>
      </c>
      <c r="AN49" s="240">
        <f>IF(OR(NOT(ISNUMBER($T49)),ISBLANK($W49),NOT(ISNUMBER($X49))),0,      IF(OR(YEAR($T49)&gt;AN$7,$X49&lt;=0,(YEAR($T49)+$X49)&lt;AN$7),0,     IF(YEAR($T49)=AN$7,               ($W49/($X49*360))*DAYS360($T49,DATE(AN$7,12,31)),     IF((YEAR($T49)+$X49)&lt;=AN$7,               $W49-SUM($Y49:AM49),               $W49/$X49))))</f>
        <v/>
      </c>
      <c r="AO49" s="240">
        <f>IF(OR(NOT(ISNUMBER($T49)),ISBLANK($W49),NOT(ISNUMBER($X49))),0,      IF(OR(YEAR($T49)&gt;AO$7,$X49&lt;=0,(YEAR($T49)+$X49)&lt;AO$7),0,     IF(YEAR($T49)=AO$7,               ($W49/($X49*360))*DAYS360($T49,DATE(AO$7,12,31)),     IF((YEAR($T49)+$X49)&lt;=AO$7,               $W49-SUM($Y49:AN49),               $W49/$X49))))</f>
        <v/>
      </c>
      <c r="AP49" s="240">
        <f>IF(OR(NOT(ISNUMBER($T49)),ISBLANK($W49),NOT(ISNUMBER($X49))),0,      IF(OR(YEAR($T49)&gt;AP$7,$X49&lt;=0,(YEAR($T49)+$X49)&lt;AP$7),0,     IF(YEAR($T49)=AP$7,               ($W49/($X49*360))*DAYS360($T49,DATE(AP$7,12,31)),     IF((YEAR($T49)+$X49)&lt;=AP$7,               $W49-SUM($Y49:AO49),               $W49/$X49))))</f>
        <v/>
      </c>
      <c r="AQ49" s="240">
        <f>IF(OR(NOT(ISNUMBER($T49)),ISBLANK($W49),NOT(ISNUMBER($X49))),0,      IF(OR(YEAR($T49)&gt;AQ$7,$X49&lt;=0,(YEAR($T49)+$X49)&lt;AQ$7),0,     IF(YEAR($T49)=AQ$7,               ($W49/($X49*360))*DAYS360($T49,DATE(AQ$7,12,31)),     IF((YEAR($T49)+$X49)&lt;=AQ$7,               $W49-SUM($Y49:AP49),               $W49/$X49))))</f>
        <v/>
      </c>
      <c r="AR49" s="240">
        <f>IF(OR(NOT(ISNUMBER($T49)),ISBLANK($W49),NOT(ISNUMBER($X49))),0,      IF(OR(YEAR($T49)&gt;AR$7,$X49&lt;=0,(YEAR($T49)+$X49)&lt;AR$7),0,     IF(YEAR($T49)=AR$7,               ($W49/($X49*360))*DAYS360($T49,DATE(AR$7,12,31)),     IF((YEAR($T49)+$X49)&lt;=AR$7,               $W49-SUM($Y49:AQ49),               $W49/$X49))))</f>
        <v/>
      </c>
      <c r="AS49" s="240">
        <f>IF(OR(NOT(ISNUMBER($T49)),ISBLANK($W49),NOT(ISNUMBER($X49))),0,      IF(OR(YEAR($T49)&gt;AS$7,$X49&lt;=0,(YEAR($T49)+$X49)&lt;AS$7),0,     IF(YEAR($T49)=AS$7,               ($W49/($X49*360))*DAYS360($T49,DATE(AS$7,12,31)),     IF((YEAR($T49)+$X49)&lt;=AS$7,               $W49-SUM($Y49:AR49),               $W49/$X49))))</f>
        <v/>
      </c>
      <c r="AT49" s="240">
        <f>IF(OR(NOT(ISNUMBER($T49)),ISBLANK($W49),NOT(ISNUMBER($X49))),0,      IF(OR(YEAR($T49)&gt;AT$7,$X49&lt;=0,(YEAR($T49)+$X49)&lt;AT$7),0,     IF(YEAR($T49)=AT$7,               ($W49/($X49*360))*DAYS360($T49,DATE(AT$7,12,31)),     IF((YEAR($T49)+$X49)&lt;=AT$7,               $W49-SUM($Y49:AS49),               $W49/$X49))))</f>
        <v/>
      </c>
      <c r="AU49" s="240">
        <f>IF(OR(NOT(ISNUMBER($T49)),ISBLANK($W49),NOT(ISNUMBER($X49))),0,      IF(OR(YEAR($T49)&gt;AU$7,$X49&lt;=0,(YEAR($T49)+$X49)&lt;AU$7),0,     IF(YEAR($T49)=AU$7,               ($W49/($X49*360))*DAYS360($T49,DATE(AU$7,12,31)),     IF((YEAR($T49)+$X49)&lt;=AU$7,               $W49-SUM($Y49:AT49),               $W49/$X49))))</f>
        <v/>
      </c>
      <c r="AV49" s="240">
        <f>IF(OR(NOT(ISNUMBER($T49)),ISBLANK($W49),NOT(ISNUMBER($X49))),0,      IF(OR(YEAR($T49)&gt;AV$7,$X49&lt;=0,(YEAR($T49)+$X49)&lt;AV$7),0,     IF(YEAR($T49)=AV$7,               ($W49/($X49*360))*DAYS360($T49,DATE(AV$7,12,31)),     IF((YEAR($T49)+$X49)&lt;=AV$7,               $W49-SUM($Y49:AU49),               $W49/$X49))))</f>
        <v/>
      </c>
      <c r="AW49" s="240">
        <f>IF(OR(NOT(ISNUMBER($T49)),ISBLANK($W49),NOT(ISNUMBER($X49))),0,      IF(OR(YEAR($T49)&gt;AW$7,$X49&lt;=0,(YEAR($T49)+$X49)&lt;AW$7),0,     IF(YEAR($T49)=AW$7,               ($W49/($X49*360))*DAYS360($T49,DATE(AW$7,12,31)),     IF((YEAR($T49)+$X49)&lt;=AW$7,               $W49-SUM($Y49:AV49),               $W49/$X49))))</f>
        <v/>
      </c>
      <c r="AX49" s="240">
        <f>IF(OR(NOT(ISNUMBER($T49)),ISBLANK($W49),NOT(ISNUMBER($X49))),0,      IF(OR(YEAR($T49)&gt;AX$7,$X49&lt;=0,(YEAR($T49)+$X49)&lt;AX$7),0,     IF(YEAR($T49)=AX$7,               ($W49/($X49*360))*DAYS360($T49,DATE(AX$7,12,31)),     IF((YEAR($T49)+$X49)&lt;=AX$7,               $W49-SUM($Y49:AW49),               $W49/$X49))))</f>
        <v/>
      </c>
      <c r="AY49" s="240">
        <f>IF(OR(NOT(ISNUMBER($T49)),ISBLANK($W49),NOT(ISNUMBER($X49))),0,      IF(OR(YEAR($T49)&gt;AY$7,$X49&lt;=0,(YEAR($T49)+$X49)&lt;AY$7),0,     IF(YEAR($T49)=AY$7,               ($W49/($X49*360))*DAYS360($T49,DATE(AY$7,12,31)),     IF((YEAR($T49)+$X49)&lt;=AY$7,               $W49-SUM($Y49:AX49),               $W49/$X49))))</f>
        <v/>
      </c>
      <c r="AZ49" s="240">
        <f>IF(OR(NOT(ISNUMBER($T49)),ISBLANK($W49),NOT(ISNUMBER($X49))),0,      IF(OR(YEAR($T49)&gt;AZ$7,$X49&lt;=0,(YEAR($T49)+$X49)&lt;AZ$7),0,     IF(YEAR($T49)=AZ$7,               ($W49/($X49*360))*DAYS360($T49,DATE(AZ$7,12,31)),     IF((YEAR($T49)+$X49)&lt;=AZ$7,               $W49-SUM($Y49:AY49),               $W49/$X49))))</f>
        <v/>
      </c>
      <c r="BA49" s="240">
        <f>IF(OR(NOT(ISNUMBER($T49)),ISBLANK($W49),NOT(ISNUMBER($X49))),0,      IF(OR(YEAR($T49)&gt;BA$7,$X49&lt;=0,(YEAR($T49)+$X49)&lt;BA$7),0,     IF(YEAR($T49)=BA$7,               ($W49/($X49*360))*DAYS360($T49,DATE(BA$7,12,31)),     IF((YEAR($T49)+$X49)&lt;=BA$7,               $W49-SUM($Y49:AZ49),               $W49/$X49))))</f>
        <v/>
      </c>
      <c r="BB49" s="240">
        <f>IF(OR(NOT(ISNUMBER($T49)),ISBLANK($W49),NOT(ISNUMBER($X49))),0,      IF(OR(YEAR($T49)&gt;BB$7,$X49&lt;=0,(YEAR($T49)+$X49)&lt;BB$7),0,     IF(YEAR($T49)=BB$7,               ($W49/($X49*360))*DAYS360($T49,DATE(BB$7,12,31)),     IF((YEAR($T49)+$X49)&lt;=BB$7,               $W49-SUM($Y49:BA49),               $W49/$X49))))</f>
        <v/>
      </c>
      <c r="BC49" s="240">
        <f>IF(OR(NOT(ISNUMBER($T49)),ISBLANK($W49),NOT(ISNUMBER($X49))),0,      IF(OR(YEAR($T49)&gt;BC$7,$X49&lt;=0,(YEAR($T49)+$X49)&lt;BC$7),0,     IF(YEAR($T49)=BC$7,               ($W49/($X49*360))*DAYS360($T49,DATE(BC$7,12,31)),     IF((YEAR($T49)+$X49)&lt;=BC$7,               $W49-SUM($Y49:BB49),               $W49/$X49))))</f>
        <v/>
      </c>
      <c r="BD49" s="240">
        <f>IF(OR(NOT(ISNUMBER($T49)),ISBLANK($W49),NOT(ISNUMBER($X49))),0,      IF(OR(YEAR($T49)&gt;BD$7,$X49&lt;=0,(YEAR($T49)+$X49)&lt;BD$7),0,     IF(YEAR($T49)=BD$7,               ($W49/($X49*360))*DAYS360($T49,DATE(BD$7,12,31)),     IF((YEAR($T49)+$X49)&lt;=BD$7,               $W49-SUM($Y49:BC49),               $W49/$X49))))</f>
        <v/>
      </c>
      <c r="BE49" s="240">
        <f>IF(OR(NOT(ISNUMBER($T49)),ISBLANK($W49),NOT(ISNUMBER($X49))),0,      IF(OR(YEAR($T49)&gt;BE$7,$X49&lt;=0,(YEAR($T49)+$X49)&lt;BE$7),0,     IF(YEAR($T49)=BE$7,               ($W49/($X49*360))*DAYS360($T49,DATE(BE$7,12,31)),     IF((YEAR($T49)+$X49)&lt;=BE$7,               $W49-SUM($Y49:BD49),               $W49/$X49))))</f>
        <v/>
      </c>
      <c r="BF49" s="240">
        <f>IF(OR(NOT(ISNUMBER($T49)),ISBLANK($W49),NOT(ISNUMBER($X49))),0,      IF(OR(YEAR($T49)&gt;BF$7,$X49&lt;=0,(YEAR($T49)+$X49)&lt;BF$7),0,     IF(YEAR($T49)=BF$7,               ($W49/($X49*360))*DAYS360($T49,DATE(BF$7,12,31)),     IF((YEAR($T49)+$X49)&lt;=BF$7,               $W49-SUM($Y49:BE49),               $W49/$X49))))</f>
        <v/>
      </c>
      <c r="BG49" s="240">
        <f>IF(OR(NOT(ISNUMBER($T49)),ISBLANK($W49),NOT(ISNUMBER($X49))),0,      IF(OR(YEAR($T49)&gt;BG$7,$X49&lt;=0,(YEAR($T49)+$X49)&lt;BG$7),0,     IF(YEAR($T49)=BG$7,               ($W49/($X49*360))*DAYS360($T49,DATE(BG$7,12,31)),     IF((YEAR($T49)+$X49)&lt;=BG$7,               $W49-SUM($Y49:BF49),               $W49/$X49))))</f>
        <v/>
      </c>
      <c r="BH49" s="240">
        <f>IF(OR(NOT(ISNUMBER($T49)),ISBLANK($W49),NOT(ISNUMBER($X49))),0,      IF(OR(YEAR($T49)&gt;BH$7,$X49&lt;=0,(YEAR($T49)+$X49)&lt;BH$7),0,     IF(YEAR($T49)=BH$7,               ($W49/($X49*360))*DAYS360($T49,DATE(BH$7,12,31)),     IF((YEAR($T49)+$X49)&lt;=BH$7,               $W49-SUM($Y49:BG49),               $W49/$X49))))</f>
        <v/>
      </c>
      <c r="BI49" s="240">
        <f>IF(OR(NOT(ISNUMBER($T49)),ISBLANK($W49),NOT(ISNUMBER($X49))),0,      IF(OR(YEAR($T49)&gt;BI$7,$X49&lt;=0,(YEAR($T49)+$X49)&lt;BI$7),0,     IF(YEAR($T49)=BI$7,               ($W49/($X49*360))*DAYS360($T49,DATE(BI$7,12,31)),     IF((YEAR($T49)+$X49)&lt;=BI$7,               $W49-SUM($Y49:BH49),               $W49/$X49))))</f>
        <v/>
      </c>
      <c r="BJ49" s="240">
        <f>IF(OR(NOT(ISNUMBER($T49)),ISBLANK($W49),NOT(ISNUMBER($X49))),0,      IF(OR(YEAR($T49)&gt;BJ$7,$X49&lt;=0,(YEAR($T49)+$X49)&lt;BJ$7),0,     IF(YEAR($T49)=BJ$7,               ($W49/($X49*360))*DAYS360($T49,DATE(BJ$7,12,31)),     IF((YEAR($T49)+$X49)&lt;=BJ$7,               $W49-SUM($Y49:BI49),               $W49/$X49))))</f>
        <v/>
      </c>
      <c r="BK49" s="240">
        <f>IF(OR(NOT(ISNUMBER($T49)),ISBLANK($W49),NOT(ISNUMBER($X49))),0,      IF(OR(YEAR($T49)&gt;BK$7,$X49&lt;=0,(YEAR($T49)+$X49)&lt;BK$7),0,     IF(YEAR($T49)=BK$7,               ($W49/($X49*360))*DAYS360($T49,DATE(BK$7,12,31)),     IF((YEAR($T49)+$X49)&lt;=BK$7,               $W49-SUM($Y49:BJ49),               $W49/$X49))))</f>
        <v/>
      </c>
      <c r="BL49" s="240">
        <f>IF(OR(NOT(ISNUMBER($T49)),ISBLANK($W49),NOT(ISNUMBER($X49))),0,      IF(OR(YEAR($T49)&gt;BL$7,$X49&lt;=0,(YEAR($T49)+$X49)&lt;BL$7),0,     IF(YEAR($T49)=BL$7,               ($W49/($X49*360))*DAYS360($T49,DATE(BL$7,12,31)),     IF((YEAR($T49)+$X49)&lt;=BL$7,               $W49-SUM($Y49:BK49),               $W49/$X49))))</f>
        <v/>
      </c>
      <c r="BM49" s="240">
        <f>IF(OR(NOT(ISNUMBER($T49)),ISBLANK($W49),NOT(ISNUMBER($X49))),0,      IF(OR(YEAR($T49)&gt;BM$7,$X49&lt;=0,(YEAR($T49)+$X49)&lt;BM$7),0,     IF(YEAR($T49)=BM$7,               ($W49/($X49*360))*DAYS360($T49,DATE(BM$7,12,31)),     IF((YEAR($T49)+$X49)&lt;=BM$7,               $W49-SUM($Y49:BL49),               $W49/$X49))))</f>
        <v/>
      </c>
      <c r="BN49" s="240">
        <f>IF(OR(NOT(ISNUMBER($T49)),ISBLANK($W49),NOT(ISNUMBER($X49))),0,      IF(OR(YEAR($T49)&gt;BN$7,$X49&lt;=0,(YEAR($T49)+$X49)&lt;BN$7),0,     IF(YEAR($T49)=BN$7,               ($W49/($X49*360))*DAYS360($T49,DATE(BN$7,12,31)),     IF((YEAR($T49)+$X49)&lt;=BN$7,               $W49-SUM($Y49:BM49),               $W49/$X49))))</f>
        <v/>
      </c>
      <c r="BO49" s="240">
        <f>IF(OR(NOT(ISNUMBER($T49)),ISBLANK($W49),NOT(ISNUMBER($X49))),0,      IF(OR(YEAR($T49)&gt;BO$7,$X49&lt;=0,(YEAR($T49)+$X49)&lt;BO$7),0,     IF(YEAR($T49)=BO$7,               ($W49/($X49*360))*DAYS360($T49,DATE(BO$7,12,31)),     IF((YEAR($T49)+$X49)&lt;=BO$7,               $W49-SUM($Y49:BN49),               $W49/$X49))))</f>
        <v/>
      </c>
      <c r="BP49" s="240">
        <f>IF(OR(NOT(ISNUMBER($T49)),ISBLANK($W49),NOT(ISNUMBER($X49))),0,      IF(OR(YEAR($T49)&gt;BP$7,$X49&lt;=0,(YEAR($T49)+$X49)&lt;BP$7),0,     IF(YEAR($T49)=BP$7,               ($W49/($X49*360))*DAYS360($T49,DATE(BP$7,12,31)),     IF((YEAR($T49)+$X49)&lt;=BP$7,               $W49-SUM($Y49:BO49),               $W49/$X49))))</f>
        <v/>
      </c>
      <c r="BQ49" s="240">
        <f>IF(OR(NOT(ISNUMBER($T49)),ISBLANK($W49),NOT(ISNUMBER($X49))),0,      IF(OR(YEAR($T49)&gt;BQ$7,$X49&lt;=0,(YEAR($T49)+$X49)&lt;BQ$7),0,     IF(YEAR($T49)=BQ$7,               ($W49/($X49*360))*DAYS360($T49,DATE(BQ$7,12,31)),     IF((YEAR($T49)+$X49)&lt;=BQ$7,               $W49-SUM($Y49:BP49),               $W49/$X49))))</f>
        <v/>
      </c>
      <c r="BR49" s="240">
        <f>IF(OR(NOT(ISNUMBER($T49)),ISBLANK($W49),NOT(ISNUMBER($X49))),0,      IF(OR(YEAR($T49)&gt;BR$7,$X49&lt;=0,(YEAR($T49)+$X49)&lt;BR$7),0,     IF(YEAR($T49)=BR$7,               ($W49/($X49*360))*DAYS360($T49,DATE(BR$7,12,31)),     IF((YEAR($T49)+$X49)&lt;=BR$7,               $W49-SUM($Y49:BQ49),               $W49/$X49))))</f>
        <v/>
      </c>
      <c r="BS49" s="240">
        <f>IF(OR(NOT(ISNUMBER($T49)),ISBLANK($W49),NOT(ISNUMBER($X49))),0,      IF(OR(YEAR($T49)&gt;BS$7,$X49&lt;=0,(YEAR($T49)+$X49)&lt;BS$7),0,     IF(YEAR($T49)=BS$7,               ($W49/($X49*360))*DAYS360($T49,DATE(BS$7,12,31)),     IF((YEAR($T49)+$X49)&lt;=BS$7,               $W49-SUM($Y49:BR49),               $W49/$X49))))</f>
        <v/>
      </c>
      <c r="BT49" s="240">
        <f>IF(OR(NOT(ISNUMBER($T49)),ISBLANK($W49),NOT(ISNUMBER($X49))),0,      IF(OR(YEAR($T49)&gt;BT$7,$X49&lt;=0,(YEAR($T49)+$X49)&lt;BT$7),0,     IF(YEAR($T49)=BT$7,               ($W49/($X49*360))*DAYS360($T49,DATE(BT$7,12,31)),     IF((YEAR($T49)+$X49)&lt;=BT$7,               $W49-SUM($Y49:BS49),               $W49/$X49))))</f>
        <v/>
      </c>
      <c r="BU49" s="240">
        <f>IF(OR(NOT(ISNUMBER($T49)),ISBLANK($W49),NOT(ISNUMBER($X49))),0,      IF(OR(YEAR($T49)&gt;BU$7,$X49&lt;=0,(YEAR($T49)+$X49)&lt;BU$7),0,     IF(YEAR($T49)=BU$7,               ($W49/($X49*360))*DAYS360($T49,DATE(BU$7,12,31)),     IF((YEAR($T49)+$X49)&lt;=BU$7,               $W49-SUM($Y49:BT49),               $W49/$X49))))</f>
        <v/>
      </c>
      <c r="BV49" s="240">
        <f>IF(OR(NOT(ISNUMBER($T49)),ISBLANK($W49),NOT(ISNUMBER($X49))),0,      IF(OR(YEAR($T49)&gt;BV$7,$X49&lt;=0,(YEAR($T49)+$X49)&lt;BV$7),0,     IF(YEAR($T49)=BV$7,               ($W49/($X49*360))*DAYS360($T49,DATE(BV$7,12,31)),     IF((YEAR($T49)+$X49)&lt;=BV$7,               $W49-SUM($Y49:BU49),               $W49/$X49))))</f>
        <v/>
      </c>
      <c r="BW49" s="240">
        <f>IF(OR(NOT(ISNUMBER($T49)),ISBLANK($W49),NOT(ISNUMBER($X49))),0,      IF(OR(YEAR($T49)&gt;BW$7,$X49&lt;=0,(YEAR($T49)+$X49)&lt;BW$7),0,     IF(YEAR($T49)=BW$7,               ($W49/($X49*360))*DAYS360($T49,DATE(BW$7,12,31)),     IF((YEAR($T49)+$X49)&lt;=BW$7,               $W49-SUM($Y49:BV49),               $W49/$X49))))</f>
        <v/>
      </c>
      <c r="BX49" s="240">
        <f>IF(OR(NOT(ISNUMBER($T49)),ISBLANK($W49),NOT(ISNUMBER($X49))),0,      IF(OR(YEAR($T49)&gt;BX$7,$X49&lt;=0,(YEAR($T49)+$X49)&lt;BX$7),0,     IF(YEAR($T49)=BX$7,               ($W49/($X49*360))*DAYS360($T49,DATE(BX$7,12,31)),     IF((YEAR($T49)+$X49)&lt;=BX$7,               $W49-SUM($Y49:BW49),               $W49/$X49))))</f>
        <v/>
      </c>
      <c r="BY49" s="240">
        <f>IF(OR(NOT(ISNUMBER($T49)),ISBLANK($W49),NOT(ISNUMBER($X49))),0,      IF(OR(YEAR($T49)&gt;BY$7,$X49&lt;=0,(YEAR($T49)+$X49)&lt;BY$7),0,     IF(YEAR($T49)=BY$7,               ($W49/($X49*360))*DAYS360($T49,DATE(BY$7,12,31)),     IF((YEAR($T49)+$X49)&lt;=BY$7,               $W49-SUM($Y49:BX49),               $W49/$X49))))</f>
        <v/>
      </c>
      <c r="CL49" s="14">
        <f>CL48+1</f>
        <v/>
      </c>
    </row>
    <row r="50" ht="15" customFormat="1" customHeight="1" s="14">
      <c r="A50" s="9" t="n"/>
      <c r="B50" s="30" t="inlineStr">
        <is>
          <t>Bien_Immo - 1</t>
        </is>
      </c>
      <c r="C50" s="190" t="n"/>
      <c r="D50" s="356" t="n"/>
      <c r="E50" s="525" t="n"/>
      <c r="F50" s="525" t="n"/>
      <c r="G50" s="525" t="n"/>
      <c r="H50" s="525" t="n"/>
      <c r="I50" s="525" t="n"/>
      <c r="J50" s="525" t="n"/>
      <c r="K50" s="525" t="n"/>
      <c r="L50" s="525" t="n"/>
      <c r="M50" s="525" t="n"/>
      <c r="N50" s="526" t="n"/>
      <c r="O50" s="260" t="n"/>
      <c r="P50" s="191" t="n"/>
      <c r="Q50" s="341" t="inlineStr">
        <is>
          <t>Autres immobilisations corporelles</t>
        </is>
      </c>
      <c r="R50" s="18" t="n"/>
      <c r="S50" s="12">
        <f>B56</f>
        <v/>
      </c>
      <c r="T50" s="176">
        <f>IFERROR( IF(ISBLANK(C56),"",IF(C56&lt;HLOOKUP(S50,$Z$275:$AC$280,5,FALSE),"",MAX(HLOOKUP(S50,$Z$275:$AC$280,6,FALSE),C56) ) ),"")</f>
        <v/>
      </c>
      <c r="U50" s="287">
        <f>IF(ISBLANK(D56),"",D56)</f>
        <v/>
      </c>
      <c r="V50" s="316">
        <f>Q56</f>
        <v/>
      </c>
      <c r="W50" s="512">
        <f>IF(ISBLANK(O56),0,O56)</f>
        <v/>
      </c>
      <c r="X50" s="512">
        <f>IF(ISBLANK(P56),"",P56)</f>
        <v/>
      </c>
      <c r="Y50" s="12" t="n"/>
      <c r="Z50" s="240">
        <f>IF(OR(NOT(ISNUMBER($T50)),ISBLANK($W50),NOT(ISNUMBER($X50))),0,      IF(OR(YEAR($T50)&gt;Z$7,$X50&lt;=0,(YEAR($T50)+$X50)&lt;Z$7),0,     IF(YEAR($T50)=Z$7,               ($W50/($X50*360))*DAYS360($T50,DATE(Z$7,12,31)),     IF((YEAR($T50)+$X50)&lt;=Z$7,               $W50-SUM($Y50:Y50),               $W50/$X50))))</f>
        <v/>
      </c>
      <c r="AA50" s="240">
        <f>IF(OR(NOT(ISNUMBER($T50)),ISBLANK($W50),NOT(ISNUMBER($X50))),0,      IF(OR(YEAR($T50)&gt;AA$7,$X50&lt;=0,(YEAR($T50)+$X50)&lt;AA$7),0,     IF(YEAR($T50)=AA$7,               ($W50/($X50*360))*DAYS360($T50,DATE(AA$7,12,31)),     IF((YEAR($T50)+$X50)&lt;=AA$7,               $W50-SUM($Y50:Z50),               $W50/$X50))))</f>
        <v/>
      </c>
      <c r="AB50" s="240">
        <f>IF(OR(NOT(ISNUMBER($T50)),ISBLANK($W50),NOT(ISNUMBER($X50))),0,      IF(OR(YEAR($T50)&gt;AB$7,$X50&lt;=0,(YEAR($T50)+$X50)&lt;AB$7),0,     IF(YEAR($T50)=AB$7,               ($W50/($X50*360))*DAYS360($T50,DATE(AB$7,12,31)),     IF((YEAR($T50)+$X50)&lt;=AB$7,               $W50-SUM($Y50:AA50),               $W50/$X50))))</f>
        <v/>
      </c>
      <c r="AC50" s="240">
        <f>IF(OR(NOT(ISNUMBER($T50)),ISBLANK($W50),NOT(ISNUMBER($X50))),0,      IF(OR(YEAR($T50)&gt;AC$7,$X50&lt;=0,(YEAR($T50)+$X50)&lt;AC$7),0,     IF(YEAR($T50)=AC$7,               ($W50/($X50*360))*DAYS360($T50,DATE(AC$7,12,31)),     IF((YEAR($T50)+$X50)&lt;=AC$7,               $W50-SUM($Y50:AB50),               $W50/$X50))))</f>
        <v/>
      </c>
      <c r="AD50" s="240">
        <f>IF(OR(NOT(ISNUMBER($T50)),ISBLANK($W50),NOT(ISNUMBER($X50))),0,      IF(OR(YEAR($T50)&gt;AD$7,$X50&lt;=0,(YEAR($T50)+$X50)&lt;AD$7),0,     IF(YEAR($T50)=AD$7,               ($W50/($X50*360))*DAYS360($T50,DATE(AD$7,12,31)),     IF((YEAR($T50)+$X50)&lt;=AD$7,               $W50-SUM($Y50:AC50),               $W50/$X50))))</f>
        <v/>
      </c>
      <c r="AE50" s="240">
        <f>IF(OR(NOT(ISNUMBER($T50)),ISBLANK($W50),NOT(ISNUMBER($X50))),0,      IF(OR(YEAR($T50)&gt;AE$7,$X50&lt;=0,(YEAR($T50)+$X50)&lt;AE$7),0,     IF(YEAR($T50)=AE$7,               ($W50/($X50*360))*DAYS360($T50,DATE(AE$7,12,31)),     IF((YEAR($T50)+$X50)&lt;=AE$7,               $W50-SUM($Y50:AD50),               $W50/$X50))))</f>
        <v/>
      </c>
      <c r="AF50" s="240">
        <f>IF(OR(NOT(ISNUMBER($T50)),ISBLANK($W50),NOT(ISNUMBER($X50))),0,      IF(OR(YEAR($T50)&gt;AF$7,$X50&lt;=0,(YEAR($T50)+$X50)&lt;AF$7),0,     IF(YEAR($T50)=AF$7,               ($W50/($X50*360))*DAYS360($T50,DATE(AF$7,12,31)),     IF((YEAR($T50)+$X50)&lt;=AF$7,               $W50-SUM($Y50:AE50),               $W50/$X50))))</f>
        <v/>
      </c>
      <c r="AG50" s="240">
        <f>IF(OR(NOT(ISNUMBER($T50)),ISBLANK($W50),NOT(ISNUMBER($X50))),0,      IF(OR(YEAR($T50)&gt;AG$7,$X50&lt;=0,(YEAR($T50)+$X50)&lt;AG$7),0,     IF(YEAR($T50)=AG$7,               ($W50/($X50*360))*DAYS360($T50,DATE(AG$7,12,31)),     IF((YEAR($T50)+$X50)&lt;=AG$7,               $W50-SUM($Y50:AF50),               $W50/$X50))))</f>
        <v/>
      </c>
      <c r="AH50" s="240">
        <f>IF(OR(NOT(ISNUMBER($T50)),ISBLANK($W50),NOT(ISNUMBER($X50))),0,      IF(OR(YEAR($T50)&gt;AH$7,$X50&lt;=0,(YEAR($T50)+$X50)&lt;AH$7),0,     IF(YEAR($T50)=AH$7,               ($W50/($X50*360))*DAYS360($T50,DATE(AH$7,12,31)),     IF((YEAR($T50)+$X50)&lt;=AH$7,               $W50-SUM($Y50:AG50),               $W50/$X50))))</f>
        <v/>
      </c>
      <c r="AI50" s="240">
        <f>IF(OR(NOT(ISNUMBER($T50)),ISBLANK($W50),NOT(ISNUMBER($X50))),0,      IF(OR(YEAR($T50)&gt;AI$7,$X50&lt;=0,(YEAR($T50)+$X50)&lt;AI$7),0,     IF(YEAR($T50)=AI$7,               ($W50/($X50*360))*DAYS360($T50,DATE(AI$7,12,31)),     IF((YEAR($T50)+$X50)&lt;=AI$7,               $W50-SUM($Y50:AH50),               $W50/$X50))))</f>
        <v/>
      </c>
      <c r="AJ50" s="240">
        <f>IF(OR(NOT(ISNUMBER($T50)),ISBLANK($W50),NOT(ISNUMBER($X50))),0,      IF(OR(YEAR($T50)&gt;AJ$7,$X50&lt;=0,(YEAR($T50)+$X50)&lt;AJ$7),0,     IF(YEAR($T50)=AJ$7,               ($W50/($X50*360))*DAYS360($T50,DATE(AJ$7,12,31)),     IF((YEAR($T50)+$X50)&lt;=AJ$7,               $W50-SUM($Y50:AI50),               $W50/$X50))))</f>
        <v/>
      </c>
      <c r="AK50" s="240">
        <f>IF(OR(NOT(ISNUMBER($T50)),ISBLANK($W50),NOT(ISNUMBER($X50))),0,      IF(OR(YEAR($T50)&gt;AK$7,$X50&lt;=0,(YEAR($T50)+$X50)&lt;AK$7),0,     IF(YEAR($T50)=AK$7,               ($W50/($X50*360))*DAYS360($T50,DATE(AK$7,12,31)),     IF((YEAR($T50)+$X50)&lt;=AK$7,               $W50-SUM($Y50:AJ50),               $W50/$X50))))</f>
        <v/>
      </c>
      <c r="AL50" s="240">
        <f>IF(OR(NOT(ISNUMBER($T50)),ISBLANK($W50),NOT(ISNUMBER($X50))),0,      IF(OR(YEAR($T50)&gt;AL$7,$X50&lt;=0,(YEAR($T50)+$X50)&lt;AL$7),0,     IF(YEAR($T50)=AL$7,               ($W50/($X50*360))*DAYS360($T50,DATE(AL$7,12,31)),     IF((YEAR($T50)+$X50)&lt;=AL$7,               $W50-SUM($Y50:AK50),               $W50/$X50))))</f>
        <v/>
      </c>
      <c r="AM50" s="240">
        <f>IF(OR(NOT(ISNUMBER($T50)),ISBLANK($W50),NOT(ISNUMBER($X50))),0,      IF(OR(YEAR($T50)&gt;AM$7,$X50&lt;=0,(YEAR($T50)+$X50)&lt;AM$7),0,     IF(YEAR($T50)=AM$7,               ($W50/($X50*360))*DAYS360($T50,DATE(AM$7,12,31)),     IF((YEAR($T50)+$X50)&lt;=AM$7,               $W50-SUM($Y50:AL50),               $W50/$X50))))</f>
        <v/>
      </c>
      <c r="AN50" s="240">
        <f>IF(OR(NOT(ISNUMBER($T50)),ISBLANK($W50),NOT(ISNUMBER($X50))),0,      IF(OR(YEAR($T50)&gt;AN$7,$X50&lt;=0,(YEAR($T50)+$X50)&lt;AN$7),0,     IF(YEAR($T50)=AN$7,               ($W50/($X50*360))*DAYS360($T50,DATE(AN$7,12,31)),     IF((YEAR($T50)+$X50)&lt;=AN$7,               $W50-SUM($Y50:AM50),               $W50/$X50))))</f>
        <v/>
      </c>
      <c r="AO50" s="240">
        <f>IF(OR(NOT(ISNUMBER($T50)),ISBLANK($W50),NOT(ISNUMBER($X50))),0,      IF(OR(YEAR($T50)&gt;AO$7,$X50&lt;=0,(YEAR($T50)+$X50)&lt;AO$7),0,     IF(YEAR($T50)=AO$7,               ($W50/($X50*360))*DAYS360($T50,DATE(AO$7,12,31)),     IF((YEAR($T50)+$X50)&lt;=AO$7,               $W50-SUM($Y50:AN50),               $W50/$X50))))</f>
        <v/>
      </c>
      <c r="AP50" s="240">
        <f>IF(OR(NOT(ISNUMBER($T50)),ISBLANK($W50),NOT(ISNUMBER($X50))),0,      IF(OR(YEAR($T50)&gt;AP$7,$X50&lt;=0,(YEAR($T50)+$X50)&lt;AP$7),0,     IF(YEAR($T50)=AP$7,               ($W50/($X50*360))*DAYS360($T50,DATE(AP$7,12,31)),     IF((YEAR($T50)+$X50)&lt;=AP$7,               $W50-SUM($Y50:AO50),               $W50/$X50))))</f>
        <v/>
      </c>
      <c r="AQ50" s="240">
        <f>IF(OR(NOT(ISNUMBER($T50)),ISBLANK($W50),NOT(ISNUMBER($X50))),0,      IF(OR(YEAR($T50)&gt;AQ$7,$X50&lt;=0,(YEAR($T50)+$X50)&lt;AQ$7),0,     IF(YEAR($T50)=AQ$7,               ($W50/($X50*360))*DAYS360($T50,DATE(AQ$7,12,31)),     IF((YEAR($T50)+$X50)&lt;=AQ$7,               $W50-SUM($Y50:AP50),               $W50/$X50))))</f>
        <v/>
      </c>
      <c r="AR50" s="240">
        <f>IF(OR(NOT(ISNUMBER($T50)),ISBLANK($W50),NOT(ISNUMBER($X50))),0,      IF(OR(YEAR($T50)&gt;AR$7,$X50&lt;=0,(YEAR($T50)+$X50)&lt;AR$7),0,     IF(YEAR($T50)=AR$7,               ($W50/($X50*360))*DAYS360($T50,DATE(AR$7,12,31)),     IF((YEAR($T50)+$X50)&lt;=AR$7,               $W50-SUM($Y50:AQ50),               $W50/$X50))))</f>
        <v/>
      </c>
      <c r="AS50" s="240">
        <f>IF(OR(NOT(ISNUMBER($T50)),ISBLANK($W50),NOT(ISNUMBER($X50))),0,      IF(OR(YEAR($T50)&gt;AS$7,$X50&lt;=0,(YEAR($T50)+$X50)&lt;AS$7),0,     IF(YEAR($T50)=AS$7,               ($W50/($X50*360))*DAYS360($T50,DATE(AS$7,12,31)),     IF((YEAR($T50)+$X50)&lt;=AS$7,               $W50-SUM($Y50:AR50),               $W50/$X50))))</f>
        <v/>
      </c>
      <c r="AT50" s="240">
        <f>IF(OR(NOT(ISNUMBER($T50)),ISBLANK($W50),NOT(ISNUMBER($X50))),0,      IF(OR(YEAR($T50)&gt;AT$7,$X50&lt;=0,(YEAR($T50)+$X50)&lt;AT$7),0,     IF(YEAR($T50)=AT$7,               ($W50/($X50*360))*DAYS360($T50,DATE(AT$7,12,31)),     IF((YEAR($T50)+$X50)&lt;=AT$7,               $W50-SUM($Y50:AS50),               $W50/$X50))))</f>
        <v/>
      </c>
      <c r="AU50" s="240">
        <f>IF(OR(NOT(ISNUMBER($T50)),ISBLANK($W50),NOT(ISNUMBER($X50))),0,      IF(OR(YEAR($T50)&gt;AU$7,$X50&lt;=0,(YEAR($T50)+$X50)&lt;AU$7),0,     IF(YEAR($T50)=AU$7,               ($W50/($X50*360))*DAYS360($T50,DATE(AU$7,12,31)),     IF((YEAR($T50)+$X50)&lt;=AU$7,               $W50-SUM($Y50:AT50),               $W50/$X50))))</f>
        <v/>
      </c>
      <c r="AV50" s="240">
        <f>IF(OR(NOT(ISNUMBER($T50)),ISBLANK($W50),NOT(ISNUMBER($X50))),0,      IF(OR(YEAR($T50)&gt;AV$7,$X50&lt;=0,(YEAR($T50)+$X50)&lt;AV$7),0,     IF(YEAR($T50)=AV$7,               ($W50/($X50*360))*DAYS360($T50,DATE(AV$7,12,31)),     IF((YEAR($T50)+$X50)&lt;=AV$7,               $W50-SUM($Y50:AU50),               $W50/$X50))))</f>
        <v/>
      </c>
      <c r="AW50" s="240">
        <f>IF(OR(NOT(ISNUMBER($T50)),ISBLANK($W50),NOT(ISNUMBER($X50))),0,      IF(OR(YEAR($T50)&gt;AW$7,$X50&lt;=0,(YEAR($T50)+$X50)&lt;AW$7),0,     IF(YEAR($T50)=AW$7,               ($W50/($X50*360))*DAYS360($T50,DATE(AW$7,12,31)),     IF((YEAR($T50)+$X50)&lt;=AW$7,               $W50-SUM($Y50:AV50),               $W50/$X50))))</f>
        <v/>
      </c>
      <c r="AX50" s="240">
        <f>IF(OR(NOT(ISNUMBER($T50)),ISBLANK($W50),NOT(ISNUMBER($X50))),0,      IF(OR(YEAR($T50)&gt;AX$7,$X50&lt;=0,(YEAR($T50)+$X50)&lt;AX$7),0,     IF(YEAR($T50)=AX$7,               ($W50/($X50*360))*DAYS360($T50,DATE(AX$7,12,31)),     IF((YEAR($T50)+$X50)&lt;=AX$7,               $W50-SUM($Y50:AW50),               $W50/$X50))))</f>
        <v/>
      </c>
      <c r="AY50" s="240">
        <f>IF(OR(NOT(ISNUMBER($T50)),ISBLANK($W50),NOT(ISNUMBER($X50))),0,      IF(OR(YEAR($T50)&gt;AY$7,$X50&lt;=0,(YEAR($T50)+$X50)&lt;AY$7),0,     IF(YEAR($T50)=AY$7,               ($W50/($X50*360))*DAYS360($T50,DATE(AY$7,12,31)),     IF((YEAR($T50)+$X50)&lt;=AY$7,               $W50-SUM($Y50:AX50),               $W50/$X50))))</f>
        <v/>
      </c>
      <c r="AZ50" s="240">
        <f>IF(OR(NOT(ISNUMBER($T50)),ISBLANK($W50),NOT(ISNUMBER($X50))),0,      IF(OR(YEAR($T50)&gt;AZ$7,$X50&lt;=0,(YEAR($T50)+$X50)&lt;AZ$7),0,     IF(YEAR($T50)=AZ$7,               ($W50/($X50*360))*DAYS360($T50,DATE(AZ$7,12,31)),     IF((YEAR($T50)+$X50)&lt;=AZ$7,               $W50-SUM($Y50:AY50),               $W50/$X50))))</f>
        <v/>
      </c>
      <c r="BA50" s="240">
        <f>IF(OR(NOT(ISNUMBER($T50)),ISBLANK($W50),NOT(ISNUMBER($X50))),0,      IF(OR(YEAR($T50)&gt;BA$7,$X50&lt;=0,(YEAR($T50)+$X50)&lt;BA$7),0,     IF(YEAR($T50)=BA$7,               ($W50/($X50*360))*DAYS360($T50,DATE(BA$7,12,31)),     IF((YEAR($T50)+$X50)&lt;=BA$7,               $W50-SUM($Y50:AZ50),               $W50/$X50))))</f>
        <v/>
      </c>
      <c r="BB50" s="240">
        <f>IF(OR(NOT(ISNUMBER($T50)),ISBLANK($W50),NOT(ISNUMBER($X50))),0,      IF(OR(YEAR($T50)&gt;BB$7,$X50&lt;=0,(YEAR($T50)+$X50)&lt;BB$7),0,     IF(YEAR($T50)=BB$7,               ($W50/($X50*360))*DAYS360($T50,DATE(BB$7,12,31)),     IF((YEAR($T50)+$X50)&lt;=BB$7,               $W50-SUM($Y50:BA50),               $W50/$X50))))</f>
        <v/>
      </c>
      <c r="BC50" s="240">
        <f>IF(OR(NOT(ISNUMBER($T50)),ISBLANK($W50),NOT(ISNUMBER($X50))),0,      IF(OR(YEAR($T50)&gt;BC$7,$X50&lt;=0,(YEAR($T50)+$X50)&lt;BC$7),0,     IF(YEAR($T50)=BC$7,               ($W50/($X50*360))*DAYS360($T50,DATE(BC$7,12,31)),     IF((YEAR($T50)+$X50)&lt;=BC$7,               $W50-SUM($Y50:BB50),               $W50/$X50))))</f>
        <v/>
      </c>
      <c r="BD50" s="240">
        <f>IF(OR(NOT(ISNUMBER($T50)),ISBLANK($W50),NOT(ISNUMBER($X50))),0,      IF(OR(YEAR($T50)&gt;BD$7,$X50&lt;=0,(YEAR($T50)+$X50)&lt;BD$7),0,     IF(YEAR($T50)=BD$7,               ($W50/($X50*360))*DAYS360($T50,DATE(BD$7,12,31)),     IF((YEAR($T50)+$X50)&lt;=BD$7,               $W50-SUM($Y50:BC50),               $W50/$X50))))</f>
        <v/>
      </c>
      <c r="BE50" s="240">
        <f>IF(OR(NOT(ISNUMBER($T50)),ISBLANK($W50),NOT(ISNUMBER($X50))),0,      IF(OR(YEAR($T50)&gt;BE$7,$X50&lt;=0,(YEAR($T50)+$X50)&lt;BE$7),0,     IF(YEAR($T50)=BE$7,               ($W50/($X50*360))*DAYS360($T50,DATE(BE$7,12,31)),     IF((YEAR($T50)+$X50)&lt;=BE$7,               $W50-SUM($Y50:BD50),               $W50/$X50))))</f>
        <v/>
      </c>
      <c r="BF50" s="240">
        <f>IF(OR(NOT(ISNUMBER($T50)),ISBLANK($W50),NOT(ISNUMBER($X50))),0,      IF(OR(YEAR($T50)&gt;BF$7,$X50&lt;=0,(YEAR($T50)+$X50)&lt;BF$7),0,     IF(YEAR($T50)=BF$7,               ($W50/($X50*360))*DAYS360($T50,DATE(BF$7,12,31)),     IF((YEAR($T50)+$X50)&lt;=BF$7,               $W50-SUM($Y50:BE50),               $W50/$X50))))</f>
        <v/>
      </c>
      <c r="BG50" s="240">
        <f>IF(OR(NOT(ISNUMBER($T50)),ISBLANK($W50),NOT(ISNUMBER($X50))),0,      IF(OR(YEAR($T50)&gt;BG$7,$X50&lt;=0,(YEAR($T50)+$X50)&lt;BG$7),0,     IF(YEAR($T50)=BG$7,               ($W50/($X50*360))*DAYS360($T50,DATE(BG$7,12,31)),     IF((YEAR($T50)+$X50)&lt;=BG$7,               $W50-SUM($Y50:BF50),               $W50/$X50))))</f>
        <v/>
      </c>
      <c r="BH50" s="240">
        <f>IF(OR(NOT(ISNUMBER($T50)),ISBLANK($W50),NOT(ISNUMBER($X50))),0,      IF(OR(YEAR($T50)&gt;BH$7,$X50&lt;=0,(YEAR($T50)+$X50)&lt;BH$7),0,     IF(YEAR($T50)=BH$7,               ($W50/($X50*360))*DAYS360($T50,DATE(BH$7,12,31)),     IF((YEAR($T50)+$X50)&lt;=BH$7,               $W50-SUM($Y50:BG50),               $W50/$X50))))</f>
        <v/>
      </c>
      <c r="BI50" s="240">
        <f>IF(OR(NOT(ISNUMBER($T50)),ISBLANK($W50),NOT(ISNUMBER($X50))),0,      IF(OR(YEAR($T50)&gt;BI$7,$X50&lt;=0,(YEAR($T50)+$X50)&lt;BI$7),0,     IF(YEAR($T50)=BI$7,               ($W50/($X50*360))*DAYS360($T50,DATE(BI$7,12,31)),     IF((YEAR($T50)+$X50)&lt;=BI$7,               $W50-SUM($Y50:BH50),               $W50/$X50))))</f>
        <v/>
      </c>
      <c r="BJ50" s="240">
        <f>IF(OR(NOT(ISNUMBER($T50)),ISBLANK($W50),NOT(ISNUMBER($X50))),0,      IF(OR(YEAR($T50)&gt;BJ$7,$X50&lt;=0,(YEAR($T50)+$X50)&lt;BJ$7),0,     IF(YEAR($T50)=BJ$7,               ($W50/($X50*360))*DAYS360($T50,DATE(BJ$7,12,31)),     IF((YEAR($T50)+$X50)&lt;=BJ$7,               $W50-SUM($Y50:BI50),               $W50/$X50))))</f>
        <v/>
      </c>
      <c r="BK50" s="240">
        <f>IF(OR(NOT(ISNUMBER($T50)),ISBLANK($W50),NOT(ISNUMBER($X50))),0,      IF(OR(YEAR($T50)&gt;BK$7,$X50&lt;=0,(YEAR($T50)+$X50)&lt;BK$7),0,     IF(YEAR($T50)=BK$7,               ($W50/($X50*360))*DAYS360($T50,DATE(BK$7,12,31)),     IF((YEAR($T50)+$X50)&lt;=BK$7,               $W50-SUM($Y50:BJ50),               $W50/$X50))))</f>
        <v/>
      </c>
      <c r="BL50" s="240">
        <f>IF(OR(NOT(ISNUMBER($T50)),ISBLANK($W50),NOT(ISNUMBER($X50))),0,      IF(OR(YEAR($T50)&gt;BL$7,$X50&lt;=0,(YEAR($T50)+$X50)&lt;BL$7),0,     IF(YEAR($T50)=BL$7,               ($W50/($X50*360))*DAYS360($T50,DATE(BL$7,12,31)),     IF((YEAR($T50)+$X50)&lt;=BL$7,               $W50-SUM($Y50:BK50),               $W50/$X50))))</f>
        <v/>
      </c>
      <c r="BM50" s="240">
        <f>IF(OR(NOT(ISNUMBER($T50)),ISBLANK($W50),NOT(ISNUMBER($X50))),0,      IF(OR(YEAR($T50)&gt;BM$7,$X50&lt;=0,(YEAR($T50)+$X50)&lt;BM$7),0,     IF(YEAR($T50)=BM$7,               ($W50/($X50*360))*DAYS360($T50,DATE(BM$7,12,31)),     IF((YEAR($T50)+$X50)&lt;=BM$7,               $W50-SUM($Y50:BL50),               $W50/$X50))))</f>
        <v/>
      </c>
      <c r="BN50" s="240">
        <f>IF(OR(NOT(ISNUMBER($T50)),ISBLANK($W50),NOT(ISNUMBER($X50))),0,      IF(OR(YEAR($T50)&gt;BN$7,$X50&lt;=0,(YEAR($T50)+$X50)&lt;BN$7),0,     IF(YEAR($T50)=BN$7,               ($W50/($X50*360))*DAYS360($T50,DATE(BN$7,12,31)),     IF((YEAR($T50)+$X50)&lt;=BN$7,               $W50-SUM($Y50:BM50),               $W50/$X50))))</f>
        <v/>
      </c>
      <c r="BO50" s="240">
        <f>IF(OR(NOT(ISNUMBER($T50)),ISBLANK($W50),NOT(ISNUMBER($X50))),0,      IF(OR(YEAR($T50)&gt;BO$7,$X50&lt;=0,(YEAR($T50)+$X50)&lt;BO$7),0,     IF(YEAR($T50)=BO$7,               ($W50/($X50*360))*DAYS360($T50,DATE(BO$7,12,31)),     IF((YEAR($T50)+$X50)&lt;=BO$7,               $W50-SUM($Y50:BN50),               $W50/$X50))))</f>
        <v/>
      </c>
      <c r="BP50" s="240">
        <f>IF(OR(NOT(ISNUMBER($T50)),ISBLANK($W50),NOT(ISNUMBER($X50))),0,      IF(OR(YEAR($T50)&gt;BP$7,$X50&lt;=0,(YEAR($T50)+$X50)&lt;BP$7),0,     IF(YEAR($T50)=BP$7,               ($W50/($X50*360))*DAYS360($T50,DATE(BP$7,12,31)),     IF((YEAR($T50)+$X50)&lt;=BP$7,               $W50-SUM($Y50:BO50),               $W50/$X50))))</f>
        <v/>
      </c>
      <c r="BQ50" s="240">
        <f>IF(OR(NOT(ISNUMBER($T50)),ISBLANK($W50),NOT(ISNUMBER($X50))),0,      IF(OR(YEAR($T50)&gt;BQ$7,$X50&lt;=0,(YEAR($T50)+$X50)&lt;BQ$7),0,     IF(YEAR($T50)=BQ$7,               ($W50/($X50*360))*DAYS360($T50,DATE(BQ$7,12,31)),     IF((YEAR($T50)+$X50)&lt;=BQ$7,               $W50-SUM($Y50:BP50),               $W50/$X50))))</f>
        <v/>
      </c>
      <c r="BR50" s="240">
        <f>IF(OR(NOT(ISNUMBER($T50)),ISBLANK($W50),NOT(ISNUMBER($X50))),0,      IF(OR(YEAR($T50)&gt;BR$7,$X50&lt;=0,(YEAR($T50)+$X50)&lt;BR$7),0,     IF(YEAR($T50)=BR$7,               ($W50/($X50*360))*DAYS360($T50,DATE(BR$7,12,31)),     IF((YEAR($T50)+$X50)&lt;=BR$7,               $W50-SUM($Y50:BQ50),               $W50/$X50))))</f>
        <v/>
      </c>
      <c r="BS50" s="240">
        <f>IF(OR(NOT(ISNUMBER($T50)),ISBLANK($W50),NOT(ISNUMBER($X50))),0,      IF(OR(YEAR($T50)&gt;BS$7,$X50&lt;=0,(YEAR($T50)+$X50)&lt;BS$7),0,     IF(YEAR($T50)=BS$7,               ($W50/($X50*360))*DAYS360($T50,DATE(BS$7,12,31)),     IF((YEAR($T50)+$X50)&lt;=BS$7,               $W50-SUM($Y50:BR50),               $W50/$X50))))</f>
        <v/>
      </c>
      <c r="BT50" s="240">
        <f>IF(OR(NOT(ISNUMBER($T50)),ISBLANK($W50),NOT(ISNUMBER($X50))),0,      IF(OR(YEAR($T50)&gt;BT$7,$X50&lt;=0,(YEAR($T50)+$X50)&lt;BT$7),0,     IF(YEAR($T50)=BT$7,               ($W50/($X50*360))*DAYS360($T50,DATE(BT$7,12,31)),     IF((YEAR($T50)+$X50)&lt;=BT$7,               $W50-SUM($Y50:BS50),               $W50/$X50))))</f>
        <v/>
      </c>
      <c r="BU50" s="240">
        <f>IF(OR(NOT(ISNUMBER($T50)),ISBLANK($W50),NOT(ISNUMBER($X50))),0,      IF(OR(YEAR($T50)&gt;BU$7,$X50&lt;=0,(YEAR($T50)+$X50)&lt;BU$7),0,     IF(YEAR($T50)=BU$7,               ($W50/($X50*360))*DAYS360($T50,DATE(BU$7,12,31)),     IF((YEAR($T50)+$X50)&lt;=BU$7,               $W50-SUM($Y50:BT50),               $W50/$X50))))</f>
        <v/>
      </c>
      <c r="BV50" s="240">
        <f>IF(OR(NOT(ISNUMBER($T50)),ISBLANK($W50),NOT(ISNUMBER($X50))),0,      IF(OR(YEAR($T50)&gt;BV$7,$X50&lt;=0,(YEAR($T50)+$X50)&lt;BV$7),0,     IF(YEAR($T50)=BV$7,               ($W50/($X50*360))*DAYS360($T50,DATE(BV$7,12,31)),     IF((YEAR($T50)+$X50)&lt;=BV$7,               $W50-SUM($Y50:BU50),               $W50/$X50))))</f>
        <v/>
      </c>
      <c r="BW50" s="240">
        <f>IF(OR(NOT(ISNUMBER($T50)),ISBLANK($W50),NOT(ISNUMBER($X50))),0,      IF(OR(YEAR($T50)&gt;BW$7,$X50&lt;=0,(YEAR($T50)+$X50)&lt;BW$7),0,     IF(YEAR($T50)=BW$7,               ($W50/($X50*360))*DAYS360($T50,DATE(BW$7,12,31)),     IF((YEAR($T50)+$X50)&lt;=BW$7,               $W50-SUM($Y50:BV50),               $W50/$X50))))</f>
        <v/>
      </c>
      <c r="BX50" s="240">
        <f>IF(OR(NOT(ISNUMBER($T50)),ISBLANK($W50),NOT(ISNUMBER($X50))),0,      IF(OR(YEAR($T50)&gt;BX$7,$X50&lt;=0,(YEAR($T50)+$X50)&lt;BX$7),0,     IF(YEAR($T50)=BX$7,               ($W50/($X50*360))*DAYS360($T50,DATE(BX$7,12,31)),     IF((YEAR($T50)+$X50)&lt;=BX$7,               $W50-SUM($Y50:BW50),               $W50/$X50))))</f>
        <v/>
      </c>
      <c r="BY50" s="240">
        <f>IF(OR(NOT(ISNUMBER($T50)),ISBLANK($W50),NOT(ISNUMBER($X50))),0,      IF(OR(YEAR($T50)&gt;BY$7,$X50&lt;=0,(YEAR($T50)+$X50)&lt;BY$7),0,     IF(YEAR($T50)=BY$7,               ($W50/($X50*360))*DAYS360($T50,DATE(BY$7,12,31)),     IF((YEAR($T50)+$X50)&lt;=BY$7,               $W50-SUM($Y50:BX50),               $W50/$X50))))</f>
        <v/>
      </c>
      <c r="CL50" s="14">
        <f>CL49+1</f>
        <v/>
      </c>
    </row>
    <row r="51" ht="15" customFormat="1" customHeight="1" s="14">
      <c r="A51" s="9" t="n"/>
      <c r="B51" s="30" t="inlineStr">
        <is>
          <t>Bien_Immo - 1</t>
        </is>
      </c>
      <c r="C51" s="190" t="n"/>
      <c r="D51" s="356" t="n"/>
      <c r="E51" s="525" t="n"/>
      <c r="F51" s="525" t="n"/>
      <c r="G51" s="525" t="n"/>
      <c r="H51" s="525" t="n"/>
      <c r="I51" s="525" t="n"/>
      <c r="J51" s="525" t="n"/>
      <c r="K51" s="525" t="n"/>
      <c r="L51" s="525" t="n"/>
      <c r="M51" s="525" t="n"/>
      <c r="N51" s="526" t="n"/>
      <c r="O51" s="260" t="n"/>
      <c r="P51" s="191" t="n"/>
      <c r="Q51" s="341" t="inlineStr">
        <is>
          <t>Autres immobilisations corporelles</t>
        </is>
      </c>
      <c r="R51" s="18" t="n"/>
      <c r="S51" s="12">
        <f>B57</f>
        <v/>
      </c>
      <c r="T51" s="176">
        <f>IFERROR( IF(ISBLANK(C57),"",IF(C57&lt;HLOOKUP(S51,$Z$275:$AC$280,5,FALSE),"",MAX(HLOOKUP(S51,$Z$275:$AC$280,6,FALSE),C57) ) ),"")</f>
        <v/>
      </c>
      <c r="U51" s="287">
        <f>IF(ISBLANK(D57),"",D57)</f>
        <v/>
      </c>
      <c r="V51" s="316">
        <f>Q57</f>
        <v/>
      </c>
      <c r="W51" s="512">
        <f>IF(ISBLANK(O57),0,O57)</f>
        <v/>
      </c>
      <c r="X51" s="512">
        <f>IF(ISBLANK(P57),"",P57)</f>
        <v/>
      </c>
      <c r="Y51" s="12" t="n"/>
      <c r="Z51" s="240">
        <f>IF(OR(NOT(ISNUMBER($T51)),ISBLANK($W51),NOT(ISNUMBER($X51))),0,      IF(OR(YEAR($T51)&gt;Z$7,$X51&lt;=0,(YEAR($T51)+$X51)&lt;Z$7),0,     IF(YEAR($T51)=Z$7,               ($W51/($X51*360))*DAYS360($T51,DATE(Z$7,12,31)),     IF((YEAR($T51)+$X51)&lt;=Z$7,               $W51-SUM($Y51:Y51),               $W51/$X51))))</f>
        <v/>
      </c>
      <c r="AA51" s="240">
        <f>IF(OR(NOT(ISNUMBER($T51)),ISBLANK($W51),NOT(ISNUMBER($X51))),0,      IF(OR(YEAR($T51)&gt;AA$7,$X51&lt;=0,(YEAR($T51)+$X51)&lt;AA$7),0,     IF(YEAR($T51)=AA$7,               ($W51/($X51*360))*DAYS360($T51,DATE(AA$7,12,31)),     IF((YEAR($T51)+$X51)&lt;=AA$7,               $W51-SUM($Y51:Z51),               $W51/$X51))))</f>
        <v/>
      </c>
      <c r="AB51" s="240">
        <f>IF(OR(NOT(ISNUMBER($T51)),ISBLANK($W51),NOT(ISNUMBER($X51))),0,      IF(OR(YEAR($T51)&gt;AB$7,$X51&lt;=0,(YEAR($T51)+$X51)&lt;AB$7),0,     IF(YEAR($T51)=AB$7,               ($W51/($X51*360))*DAYS360($T51,DATE(AB$7,12,31)),     IF((YEAR($T51)+$X51)&lt;=AB$7,               $W51-SUM($Y51:AA51),               $W51/$X51))))</f>
        <v/>
      </c>
      <c r="AC51" s="240">
        <f>IF(OR(NOT(ISNUMBER($T51)),ISBLANK($W51),NOT(ISNUMBER($X51))),0,      IF(OR(YEAR($T51)&gt;AC$7,$X51&lt;=0,(YEAR($T51)+$X51)&lt;AC$7),0,     IF(YEAR($T51)=AC$7,               ($W51/($X51*360))*DAYS360($T51,DATE(AC$7,12,31)),     IF((YEAR($T51)+$X51)&lt;=AC$7,               $W51-SUM($Y51:AB51),               $W51/$X51))))</f>
        <v/>
      </c>
      <c r="AD51" s="240">
        <f>IF(OR(NOT(ISNUMBER($T51)),ISBLANK($W51),NOT(ISNUMBER($X51))),0,      IF(OR(YEAR($T51)&gt;AD$7,$X51&lt;=0,(YEAR($T51)+$X51)&lt;AD$7),0,     IF(YEAR($T51)=AD$7,               ($W51/($X51*360))*DAYS360($T51,DATE(AD$7,12,31)),     IF((YEAR($T51)+$X51)&lt;=AD$7,               $W51-SUM($Y51:AC51),               $W51/$X51))))</f>
        <v/>
      </c>
      <c r="AE51" s="240">
        <f>IF(OR(NOT(ISNUMBER($T51)),ISBLANK($W51),NOT(ISNUMBER($X51))),0,      IF(OR(YEAR($T51)&gt;AE$7,$X51&lt;=0,(YEAR($T51)+$X51)&lt;AE$7),0,     IF(YEAR($T51)=AE$7,               ($W51/($X51*360))*DAYS360($T51,DATE(AE$7,12,31)),     IF((YEAR($T51)+$X51)&lt;=AE$7,               $W51-SUM($Y51:AD51),               $W51/$X51))))</f>
        <v/>
      </c>
      <c r="AF51" s="240">
        <f>IF(OR(NOT(ISNUMBER($T51)),ISBLANK($W51),NOT(ISNUMBER($X51))),0,      IF(OR(YEAR($T51)&gt;AF$7,$X51&lt;=0,(YEAR($T51)+$X51)&lt;AF$7),0,     IF(YEAR($T51)=AF$7,               ($W51/($X51*360))*DAYS360($T51,DATE(AF$7,12,31)),     IF((YEAR($T51)+$X51)&lt;=AF$7,               $W51-SUM($Y51:AE51),               $W51/$X51))))</f>
        <v/>
      </c>
      <c r="AG51" s="240">
        <f>IF(OR(NOT(ISNUMBER($T51)),ISBLANK($W51),NOT(ISNUMBER($X51))),0,      IF(OR(YEAR($T51)&gt;AG$7,$X51&lt;=0,(YEAR($T51)+$X51)&lt;AG$7),0,     IF(YEAR($T51)=AG$7,               ($W51/($X51*360))*DAYS360($T51,DATE(AG$7,12,31)),     IF((YEAR($T51)+$X51)&lt;=AG$7,               $W51-SUM($Y51:AF51),               $W51/$X51))))</f>
        <v/>
      </c>
      <c r="AH51" s="240">
        <f>IF(OR(NOT(ISNUMBER($T51)),ISBLANK($W51),NOT(ISNUMBER($X51))),0,      IF(OR(YEAR($T51)&gt;AH$7,$X51&lt;=0,(YEAR($T51)+$X51)&lt;AH$7),0,     IF(YEAR($T51)=AH$7,               ($W51/($X51*360))*DAYS360($T51,DATE(AH$7,12,31)),     IF((YEAR($T51)+$X51)&lt;=AH$7,               $W51-SUM($Y51:AG51),               $W51/$X51))))</f>
        <v/>
      </c>
      <c r="AI51" s="240">
        <f>IF(OR(NOT(ISNUMBER($T51)),ISBLANK($W51),NOT(ISNUMBER($X51))),0,      IF(OR(YEAR($T51)&gt;AI$7,$X51&lt;=0,(YEAR($T51)+$X51)&lt;AI$7),0,     IF(YEAR($T51)=AI$7,               ($W51/($X51*360))*DAYS360($T51,DATE(AI$7,12,31)),     IF((YEAR($T51)+$X51)&lt;=AI$7,               $W51-SUM($Y51:AH51),               $W51/$X51))))</f>
        <v/>
      </c>
      <c r="AJ51" s="240">
        <f>IF(OR(NOT(ISNUMBER($T51)),ISBLANK($W51),NOT(ISNUMBER($X51))),0,      IF(OR(YEAR($T51)&gt;AJ$7,$X51&lt;=0,(YEAR($T51)+$X51)&lt;AJ$7),0,     IF(YEAR($T51)=AJ$7,               ($W51/($X51*360))*DAYS360($T51,DATE(AJ$7,12,31)),     IF((YEAR($T51)+$X51)&lt;=AJ$7,               $W51-SUM($Y51:AI51),               $W51/$X51))))</f>
        <v/>
      </c>
      <c r="AK51" s="240">
        <f>IF(OR(NOT(ISNUMBER($T51)),ISBLANK($W51),NOT(ISNUMBER($X51))),0,      IF(OR(YEAR($T51)&gt;AK$7,$X51&lt;=0,(YEAR($T51)+$X51)&lt;AK$7),0,     IF(YEAR($T51)=AK$7,               ($W51/($X51*360))*DAYS360($T51,DATE(AK$7,12,31)),     IF((YEAR($T51)+$X51)&lt;=AK$7,               $W51-SUM($Y51:AJ51),               $W51/$X51))))</f>
        <v/>
      </c>
      <c r="AL51" s="240">
        <f>IF(OR(NOT(ISNUMBER($T51)),ISBLANK($W51),NOT(ISNUMBER($X51))),0,      IF(OR(YEAR($T51)&gt;AL$7,$X51&lt;=0,(YEAR($T51)+$X51)&lt;AL$7),0,     IF(YEAR($T51)=AL$7,               ($W51/($X51*360))*DAYS360($T51,DATE(AL$7,12,31)),     IF((YEAR($T51)+$X51)&lt;=AL$7,               $W51-SUM($Y51:AK51),               $W51/$X51))))</f>
        <v/>
      </c>
      <c r="AM51" s="240">
        <f>IF(OR(NOT(ISNUMBER($T51)),ISBLANK($W51),NOT(ISNUMBER($X51))),0,      IF(OR(YEAR($T51)&gt;AM$7,$X51&lt;=0,(YEAR($T51)+$X51)&lt;AM$7),0,     IF(YEAR($T51)=AM$7,               ($W51/($X51*360))*DAYS360($T51,DATE(AM$7,12,31)),     IF((YEAR($T51)+$X51)&lt;=AM$7,               $W51-SUM($Y51:AL51),               $W51/$X51))))</f>
        <v/>
      </c>
      <c r="AN51" s="240">
        <f>IF(OR(NOT(ISNUMBER($T51)),ISBLANK($W51),NOT(ISNUMBER($X51))),0,      IF(OR(YEAR($T51)&gt;AN$7,$X51&lt;=0,(YEAR($T51)+$X51)&lt;AN$7),0,     IF(YEAR($T51)=AN$7,               ($W51/($X51*360))*DAYS360($T51,DATE(AN$7,12,31)),     IF((YEAR($T51)+$X51)&lt;=AN$7,               $W51-SUM($Y51:AM51),               $W51/$X51))))</f>
        <v/>
      </c>
      <c r="AO51" s="240">
        <f>IF(OR(NOT(ISNUMBER($T51)),ISBLANK($W51),NOT(ISNUMBER($X51))),0,      IF(OR(YEAR($T51)&gt;AO$7,$X51&lt;=0,(YEAR($T51)+$X51)&lt;AO$7),0,     IF(YEAR($T51)=AO$7,               ($W51/($X51*360))*DAYS360($T51,DATE(AO$7,12,31)),     IF((YEAR($T51)+$X51)&lt;=AO$7,               $W51-SUM($Y51:AN51),               $W51/$X51))))</f>
        <v/>
      </c>
      <c r="AP51" s="240">
        <f>IF(OR(NOT(ISNUMBER($T51)),ISBLANK($W51),NOT(ISNUMBER($X51))),0,      IF(OR(YEAR($T51)&gt;AP$7,$X51&lt;=0,(YEAR($T51)+$X51)&lt;AP$7),0,     IF(YEAR($T51)=AP$7,               ($W51/($X51*360))*DAYS360($T51,DATE(AP$7,12,31)),     IF((YEAR($T51)+$X51)&lt;=AP$7,               $W51-SUM($Y51:AO51),               $W51/$X51))))</f>
        <v/>
      </c>
      <c r="AQ51" s="240">
        <f>IF(OR(NOT(ISNUMBER($T51)),ISBLANK($W51),NOT(ISNUMBER($X51))),0,      IF(OR(YEAR($T51)&gt;AQ$7,$X51&lt;=0,(YEAR($T51)+$X51)&lt;AQ$7),0,     IF(YEAR($T51)=AQ$7,               ($W51/($X51*360))*DAYS360($T51,DATE(AQ$7,12,31)),     IF((YEAR($T51)+$X51)&lt;=AQ$7,               $W51-SUM($Y51:AP51),               $W51/$X51))))</f>
        <v/>
      </c>
      <c r="AR51" s="240">
        <f>IF(OR(NOT(ISNUMBER($T51)),ISBLANK($W51),NOT(ISNUMBER($X51))),0,      IF(OR(YEAR($T51)&gt;AR$7,$X51&lt;=0,(YEAR($T51)+$X51)&lt;AR$7),0,     IF(YEAR($T51)=AR$7,               ($W51/($X51*360))*DAYS360($T51,DATE(AR$7,12,31)),     IF((YEAR($T51)+$X51)&lt;=AR$7,               $W51-SUM($Y51:AQ51),               $W51/$X51))))</f>
        <v/>
      </c>
      <c r="AS51" s="240">
        <f>IF(OR(NOT(ISNUMBER($T51)),ISBLANK($W51),NOT(ISNUMBER($X51))),0,      IF(OR(YEAR($T51)&gt;AS$7,$X51&lt;=0,(YEAR($T51)+$X51)&lt;AS$7),0,     IF(YEAR($T51)=AS$7,               ($W51/($X51*360))*DAYS360($T51,DATE(AS$7,12,31)),     IF((YEAR($T51)+$X51)&lt;=AS$7,               $W51-SUM($Y51:AR51),               $W51/$X51))))</f>
        <v/>
      </c>
      <c r="AT51" s="240">
        <f>IF(OR(NOT(ISNUMBER($T51)),ISBLANK($W51),NOT(ISNUMBER($X51))),0,      IF(OR(YEAR($T51)&gt;AT$7,$X51&lt;=0,(YEAR($T51)+$X51)&lt;AT$7),0,     IF(YEAR($T51)=AT$7,               ($W51/($X51*360))*DAYS360($T51,DATE(AT$7,12,31)),     IF((YEAR($T51)+$X51)&lt;=AT$7,               $W51-SUM($Y51:AS51),               $W51/$X51))))</f>
        <v/>
      </c>
      <c r="AU51" s="240">
        <f>IF(OR(NOT(ISNUMBER($T51)),ISBLANK($W51),NOT(ISNUMBER($X51))),0,      IF(OR(YEAR($T51)&gt;AU$7,$X51&lt;=0,(YEAR($T51)+$X51)&lt;AU$7),0,     IF(YEAR($T51)=AU$7,               ($W51/($X51*360))*DAYS360($T51,DATE(AU$7,12,31)),     IF((YEAR($T51)+$X51)&lt;=AU$7,               $W51-SUM($Y51:AT51),               $W51/$X51))))</f>
        <v/>
      </c>
      <c r="AV51" s="240">
        <f>IF(OR(NOT(ISNUMBER($T51)),ISBLANK($W51),NOT(ISNUMBER($X51))),0,      IF(OR(YEAR($T51)&gt;AV$7,$X51&lt;=0,(YEAR($T51)+$X51)&lt;AV$7),0,     IF(YEAR($T51)=AV$7,               ($W51/($X51*360))*DAYS360($T51,DATE(AV$7,12,31)),     IF((YEAR($T51)+$X51)&lt;=AV$7,               $W51-SUM($Y51:AU51),               $W51/$X51))))</f>
        <v/>
      </c>
      <c r="AW51" s="240">
        <f>IF(OR(NOT(ISNUMBER($T51)),ISBLANK($W51),NOT(ISNUMBER($X51))),0,      IF(OR(YEAR($T51)&gt;AW$7,$X51&lt;=0,(YEAR($T51)+$X51)&lt;AW$7),0,     IF(YEAR($T51)=AW$7,               ($W51/($X51*360))*DAYS360($T51,DATE(AW$7,12,31)),     IF((YEAR($T51)+$X51)&lt;=AW$7,               $W51-SUM($Y51:AV51),               $W51/$X51))))</f>
        <v/>
      </c>
      <c r="AX51" s="240">
        <f>IF(OR(NOT(ISNUMBER($T51)),ISBLANK($W51),NOT(ISNUMBER($X51))),0,      IF(OR(YEAR($T51)&gt;AX$7,$X51&lt;=0,(YEAR($T51)+$X51)&lt;AX$7),0,     IF(YEAR($T51)=AX$7,               ($W51/($X51*360))*DAYS360($T51,DATE(AX$7,12,31)),     IF((YEAR($T51)+$X51)&lt;=AX$7,               $W51-SUM($Y51:AW51),               $W51/$X51))))</f>
        <v/>
      </c>
      <c r="AY51" s="240">
        <f>IF(OR(NOT(ISNUMBER($T51)),ISBLANK($W51),NOT(ISNUMBER($X51))),0,      IF(OR(YEAR($T51)&gt;AY$7,$X51&lt;=0,(YEAR($T51)+$X51)&lt;AY$7),0,     IF(YEAR($T51)=AY$7,               ($W51/($X51*360))*DAYS360($T51,DATE(AY$7,12,31)),     IF((YEAR($T51)+$X51)&lt;=AY$7,               $W51-SUM($Y51:AX51),               $W51/$X51))))</f>
        <v/>
      </c>
      <c r="AZ51" s="240">
        <f>IF(OR(NOT(ISNUMBER($T51)),ISBLANK($W51),NOT(ISNUMBER($X51))),0,      IF(OR(YEAR($T51)&gt;AZ$7,$X51&lt;=0,(YEAR($T51)+$X51)&lt;AZ$7),0,     IF(YEAR($T51)=AZ$7,               ($W51/($X51*360))*DAYS360($T51,DATE(AZ$7,12,31)),     IF((YEAR($T51)+$X51)&lt;=AZ$7,               $W51-SUM($Y51:AY51),               $W51/$X51))))</f>
        <v/>
      </c>
      <c r="BA51" s="240">
        <f>IF(OR(NOT(ISNUMBER($T51)),ISBLANK($W51),NOT(ISNUMBER($X51))),0,      IF(OR(YEAR($T51)&gt;BA$7,$X51&lt;=0,(YEAR($T51)+$X51)&lt;BA$7),0,     IF(YEAR($T51)=BA$7,               ($W51/($X51*360))*DAYS360($T51,DATE(BA$7,12,31)),     IF((YEAR($T51)+$X51)&lt;=BA$7,               $W51-SUM($Y51:AZ51),               $W51/$X51))))</f>
        <v/>
      </c>
      <c r="BB51" s="240">
        <f>IF(OR(NOT(ISNUMBER($T51)),ISBLANK($W51),NOT(ISNUMBER($X51))),0,      IF(OR(YEAR($T51)&gt;BB$7,$X51&lt;=0,(YEAR($T51)+$X51)&lt;BB$7),0,     IF(YEAR($T51)=BB$7,               ($W51/($X51*360))*DAYS360($T51,DATE(BB$7,12,31)),     IF((YEAR($T51)+$X51)&lt;=BB$7,               $W51-SUM($Y51:BA51),               $W51/$X51))))</f>
        <v/>
      </c>
      <c r="BC51" s="240">
        <f>IF(OR(NOT(ISNUMBER($T51)),ISBLANK($W51),NOT(ISNUMBER($X51))),0,      IF(OR(YEAR($T51)&gt;BC$7,$X51&lt;=0,(YEAR($T51)+$X51)&lt;BC$7),0,     IF(YEAR($T51)=BC$7,               ($W51/($X51*360))*DAYS360($T51,DATE(BC$7,12,31)),     IF((YEAR($T51)+$X51)&lt;=BC$7,               $W51-SUM($Y51:BB51),               $W51/$X51))))</f>
        <v/>
      </c>
      <c r="BD51" s="240">
        <f>IF(OR(NOT(ISNUMBER($T51)),ISBLANK($W51),NOT(ISNUMBER($X51))),0,      IF(OR(YEAR($T51)&gt;BD$7,$X51&lt;=0,(YEAR($T51)+$X51)&lt;BD$7),0,     IF(YEAR($T51)=BD$7,               ($W51/($X51*360))*DAYS360($T51,DATE(BD$7,12,31)),     IF((YEAR($T51)+$X51)&lt;=BD$7,               $W51-SUM($Y51:BC51),               $W51/$X51))))</f>
        <v/>
      </c>
      <c r="BE51" s="240">
        <f>IF(OR(NOT(ISNUMBER($T51)),ISBLANK($W51),NOT(ISNUMBER($X51))),0,      IF(OR(YEAR($T51)&gt;BE$7,$X51&lt;=0,(YEAR($T51)+$X51)&lt;BE$7),0,     IF(YEAR($T51)=BE$7,               ($W51/($X51*360))*DAYS360($T51,DATE(BE$7,12,31)),     IF((YEAR($T51)+$X51)&lt;=BE$7,               $W51-SUM($Y51:BD51),               $W51/$X51))))</f>
        <v/>
      </c>
      <c r="BF51" s="240">
        <f>IF(OR(NOT(ISNUMBER($T51)),ISBLANK($W51),NOT(ISNUMBER($X51))),0,      IF(OR(YEAR($T51)&gt;BF$7,$X51&lt;=0,(YEAR($T51)+$X51)&lt;BF$7),0,     IF(YEAR($T51)=BF$7,               ($W51/($X51*360))*DAYS360($T51,DATE(BF$7,12,31)),     IF((YEAR($T51)+$X51)&lt;=BF$7,               $W51-SUM($Y51:BE51),               $W51/$X51))))</f>
        <v/>
      </c>
      <c r="BG51" s="240">
        <f>IF(OR(NOT(ISNUMBER($T51)),ISBLANK($W51),NOT(ISNUMBER($X51))),0,      IF(OR(YEAR($T51)&gt;BG$7,$X51&lt;=0,(YEAR($T51)+$X51)&lt;BG$7),0,     IF(YEAR($T51)=BG$7,               ($W51/($X51*360))*DAYS360($T51,DATE(BG$7,12,31)),     IF((YEAR($T51)+$X51)&lt;=BG$7,               $W51-SUM($Y51:BF51),               $W51/$X51))))</f>
        <v/>
      </c>
      <c r="BH51" s="240">
        <f>IF(OR(NOT(ISNUMBER($T51)),ISBLANK($W51),NOT(ISNUMBER($X51))),0,      IF(OR(YEAR($T51)&gt;BH$7,$X51&lt;=0,(YEAR($T51)+$X51)&lt;BH$7),0,     IF(YEAR($T51)=BH$7,               ($W51/($X51*360))*DAYS360($T51,DATE(BH$7,12,31)),     IF((YEAR($T51)+$X51)&lt;=BH$7,               $W51-SUM($Y51:BG51),               $W51/$X51))))</f>
        <v/>
      </c>
      <c r="BI51" s="240">
        <f>IF(OR(NOT(ISNUMBER($T51)),ISBLANK($W51),NOT(ISNUMBER($X51))),0,      IF(OR(YEAR($T51)&gt;BI$7,$X51&lt;=0,(YEAR($T51)+$X51)&lt;BI$7),0,     IF(YEAR($T51)=BI$7,               ($W51/($X51*360))*DAYS360($T51,DATE(BI$7,12,31)),     IF((YEAR($T51)+$X51)&lt;=BI$7,               $W51-SUM($Y51:BH51),               $W51/$X51))))</f>
        <v/>
      </c>
      <c r="BJ51" s="240">
        <f>IF(OR(NOT(ISNUMBER($T51)),ISBLANK($W51),NOT(ISNUMBER($X51))),0,      IF(OR(YEAR($T51)&gt;BJ$7,$X51&lt;=0,(YEAR($T51)+$X51)&lt;BJ$7),0,     IF(YEAR($T51)=BJ$7,               ($W51/($X51*360))*DAYS360($T51,DATE(BJ$7,12,31)),     IF((YEAR($T51)+$X51)&lt;=BJ$7,               $W51-SUM($Y51:BI51),               $W51/$X51))))</f>
        <v/>
      </c>
      <c r="BK51" s="240">
        <f>IF(OR(NOT(ISNUMBER($T51)),ISBLANK($W51),NOT(ISNUMBER($X51))),0,      IF(OR(YEAR($T51)&gt;BK$7,$X51&lt;=0,(YEAR($T51)+$X51)&lt;BK$7),0,     IF(YEAR($T51)=BK$7,               ($W51/($X51*360))*DAYS360($T51,DATE(BK$7,12,31)),     IF((YEAR($T51)+$X51)&lt;=BK$7,               $W51-SUM($Y51:BJ51),               $W51/$X51))))</f>
        <v/>
      </c>
      <c r="BL51" s="240">
        <f>IF(OR(NOT(ISNUMBER($T51)),ISBLANK($W51),NOT(ISNUMBER($X51))),0,      IF(OR(YEAR($T51)&gt;BL$7,$X51&lt;=0,(YEAR($T51)+$X51)&lt;BL$7),0,     IF(YEAR($T51)=BL$7,               ($W51/($X51*360))*DAYS360($T51,DATE(BL$7,12,31)),     IF((YEAR($T51)+$X51)&lt;=BL$7,               $W51-SUM($Y51:BK51),               $W51/$X51))))</f>
        <v/>
      </c>
      <c r="BM51" s="240">
        <f>IF(OR(NOT(ISNUMBER($T51)),ISBLANK($W51),NOT(ISNUMBER($X51))),0,      IF(OR(YEAR($T51)&gt;BM$7,$X51&lt;=0,(YEAR($T51)+$X51)&lt;BM$7),0,     IF(YEAR($T51)=BM$7,               ($W51/($X51*360))*DAYS360($T51,DATE(BM$7,12,31)),     IF((YEAR($T51)+$X51)&lt;=BM$7,               $W51-SUM($Y51:BL51),               $W51/$X51))))</f>
        <v/>
      </c>
      <c r="BN51" s="240">
        <f>IF(OR(NOT(ISNUMBER($T51)),ISBLANK($W51),NOT(ISNUMBER($X51))),0,      IF(OR(YEAR($T51)&gt;BN$7,$X51&lt;=0,(YEAR($T51)+$X51)&lt;BN$7),0,     IF(YEAR($T51)=BN$7,               ($W51/($X51*360))*DAYS360($T51,DATE(BN$7,12,31)),     IF((YEAR($T51)+$X51)&lt;=BN$7,               $W51-SUM($Y51:BM51),               $W51/$X51))))</f>
        <v/>
      </c>
      <c r="BO51" s="240">
        <f>IF(OR(NOT(ISNUMBER($T51)),ISBLANK($W51),NOT(ISNUMBER($X51))),0,      IF(OR(YEAR($T51)&gt;BO$7,$X51&lt;=0,(YEAR($T51)+$X51)&lt;BO$7),0,     IF(YEAR($T51)=BO$7,               ($W51/($X51*360))*DAYS360($T51,DATE(BO$7,12,31)),     IF((YEAR($T51)+$X51)&lt;=BO$7,               $W51-SUM($Y51:BN51),               $W51/$X51))))</f>
        <v/>
      </c>
      <c r="BP51" s="240">
        <f>IF(OR(NOT(ISNUMBER($T51)),ISBLANK($W51),NOT(ISNUMBER($X51))),0,      IF(OR(YEAR($T51)&gt;BP$7,$X51&lt;=0,(YEAR($T51)+$X51)&lt;BP$7),0,     IF(YEAR($T51)=BP$7,               ($W51/($X51*360))*DAYS360($T51,DATE(BP$7,12,31)),     IF((YEAR($T51)+$X51)&lt;=BP$7,               $W51-SUM($Y51:BO51),               $W51/$X51))))</f>
        <v/>
      </c>
      <c r="BQ51" s="240">
        <f>IF(OR(NOT(ISNUMBER($T51)),ISBLANK($W51),NOT(ISNUMBER($X51))),0,      IF(OR(YEAR($T51)&gt;BQ$7,$X51&lt;=0,(YEAR($T51)+$X51)&lt;BQ$7),0,     IF(YEAR($T51)=BQ$7,               ($W51/($X51*360))*DAYS360($T51,DATE(BQ$7,12,31)),     IF((YEAR($T51)+$X51)&lt;=BQ$7,               $W51-SUM($Y51:BP51),               $W51/$X51))))</f>
        <v/>
      </c>
      <c r="BR51" s="240">
        <f>IF(OR(NOT(ISNUMBER($T51)),ISBLANK($W51),NOT(ISNUMBER($X51))),0,      IF(OR(YEAR($T51)&gt;BR$7,$X51&lt;=0,(YEAR($T51)+$X51)&lt;BR$7),0,     IF(YEAR($T51)=BR$7,               ($W51/($X51*360))*DAYS360($T51,DATE(BR$7,12,31)),     IF((YEAR($T51)+$X51)&lt;=BR$7,               $W51-SUM($Y51:BQ51),               $W51/$X51))))</f>
        <v/>
      </c>
      <c r="BS51" s="240">
        <f>IF(OR(NOT(ISNUMBER($T51)),ISBLANK($W51),NOT(ISNUMBER($X51))),0,      IF(OR(YEAR($T51)&gt;BS$7,$X51&lt;=0,(YEAR($T51)+$X51)&lt;BS$7),0,     IF(YEAR($T51)=BS$7,               ($W51/($X51*360))*DAYS360($T51,DATE(BS$7,12,31)),     IF((YEAR($T51)+$X51)&lt;=BS$7,               $W51-SUM($Y51:BR51),               $W51/$X51))))</f>
        <v/>
      </c>
      <c r="BT51" s="240">
        <f>IF(OR(NOT(ISNUMBER($T51)),ISBLANK($W51),NOT(ISNUMBER($X51))),0,      IF(OR(YEAR($T51)&gt;BT$7,$X51&lt;=0,(YEAR($T51)+$X51)&lt;BT$7),0,     IF(YEAR($T51)=BT$7,               ($W51/($X51*360))*DAYS360($T51,DATE(BT$7,12,31)),     IF((YEAR($T51)+$X51)&lt;=BT$7,               $W51-SUM($Y51:BS51),               $W51/$X51))))</f>
        <v/>
      </c>
      <c r="BU51" s="240">
        <f>IF(OR(NOT(ISNUMBER($T51)),ISBLANK($W51),NOT(ISNUMBER($X51))),0,      IF(OR(YEAR($T51)&gt;BU$7,$X51&lt;=0,(YEAR($T51)+$X51)&lt;BU$7),0,     IF(YEAR($T51)=BU$7,               ($W51/($X51*360))*DAYS360($T51,DATE(BU$7,12,31)),     IF((YEAR($T51)+$X51)&lt;=BU$7,               $W51-SUM($Y51:BT51),               $W51/$X51))))</f>
        <v/>
      </c>
      <c r="BV51" s="240">
        <f>IF(OR(NOT(ISNUMBER($T51)),ISBLANK($W51),NOT(ISNUMBER($X51))),0,      IF(OR(YEAR($T51)&gt;BV$7,$X51&lt;=0,(YEAR($T51)+$X51)&lt;BV$7),0,     IF(YEAR($T51)=BV$7,               ($W51/($X51*360))*DAYS360($T51,DATE(BV$7,12,31)),     IF((YEAR($T51)+$X51)&lt;=BV$7,               $W51-SUM($Y51:BU51),               $W51/$X51))))</f>
        <v/>
      </c>
      <c r="BW51" s="240">
        <f>IF(OR(NOT(ISNUMBER($T51)),ISBLANK($W51),NOT(ISNUMBER($X51))),0,      IF(OR(YEAR($T51)&gt;BW$7,$X51&lt;=0,(YEAR($T51)+$X51)&lt;BW$7),0,     IF(YEAR($T51)=BW$7,               ($W51/($X51*360))*DAYS360($T51,DATE(BW$7,12,31)),     IF((YEAR($T51)+$X51)&lt;=BW$7,               $W51-SUM($Y51:BV51),               $W51/$X51))))</f>
        <v/>
      </c>
      <c r="BX51" s="240">
        <f>IF(OR(NOT(ISNUMBER($T51)),ISBLANK($W51),NOT(ISNUMBER($X51))),0,      IF(OR(YEAR($T51)&gt;BX$7,$X51&lt;=0,(YEAR($T51)+$X51)&lt;BX$7),0,     IF(YEAR($T51)=BX$7,               ($W51/($X51*360))*DAYS360($T51,DATE(BX$7,12,31)),     IF((YEAR($T51)+$X51)&lt;=BX$7,               $W51-SUM($Y51:BW51),               $W51/$X51))))</f>
        <v/>
      </c>
      <c r="BY51" s="240">
        <f>IF(OR(NOT(ISNUMBER($T51)),ISBLANK($W51),NOT(ISNUMBER($X51))),0,      IF(OR(YEAR($T51)&gt;BY$7,$X51&lt;=0,(YEAR($T51)+$X51)&lt;BY$7),0,     IF(YEAR($T51)=BY$7,               ($W51/($X51*360))*DAYS360($T51,DATE(BY$7,12,31)),     IF((YEAR($T51)+$X51)&lt;=BY$7,               $W51-SUM($Y51:BX51),               $W51/$X51))))</f>
        <v/>
      </c>
      <c r="CL51" s="14">
        <f>CL50+1</f>
        <v/>
      </c>
    </row>
    <row r="52" ht="15" customFormat="1" customHeight="1" s="14">
      <c r="A52" s="9" t="n"/>
      <c r="B52" s="30" t="inlineStr">
        <is>
          <t>Bien_Immo - 1</t>
        </is>
      </c>
      <c r="C52" s="190" t="n"/>
      <c r="D52" s="356" t="n"/>
      <c r="E52" s="525" t="n"/>
      <c r="F52" s="525" t="n"/>
      <c r="G52" s="525" t="n"/>
      <c r="H52" s="525" t="n"/>
      <c r="I52" s="525" t="n"/>
      <c r="J52" s="525" t="n"/>
      <c r="K52" s="525" t="n"/>
      <c r="L52" s="525" t="n"/>
      <c r="M52" s="525" t="n"/>
      <c r="N52" s="526" t="n"/>
      <c r="O52" s="260" t="n"/>
      <c r="P52" s="191" t="n"/>
      <c r="Q52" s="341" t="inlineStr">
        <is>
          <t>Autres immobilisations corporelles</t>
        </is>
      </c>
      <c r="R52" s="18" t="n"/>
      <c r="S52" s="12">
        <f>B58</f>
        <v/>
      </c>
      <c r="T52" s="176">
        <f>IFERROR( IF(ISBLANK(C58),"",IF(C58&lt;HLOOKUP(S52,$Z$275:$AC$280,5,FALSE),"",MAX(HLOOKUP(S52,$Z$275:$AC$280,6,FALSE),C58) ) ),"")</f>
        <v/>
      </c>
      <c r="U52" s="287">
        <f>IF(ISBLANK(D58),"",D58)</f>
        <v/>
      </c>
      <c r="V52" s="316">
        <f>Q58</f>
        <v/>
      </c>
      <c r="W52" s="512">
        <f>IF(ISBLANK(O58),0,O58)</f>
        <v/>
      </c>
      <c r="X52" s="512">
        <f>IF(ISBLANK(P58),"",P58)</f>
        <v/>
      </c>
      <c r="Y52" s="12" t="n"/>
      <c r="Z52" s="240">
        <f>IF(OR(NOT(ISNUMBER($T52)),ISBLANK($W52),NOT(ISNUMBER($X52))),0,      IF(OR(YEAR($T52)&gt;Z$7,$X52&lt;=0,(YEAR($T52)+$X52)&lt;Z$7),0,     IF(YEAR($T52)=Z$7,               ($W52/($X52*360))*DAYS360($T52,DATE(Z$7,12,31)),     IF((YEAR($T52)+$X52)&lt;=Z$7,               $W52-SUM($Y52:Y52),               $W52/$X52))))</f>
        <v/>
      </c>
      <c r="AA52" s="240">
        <f>IF(OR(NOT(ISNUMBER($T52)),ISBLANK($W52),NOT(ISNUMBER($X52))),0,      IF(OR(YEAR($T52)&gt;AA$7,$X52&lt;=0,(YEAR($T52)+$X52)&lt;AA$7),0,     IF(YEAR($T52)=AA$7,               ($W52/($X52*360))*DAYS360($T52,DATE(AA$7,12,31)),     IF((YEAR($T52)+$X52)&lt;=AA$7,               $W52-SUM($Y52:Z52),               $W52/$X52))))</f>
        <v/>
      </c>
      <c r="AB52" s="240">
        <f>IF(OR(NOT(ISNUMBER($T52)),ISBLANK($W52),NOT(ISNUMBER($X52))),0,      IF(OR(YEAR($T52)&gt;AB$7,$X52&lt;=0,(YEAR($T52)+$X52)&lt;AB$7),0,     IF(YEAR($T52)=AB$7,               ($W52/($X52*360))*DAYS360($T52,DATE(AB$7,12,31)),     IF((YEAR($T52)+$X52)&lt;=AB$7,               $W52-SUM($Y52:AA52),               $W52/$X52))))</f>
        <v/>
      </c>
      <c r="AC52" s="240">
        <f>IF(OR(NOT(ISNUMBER($T52)),ISBLANK($W52),NOT(ISNUMBER($X52))),0,      IF(OR(YEAR($T52)&gt;AC$7,$X52&lt;=0,(YEAR($T52)+$X52)&lt;AC$7),0,     IF(YEAR($T52)=AC$7,               ($W52/($X52*360))*DAYS360($T52,DATE(AC$7,12,31)),     IF((YEAR($T52)+$X52)&lt;=AC$7,               $W52-SUM($Y52:AB52),               $W52/$X52))))</f>
        <v/>
      </c>
      <c r="AD52" s="240">
        <f>IF(OR(NOT(ISNUMBER($T52)),ISBLANK($W52),NOT(ISNUMBER($X52))),0,      IF(OR(YEAR($T52)&gt;AD$7,$X52&lt;=0,(YEAR($T52)+$X52)&lt;AD$7),0,     IF(YEAR($T52)=AD$7,               ($W52/($X52*360))*DAYS360($T52,DATE(AD$7,12,31)),     IF((YEAR($T52)+$X52)&lt;=AD$7,               $W52-SUM($Y52:AC52),               $W52/$X52))))</f>
        <v/>
      </c>
      <c r="AE52" s="240">
        <f>IF(OR(NOT(ISNUMBER($T52)),ISBLANK($W52),NOT(ISNUMBER($X52))),0,      IF(OR(YEAR($T52)&gt;AE$7,$X52&lt;=0,(YEAR($T52)+$X52)&lt;AE$7),0,     IF(YEAR($T52)=AE$7,               ($W52/($X52*360))*DAYS360($T52,DATE(AE$7,12,31)),     IF((YEAR($T52)+$X52)&lt;=AE$7,               $W52-SUM($Y52:AD52),               $W52/$X52))))</f>
        <v/>
      </c>
      <c r="AF52" s="240">
        <f>IF(OR(NOT(ISNUMBER($T52)),ISBLANK($W52),NOT(ISNUMBER($X52))),0,      IF(OR(YEAR($T52)&gt;AF$7,$X52&lt;=0,(YEAR($T52)+$X52)&lt;AF$7),0,     IF(YEAR($T52)=AF$7,               ($W52/($X52*360))*DAYS360($T52,DATE(AF$7,12,31)),     IF((YEAR($T52)+$X52)&lt;=AF$7,               $W52-SUM($Y52:AE52),               $W52/$X52))))</f>
        <v/>
      </c>
      <c r="AG52" s="240">
        <f>IF(OR(NOT(ISNUMBER($T52)),ISBLANK($W52),NOT(ISNUMBER($X52))),0,      IF(OR(YEAR($T52)&gt;AG$7,$X52&lt;=0,(YEAR($T52)+$X52)&lt;AG$7),0,     IF(YEAR($T52)=AG$7,               ($W52/($X52*360))*DAYS360($T52,DATE(AG$7,12,31)),     IF((YEAR($T52)+$X52)&lt;=AG$7,               $W52-SUM($Y52:AF52),               $W52/$X52))))</f>
        <v/>
      </c>
      <c r="AH52" s="240">
        <f>IF(OR(NOT(ISNUMBER($T52)),ISBLANK($W52),NOT(ISNUMBER($X52))),0,      IF(OR(YEAR($T52)&gt;AH$7,$X52&lt;=0,(YEAR($T52)+$X52)&lt;AH$7),0,     IF(YEAR($T52)=AH$7,               ($W52/($X52*360))*DAYS360($T52,DATE(AH$7,12,31)),     IF((YEAR($T52)+$X52)&lt;=AH$7,               $W52-SUM($Y52:AG52),               $W52/$X52))))</f>
        <v/>
      </c>
      <c r="AI52" s="240">
        <f>IF(OR(NOT(ISNUMBER($T52)),ISBLANK($W52),NOT(ISNUMBER($X52))),0,      IF(OR(YEAR($T52)&gt;AI$7,$X52&lt;=0,(YEAR($T52)+$X52)&lt;AI$7),0,     IF(YEAR($T52)=AI$7,               ($W52/($X52*360))*DAYS360($T52,DATE(AI$7,12,31)),     IF((YEAR($T52)+$X52)&lt;=AI$7,               $W52-SUM($Y52:AH52),               $W52/$X52))))</f>
        <v/>
      </c>
      <c r="AJ52" s="240">
        <f>IF(OR(NOT(ISNUMBER($T52)),ISBLANK($W52),NOT(ISNUMBER($X52))),0,      IF(OR(YEAR($T52)&gt;AJ$7,$X52&lt;=0,(YEAR($T52)+$X52)&lt;AJ$7),0,     IF(YEAR($T52)=AJ$7,               ($W52/($X52*360))*DAYS360($T52,DATE(AJ$7,12,31)),     IF((YEAR($T52)+$X52)&lt;=AJ$7,               $W52-SUM($Y52:AI52),               $W52/$X52))))</f>
        <v/>
      </c>
      <c r="AK52" s="240">
        <f>IF(OR(NOT(ISNUMBER($T52)),ISBLANK($W52),NOT(ISNUMBER($X52))),0,      IF(OR(YEAR($T52)&gt;AK$7,$X52&lt;=0,(YEAR($T52)+$X52)&lt;AK$7),0,     IF(YEAR($T52)=AK$7,               ($W52/($X52*360))*DAYS360($T52,DATE(AK$7,12,31)),     IF((YEAR($T52)+$X52)&lt;=AK$7,               $W52-SUM($Y52:AJ52),               $W52/$X52))))</f>
        <v/>
      </c>
      <c r="AL52" s="240">
        <f>IF(OR(NOT(ISNUMBER($T52)),ISBLANK($W52),NOT(ISNUMBER($X52))),0,      IF(OR(YEAR($T52)&gt;AL$7,$X52&lt;=0,(YEAR($T52)+$X52)&lt;AL$7),0,     IF(YEAR($T52)=AL$7,               ($W52/($X52*360))*DAYS360($T52,DATE(AL$7,12,31)),     IF((YEAR($T52)+$X52)&lt;=AL$7,               $W52-SUM($Y52:AK52),               $W52/$X52))))</f>
        <v/>
      </c>
      <c r="AM52" s="240">
        <f>IF(OR(NOT(ISNUMBER($T52)),ISBLANK($W52),NOT(ISNUMBER($X52))),0,      IF(OR(YEAR($T52)&gt;AM$7,$X52&lt;=0,(YEAR($T52)+$X52)&lt;AM$7),0,     IF(YEAR($T52)=AM$7,               ($W52/($X52*360))*DAYS360($T52,DATE(AM$7,12,31)),     IF((YEAR($T52)+$X52)&lt;=AM$7,               $W52-SUM($Y52:AL52),               $W52/$X52))))</f>
        <v/>
      </c>
      <c r="AN52" s="240">
        <f>IF(OR(NOT(ISNUMBER($T52)),ISBLANK($W52),NOT(ISNUMBER($X52))),0,      IF(OR(YEAR($T52)&gt;AN$7,$X52&lt;=0,(YEAR($T52)+$X52)&lt;AN$7),0,     IF(YEAR($T52)=AN$7,               ($W52/($X52*360))*DAYS360($T52,DATE(AN$7,12,31)),     IF((YEAR($T52)+$X52)&lt;=AN$7,               $W52-SUM($Y52:AM52),               $W52/$X52))))</f>
        <v/>
      </c>
      <c r="AO52" s="240">
        <f>IF(OR(NOT(ISNUMBER($T52)),ISBLANK($W52),NOT(ISNUMBER($X52))),0,      IF(OR(YEAR($T52)&gt;AO$7,$X52&lt;=0,(YEAR($T52)+$X52)&lt;AO$7),0,     IF(YEAR($T52)=AO$7,               ($W52/($X52*360))*DAYS360($T52,DATE(AO$7,12,31)),     IF((YEAR($T52)+$X52)&lt;=AO$7,               $W52-SUM($Y52:AN52),               $W52/$X52))))</f>
        <v/>
      </c>
      <c r="AP52" s="240">
        <f>IF(OR(NOT(ISNUMBER($T52)),ISBLANK($W52),NOT(ISNUMBER($X52))),0,      IF(OR(YEAR($T52)&gt;AP$7,$X52&lt;=0,(YEAR($T52)+$X52)&lt;AP$7),0,     IF(YEAR($T52)=AP$7,               ($W52/($X52*360))*DAYS360($T52,DATE(AP$7,12,31)),     IF((YEAR($T52)+$X52)&lt;=AP$7,               $W52-SUM($Y52:AO52),               $W52/$X52))))</f>
        <v/>
      </c>
      <c r="AQ52" s="240">
        <f>IF(OR(NOT(ISNUMBER($T52)),ISBLANK($W52),NOT(ISNUMBER($X52))),0,      IF(OR(YEAR($T52)&gt;AQ$7,$X52&lt;=0,(YEAR($T52)+$X52)&lt;AQ$7),0,     IF(YEAR($T52)=AQ$7,               ($W52/($X52*360))*DAYS360($T52,DATE(AQ$7,12,31)),     IF((YEAR($T52)+$X52)&lt;=AQ$7,               $W52-SUM($Y52:AP52),               $W52/$X52))))</f>
        <v/>
      </c>
      <c r="AR52" s="240">
        <f>IF(OR(NOT(ISNUMBER($T52)),ISBLANK($W52),NOT(ISNUMBER($X52))),0,      IF(OR(YEAR($T52)&gt;AR$7,$X52&lt;=0,(YEAR($T52)+$X52)&lt;AR$7),0,     IF(YEAR($T52)=AR$7,               ($W52/($X52*360))*DAYS360($T52,DATE(AR$7,12,31)),     IF((YEAR($T52)+$X52)&lt;=AR$7,               $W52-SUM($Y52:AQ52),               $W52/$X52))))</f>
        <v/>
      </c>
      <c r="AS52" s="240">
        <f>IF(OR(NOT(ISNUMBER($T52)),ISBLANK($W52),NOT(ISNUMBER($X52))),0,      IF(OR(YEAR($T52)&gt;AS$7,$X52&lt;=0,(YEAR($T52)+$X52)&lt;AS$7),0,     IF(YEAR($T52)=AS$7,               ($W52/($X52*360))*DAYS360($T52,DATE(AS$7,12,31)),     IF((YEAR($T52)+$X52)&lt;=AS$7,               $W52-SUM($Y52:AR52),               $W52/$X52))))</f>
        <v/>
      </c>
      <c r="AT52" s="240">
        <f>IF(OR(NOT(ISNUMBER($T52)),ISBLANK($W52),NOT(ISNUMBER($X52))),0,      IF(OR(YEAR($T52)&gt;AT$7,$X52&lt;=0,(YEAR($T52)+$X52)&lt;AT$7),0,     IF(YEAR($T52)=AT$7,               ($W52/($X52*360))*DAYS360($T52,DATE(AT$7,12,31)),     IF((YEAR($T52)+$X52)&lt;=AT$7,               $W52-SUM($Y52:AS52),               $W52/$X52))))</f>
        <v/>
      </c>
      <c r="AU52" s="240">
        <f>IF(OR(NOT(ISNUMBER($T52)),ISBLANK($W52),NOT(ISNUMBER($X52))),0,      IF(OR(YEAR($T52)&gt;AU$7,$X52&lt;=0,(YEAR($T52)+$X52)&lt;AU$7),0,     IF(YEAR($T52)=AU$7,               ($W52/($X52*360))*DAYS360($T52,DATE(AU$7,12,31)),     IF((YEAR($T52)+$X52)&lt;=AU$7,               $W52-SUM($Y52:AT52),               $W52/$X52))))</f>
        <v/>
      </c>
      <c r="AV52" s="240">
        <f>IF(OR(NOT(ISNUMBER($T52)),ISBLANK($W52),NOT(ISNUMBER($X52))),0,      IF(OR(YEAR($T52)&gt;AV$7,$X52&lt;=0,(YEAR($T52)+$X52)&lt;AV$7),0,     IF(YEAR($T52)=AV$7,               ($W52/($X52*360))*DAYS360($T52,DATE(AV$7,12,31)),     IF((YEAR($T52)+$X52)&lt;=AV$7,               $W52-SUM($Y52:AU52),               $W52/$X52))))</f>
        <v/>
      </c>
      <c r="AW52" s="240">
        <f>IF(OR(NOT(ISNUMBER($T52)),ISBLANK($W52),NOT(ISNUMBER($X52))),0,      IF(OR(YEAR($T52)&gt;AW$7,$X52&lt;=0,(YEAR($T52)+$X52)&lt;AW$7),0,     IF(YEAR($T52)=AW$7,               ($W52/($X52*360))*DAYS360($T52,DATE(AW$7,12,31)),     IF((YEAR($T52)+$X52)&lt;=AW$7,               $W52-SUM($Y52:AV52),               $W52/$X52))))</f>
        <v/>
      </c>
      <c r="AX52" s="240">
        <f>IF(OR(NOT(ISNUMBER($T52)),ISBLANK($W52),NOT(ISNUMBER($X52))),0,      IF(OR(YEAR($T52)&gt;AX$7,$X52&lt;=0,(YEAR($T52)+$X52)&lt;AX$7),0,     IF(YEAR($T52)=AX$7,               ($W52/($X52*360))*DAYS360($T52,DATE(AX$7,12,31)),     IF((YEAR($T52)+$X52)&lt;=AX$7,               $W52-SUM($Y52:AW52),               $W52/$X52))))</f>
        <v/>
      </c>
      <c r="AY52" s="240">
        <f>IF(OR(NOT(ISNUMBER($T52)),ISBLANK($W52),NOT(ISNUMBER($X52))),0,      IF(OR(YEAR($T52)&gt;AY$7,$X52&lt;=0,(YEAR($T52)+$X52)&lt;AY$7),0,     IF(YEAR($T52)=AY$7,               ($W52/($X52*360))*DAYS360($T52,DATE(AY$7,12,31)),     IF((YEAR($T52)+$X52)&lt;=AY$7,               $W52-SUM($Y52:AX52),               $W52/$X52))))</f>
        <v/>
      </c>
      <c r="AZ52" s="240">
        <f>IF(OR(NOT(ISNUMBER($T52)),ISBLANK($W52),NOT(ISNUMBER($X52))),0,      IF(OR(YEAR($T52)&gt;AZ$7,$X52&lt;=0,(YEAR($T52)+$X52)&lt;AZ$7),0,     IF(YEAR($T52)=AZ$7,               ($W52/($X52*360))*DAYS360($T52,DATE(AZ$7,12,31)),     IF((YEAR($T52)+$X52)&lt;=AZ$7,               $W52-SUM($Y52:AY52),               $W52/$X52))))</f>
        <v/>
      </c>
      <c r="BA52" s="240">
        <f>IF(OR(NOT(ISNUMBER($T52)),ISBLANK($W52),NOT(ISNUMBER($X52))),0,      IF(OR(YEAR($T52)&gt;BA$7,$X52&lt;=0,(YEAR($T52)+$X52)&lt;BA$7),0,     IF(YEAR($T52)=BA$7,               ($W52/($X52*360))*DAYS360($T52,DATE(BA$7,12,31)),     IF((YEAR($T52)+$X52)&lt;=BA$7,               $W52-SUM($Y52:AZ52),               $W52/$X52))))</f>
        <v/>
      </c>
      <c r="BB52" s="240">
        <f>IF(OR(NOT(ISNUMBER($T52)),ISBLANK($W52),NOT(ISNUMBER($X52))),0,      IF(OR(YEAR($T52)&gt;BB$7,$X52&lt;=0,(YEAR($T52)+$X52)&lt;BB$7),0,     IF(YEAR($T52)=BB$7,               ($W52/($X52*360))*DAYS360($T52,DATE(BB$7,12,31)),     IF((YEAR($T52)+$X52)&lt;=BB$7,               $W52-SUM($Y52:BA52),               $W52/$X52))))</f>
        <v/>
      </c>
      <c r="BC52" s="240">
        <f>IF(OR(NOT(ISNUMBER($T52)),ISBLANK($W52),NOT(ISNUMBER($X52))),0,      IF(OR(YEAR($T52)&gt;BC$7,$X52&lt;=0,(YEAR($T52)+$X52)&lt;BC$7),0,     IF(YEAR($T52)=BC$7,               ($W52/($X52*360))*DAYS360($T52,DATE(BC$7,12,31)),     IF((YEAR($T52)+$X52)&lt;=BC$7,               $W52-SUM($Y52:BB52),               $W52/$X52))))</f>
        <v/>
      </c>
      <c r="BD52" s="240">
        <f>IF(OR(NOT(ISNUMBER($T52)),ISBLANK($W52),NOT(ISNUMBER($X52))),0,      IF(OR(YEAR($T52)&gt;BD$7,$X52&lt;=0,(YEAR($T52)+$X52)&lt;BD$7),0,     IF(YEAR($T52)=BD$7,               ($W52/($X52*360))*DAYS360($T52,DATE(BD$7,12,31)),     IF((YEAR($T52)+$X52)&lt;=BD$7,               $W52-SUM($Y52:BC52),               $W52/$X52))))</f>
        <v/>
      </c>
      <c r="BE52" s="240">
        <f>IF(OR(NOT(ISNUMBER($T52)),ISBLANK($W52),NOT(ISNUMBER($X52))),0,      IF(OR(YEAR($T52)&gt;BE$7,$X52&lt;=0,(YEAR($T52)+$X52)&lt;BE$7),0,     IF(YEAR($T52)=BE$7,               ($W52/($X52*360))*DAYS360($T52,DATE(BE$7,12,31)),     IF((YEAR($T52)+$X52)&lt;=BE$7,               $W52-SUM($Y52:BD52),               $W52/$X52))))</f>
        <v/>
      </c>
      <c r="BF52" s="240">
        <f>IF(OR(NOT(ISNUMBER($T52)),ISBLANK($W52),NOT(ISNUMBER($X52))),0,      IF(OR(YEAR($T52)&gt;BF$7,$X52&lt;=0,(YEAR($T52)+$X52)&lt;BF$7),0,     IF(YEAR($T52)=BF$7,               ($W52/($X52*360))*DAYS360($T52,DATE(BF$7,12,31)),     IF((YEAR($T52)+$X52)&lt;=BF$7,               $W52-SUM($Y52:BE52),               $W52/$X52))))</f>
        <v/>
      </c>
      <c r="BG52" s="240">
        <f>IF(OR(NOT(ISNUMBER($T52)),ISBLANK($W52),NOT(ISNUMBER($X52))),0,      IF(OR(YEAR($T52)&gt;BG$7,$X52&lt;=0,(YEAR($T52)+$X52)&lt;BG$7),0,     IF(YEAR($T52)=BG$7,               ($W52/($X52*360))*DAYS360($T52,DATE(BG$7,12,31)),     IF((YEAR($T52)+$X52)&lt;=BG$7,               $W52-SUM($Y52:BF52),               $W52/$X52))))</f>
        <v/>
      </c>
      <c r="BH52" s="240">
        <f>IF(OR(NOT(ISNUMBER($T52)),ISBLANK($W52),NOT(ISNUMBER($X52))),0,      IF(OR(YEAR($T52)&gt;BH$7,$X52&lt;=0,(YEAR($T52)+$X52)&lt;BH$7),0,     IF(YEAR($T52)=BH$7,               ($W52/($X52*360))*DAYS360($T52,DATE(BH$7,12,31)),     IF((YEAR($T52)+$X52)&lt;=BH$7,               $W52-SUM($Y52:BG52),               $W52/$X52))))</f>
        <v/>
      </c>
      <c r="BI52" s="240">
        <f>IF(OR(NOT(ISNUMBER($T52)),ISBLANK($W52),NOT(ISNUMBER($X52))),0,      IF(OR(YEAR($T52)&gt;BI$7,$X52&lt;=0,(YEAR($T52)+$X52)&lt;BI$7),0,     IF(YEAR($T52)=BI$7,               ($W52/($X52*360))*DAYS360($T52,DATE(BI$7,12,31)),     IF((YEAR($T52)+$X52)&lt;=BI$7,               $W52-SUM($Y52:BH52),               $W52/$X52))))</f>
        <v/>
      </c>
      <c r="BJ52" s="240">
        <f>IF(OR(NOT(ISNUMBER($T52)),ISBLANK($W52),NOT(ISNUMBER($X52))),0,      IF(OR(YEAR($T52)&gt;BJ$7,$X52&lt;=0,(YEAR($T52)+$X52)&lt;BJ$7),0,     IF(YEAR($T52)=BJ$7,               ($W52/($X52*360))*DAYS360($T52,DATE(BJ$7,12,31)),     IF((YEAR($T52)+$X52)&lt;=BJ$7,               $W52-SUM($Y52:BI52),               $W52/$X52))))</f>
        <v/>
      </c>
      <c r="BK52" s="240">
        <f>IF(OR(NOT(ISNUMBER($T52)),ISBLANK($W52),NOT(ISNUMBER($X52))),0,      IF(OR(YEAR($T52)&gt;BK$7,$X52&lt;=0,(YEAR($T52)+$X52)&lt;BK$7),0,     IF(YEAR($T52)=BK$7,               ($W52/($X52*360))*DAYS360($T52,DATE(BK$7,12,31)),     IF((YEAR($T52)+$X52)&lt;=BK$7,               $W52-SUM($Y52:BJ52),               $W52/$X52))))</f>
        <v/>
      </c>
      <c r="BL52" s="240">
        <f>IF(OR(NOT(ISNUMBER($T52)),ISBLANK($W52),NOT(ISNUMBER($X52))),0,      IF(OR(YEAR($T52)&gt;BL$7,$X52&lt;=0,(YEAR($T52)+$X52)&lt;BL$7),0,     IF(YEAR($T52)=BL$7,               ($W52/($X52*360))*DAYS360($T52,DATE(BL$7,12,31)),     IF((YEAR($T52)+$X52)&lt;=BL$7,               $W52-SUM($Y52:BK52),               $W52/$X52))))</f>
        <v/>
      </c>
      <c r="BM52" s="240">
        <f>IF(OR(NOT(ISNUMBER($T52)),ISBLANK($W52),NOT(ISNUMBER($X52))),0,      IF(OR(YEAR($T52)&gt;BM$7,$X52&lt;=0,(YEAR($T52)+$X52)&lt;BM$7),0,     IF(YEAR($T52)=BM$7,               ($W52/($X52*360))*DAYS360($T52,DATE(BM$7,12,31)),     IF((YEAR($T52)+$X52)&lt;=BM$7,               $W52-SUM($Y52:BL52),               $W52/$X52))))</f>
        <v/>
      </c>
      <c r="BN52" s="240">
        <f>IF(OR(NOT(ISNUMBER($T52)),ISBLANK($W52),NOT(ISNUMBER($X52))),0,      IF(OR(YEAR($T52)&gt;BN$7,$X52&lt;=0,(YEAR($T52)+$X52)&lt;BN$7),0,     IF(YEAR($T52)=BN$7,               ($W52/($X52*360))*DAYS360($T52,DATE(BN$7,12,31)),     IF((YEAR($T52)+$X52)&lt;=BN$7,               $W52-SUM($Y52:BM52),               $W52/$X52))))</f>
        <v/>
      </c>
      <c r="BO52" s="240">
        <f>IF(OR(NOT(ISNUMBER($T52)),ISBLANK($W52),NOT(ISNUMBER($X52))),0,      IF(OR(YEAR($T52)&gt;BO$7,$X52&lt;=0,(YEAR($T52)+$X52)&lt;BO$7),0,     IF(YEAR($T52)=BO$7,               ($W52/($X52*360))*DAYS360($T52,DATE(BO$7,12,31)),     IF((YEAR($T52)+$X52)&lt;=BO$7,               $W52-SUM($Y52:BN52),               $W52/$X52))))</f>
        <v/>
      </c>
      <c r="BP52" s="240">
        <f>IF(OR(NOT(ISNUMBER($T52)),ISBLANK($W52),NOT(ISNUMBER($X52))),0,      IF(OR(YEAR($T52)&gt;BP$7,$X52&lt;=0,(YEAR($T52)+$X52)&lt;BP$7),0,     IF(YEAR($T52)=BP$7,               ($W52/($X52*360))*DAYS360($T52,DATE(BP$7,12,31)),     IF((YEAR($T52)+$X52)&lt;=BP$7,               $W52-SUM($Y52:BO52),               $W52/$X52))))</f>
        <v/>
      </c>
      <c r="BQ52" s="240">
        <f>IF(OR(NOT(ISNUMBER($T52)),ISBLANK($W52),NOT(ISNUMBER($X52))),0,      IF(OR(YEAR($T52)&gt;BQ$7,$X52&lt;=0,(YEAR($T52)+$X52)&lt;BQ$7),0,     IF(YEAR($T52)=BQ$7,               ($W52/($X52*360))*DAYS360($T52,DATE(BQ$7,12,31)),     IF((YEAR($T52)+$X52)&lt;=BQ$7,               $W52-SUM($Y52:BP52),               $W52/$X52))))</f>
        <v/>
      </c>
      <c r="BR52" s="240">
        <f>IF(OR(NOT(ISNUMBER($T52)),ISBLANK($W52),NOT(ISNUMBER($X52))),0,      IF(OR(YEAR($T52)&gt;BR$7,$X52&lt;=0,(YEAR($T52)+$X52)&lt;BR$7),0,     IF(YEAR($T52)=BR$7,               ($W52/($X52*360))*DAYS360($T52,DATE(BR$7,12,31)),     IF((YEAR($T52)+$X52)&lt;=BR$7,               $W52-SUM($Y52:BQ52),               $W52/$X52))))</f>
        <v/>
      </c>
      <c r="BS52" s="240">
        <f>IF(OR(NOT(ISNUMBER($T52)),ISBLANK($W52),NOT(ISNUMBER($X52))),0,      IF(OR(YEAR($T52)&gt;BS$7,$X52&lt;=0,(YEAR($T52)+$X52)&lt;BS$7),0,     IF(YEAR($T52)=BS$7,               ($W52/($X52*360))*DAYS360($T52,DATE(BS$7,12,31)),     IF((YEAR($T52)+$X52)&lt;=BS$7,               $W52-SUM($Y52:BR52),               $W52/$X52))))</f>
        <v/>
      </c>
      <c r="BT52" s="240">
        <f>IF(OR(NOT(ISNUMBER($T52)),ISBLANK($W52),NOT(ISNUMBER($X52))),0,      IF(OR(YEAR($T52)&gt;BT$7,$X52&lt;=0,(YEAR($T52)+$X52)&lt;BT$7),0,     IF(YEAR($T52)=BT$7,               ($W52/($X52*360))*DAYS360($T52,DATE(BT$7,12,31)),     IF((YEAR($T52)+$X52)&lt;=BT$7,               $W52-SUM($Y52:BS52),               $W52/$X52))))</f>
        <v/>
      </c>
      <c r="BU52" s="240">
        <f>IF(OR(NOT(ISNUMBER($T52)),ISBLANK($W52),NOT(ISNUMBER($X52))),0,      IF(OR(YEAR($T52)&gt;BU$7,$X52&lt;=0,(YEAR($T52)+$X52)&lt;BU$7),0,     IF(YEAR($T52)=BU$7,               ($W52/($X52*360))*DAYS360($T52,DATE(BU$7,12,31)),     IF((YEAR($T52)+$X52)&lt;=BU$7,               $W52-SUM($Y52:BT52),               $W52/$X52))))</f>
        <v/>
      </c>
      <c r="BV52" s="240">
        <f>IF(OR(NOT(ISNUMBER($T52)),ISBLANK($W52),NOT(ISNUMBER($X52))),0,      IF(OR(YEAR($T52)&gt;BV$7,$X52&lt;=0,(YEAR($T52)+$X52)&lt;BV$7),0,     IF(YEAR($T52)=BV$7,               ($W52/($X52*360))*DAYS360($T52,DATE(BV$7,12,31)),     IF((YEAR($T52)+$X52)&lt;=BV$7,               $W52-SUM($Y52:BU52),               $W52/$X52))))</f>
        <v/>
      </c>
      <c r="BW52" s="240">
        <f>IF(OR(NOT(ISNUMBER($T52)),ISBLANK($W52),NOT(ISNUMBER($X52))),0,      IF(OR(YEAR($T52)&gt;BW$7,$X52&lt;=0,(YEAR($T52)+$X52)&lt;BW$7),0,     IF(YEAR($T52)=BW$7,               ($W52/($X52*360))*DAYS360($T52,DATE(BW$7,12,31)),     IF((YEAR($T52)+$X52)&lt;=BW$7,               $W52-SUM($Y52:BV52),               $W52/$X52))))</f>
        <v/>
      </c>
      <c r="BX52" s="240">
        <f>IF(OR(NOT(ISNUMBER($T52)),ISBLANK($W52),NOT(ISNUMBER($X52))),0,      IF(OR(YEAR($T52)&gt;BX$7,$X52&lt;=0,(YEAR($T52)+$X52)&lt;BX$7),0,     IF(YEAR($T52)=BX$7,               ($W52/($X52*360))*DAYS360($T52,DATE(BX$7,12,31)),     IF((YEAR($T52)+$X52)&lt;=BX$7,               $W52-SUM($Y52:BW52),               $W52/$X52))))</f>
        <v/>
      </c>
      <c r="BY52" s="240">
        <f>IF(OR(NOT(ISNUMBER($T52)),ISBLANK($W52),NOT(ISNUMBER($X52))),0,      IF(OR(YEAR($T52)&gt;BY$7,$X52&lt;=0,(YEAR($T52)+$X52)&lt;BY$7),0,     IF(YEAR($T52)=BY$7,               ($W52/($X52*360))*DAYS360($T52,DATE(BY$7,12,31)),     IF((YEAR($T52)+$X52)&lt;=BY$7,               $W52-SUM($Y52:BX52),               $W52/$X52))))</f>
        <v/>
      </c>
      <c r="CL52" s="14">
        <f>CL51+1</f>
        <v/>
      </c>
    </row>
    <row r="53" ht="15" customFormat="1" customHeight="1" s="14">
      <c r="A53" s="9" t="n"/>
      <c r="B53" s="30" t="inlineStr">
        <is>
          <t>Bien_Immo - 1</t>
        </is>
      </c>
      <c r="C53" s="190" t="n"/>
      <c r="D53" s="356" t="n"/>
      <c r="E53" s="525" t="n"/>
      <c r="F53" s="525" t="n"/>
      <c r="G53" s="525" t="n"/>
      <c r="H53" s="525" t="n"/>
      <c r="I53" s="525" t="n"/>
      <c r="J53" s="525" t="n"/>
      <c r="K53" s="525" t="n"/>
      <c r="L53" s="525" t="n"/>
      <c r="M53" s="525" t="n"/>
      <c r="N53" s="526" t="n"/>
      <c r="O53" s="260" t="n"/>
      <c r="P53" s="191" t="n"/>
      <c r="Q53" s="341" t="inlineStr">
        <is>
          <t>Autres immobilisations corporelles</t>
        </is>
      </c>
      <c r="R53" s="18" t="n"/>
      <c r="S53" s="12">
        <f>B59</f>
        <v/>
      </c>
      <c r="T53" s="176">
        <f>IFERROR( IF(ISBLANK(C59),"",IF(C59&lt;HLOOKUP(S53,$Z$275:$AC$280,5,FALSE),"",MAX(HLOOKUP(S53,$Z$275:$AC$280,6,FALSE),C59) ) ),"")</f>
        <v/>
      </c>
      <c r="U53" s="287">
        <f>IF(ISBLANK(D59),"",D59)</f>
        <v/>
      </c>
      <c r="V53" s="316">
        <f>Q59</f>
        <v/>
      </c>
      <c r="W53" s="512">
        <f>IF(ISBLANK(O59),0,O59)</f>
        <v/>
      </c>
      <c r="X53" s="512">
        <f>IF(ISBLANK(P59),"",P59)</f>
        <v/>
      </c>
      <c r="Y53" s="12" t="n"/>
      <c r="Z53" s="240">
        <f>IF(OR(NOT(ISNUMBER($T53)),ISBLANK($W53),NOT(ISNUMBER($X53))),0,      IF(OR(YEAR($T53)&gt;Z$7,$X53&lt;=0,(YEAR($T53)+$X53)&lt;Z$7),0,     IF(YEAR($T53)=Z$7,               ($W53/($X53*360))*DAYS360($T53,DATE(Z$7,12,31)),     IF((YEAR($T53)+$X53)&lt;=Z$7,               $W53-SUM($Y53:Y53),               $W53/$X53))))</f>
        <v/>
      </c>
      <c r="AA53" s="240">
        <f>IF(OR(NOT(ISNUMBER($T53)),ISBLANK($W53),NOT(ISNUMBER($X53))),0,      IF(OR(YEAR($T53)&gt;AA$7,$X53&lt;=0,(YEAR($T53)+$X53)&lt;AA$7),0,     IF(YEAR($T53)=AA$7,               ($W53/($X53*360))*DAYS360($T53,DATE(AA$7,12,31)),     IF((YEAR($T53)+$X53)&lt;=AA$7,               $W53-SUM($Y53:Z53),               $W53/$X53))))</f>
        <v/>
      </c>
      <c r="AB53" s="240">
        <f>IF(OR(NOT(ISNUMBER($T53)),ISBLANK($W53),NOT(ISNUMBER($X53))),0,      IF(OR(YEAR($T53)&gt;AB$7,$X53&lt;=0,(YEAR($T53)+$X53)&lt;AB$7),0,     IF(YEAR($T53)=AB$7,               ($W53/($X53*360))*DAYS360($T53,DATE(AB$7,12,31)),     IF((YEAR($T53)+$X53)&lt;=AB$7,               $W53-SUM($Y53:AA53),               $W53/$X53))))</f>
        <v/>
      </c>
      <c r="AC53" s="240">
        <f>IF(OR(NOT(ISNUMBER($T53)),ISBLANK($W53),NOT(ISNUMBER($X53))),0,      IF(OR(YEAR($T53)&gt;AC$7,$X53&lt;=0,(YEAR($T53)+$X53)&lt;AC$7),0,     IF(YEAR($T53)=AC$7,               ($W53/($X53*360))*DAYS360($T53,DATE(AC$7,12,31)),     IF((YEAR($T53)+$X53)&lt;=AC$7,               $W53-SUM($Y53:AB53),               $W53/$X53))))</f>
        <v/>
      </c>
      <c r="AD53" s="240">
        <f>IF(OR(NOT(ISNUMBER($T53)),ISBLANK($W53),NOT(ISNUMBER($X53))),0,      IF(OR(YEAR($T53)&gt;AD$7,$X53&lt;=0,(YEAR($T53)+$X53)&lt;AD$7),0,     IF(YEAR($T53)=AD$7,               ($W53/($X53*360))*DAYS360($T53,DATE(AD$7,12,31)),     IF((YEAR($T53)+$X53)&lt;=AD$7,               $W53-SUM($Y53:AC53),               $W53/$X53))))</f>
        <v/>
      </c>
      <c r="AE53" s="240">
        <f>IF(OR(NOT(ISNUMBER($T53)),ISBLANK($W53),NOT(ISNUMBER($X53))),0,      IF(OR(YEAR($T53)&gt;AE$7,$X53&lt;=0,(YEAR($T53)+$X53)&lt;AE$7),0,     IF(YEAR($T53)=AE$7,               ($W53/($X53*360))*DAYS360($T53,DATE(AE$7,12,31)),     IF((YEAR($T53)+$X53)&lt;=AE$7,               $W53-SUM($Y53:AD53),               $W53/$X53))))</f>
        <v/>
      </c>
      <c r="AF53" s="240">
        <f>IF(OR(NOT(ISNUMBER($T53)),ISBLANK($W53),NOT(ISNUMBER($X53))),0,      IF(OR(YEAR($T53)&gt;AF$7,$X53&lt;=0,(YEAR($T53)+$X53)&lt;AF$7),0,     IF(YEAR($T53)=AF$7,               ($W53/($X53*360))*DAYS360($T53,DATE(AF$7,12,31)),     IF((YEAR($T53)+$X53)&lt;=AF$7,               $W53-SUM($Y53:AE53),               $W53/$X53))))</f>
        <v/>
      </c>
      <c r="AG53" s="240">
        <f>IF(OR(NOT(ISNUMBER($T53)),ISBLANK($W53),NOT(ISNUMBER($X53))),0,      IF(OR(YEAR($T53)&gt;AG$7,$X53&lt;=0,(YEAR($T53)+$X53)&lt;AG$7),0,     IF(YEAR($T53)=AG$7,               ($W53/($X53*360))*DAYS360($T53,DATE(AG$7,12,31)),     IF((YEAR($T53)+$X53)&lt;=AG$7,               $W53-SUM($Y53:AF53),               $W53/$X53))))</f>
        <v/>
      </c>
      <c r="AH53" s="240">
        <f>IF(OR(NOT(ISNUMBER($T53)),ISBLANK($W53),NOT(ISNUMBER($X53))),0,      IF(OR(YEAR($T53)&gt;AH$7,$X53&lt;=0,(YEAR($T53)+$X53)&lt;AH$7),0,     IF(YEAR($T53)=AH$7,               ($W53/($X53*360))*DAYS360($T53,DATE(AH$7,12,31)),     IF((YEAR($T53)+$X53)&lt;=AH$7,               $W53-SUM($Y53:AG53),               $W53/$X53))))</f>
        <v/>
      </c>
      <c r="AI53" s="240">
        <f>IF(OR(NOT(ISNUMBER($T53)),ISBLANK($W53),NOT(ISNUMBER($X53))),0,      IF(OR(YEAR($T53)&gt;AI$7,$X53&lt;=0,(YEAR($T53)+$X53)&lt;AI$7),0,     IF(YEAR($T53)=AI$7,               ($W53/($X53*360))*DAYS360($T53,DATE(AI$7,12,31)),     IF((YEAR($T53)+$X53)&lt;=AI$7,               $W53-SUM($Y53:AH53),               $W53/$X53))))</f>
        <v/>
      </c>
      <c r="AJ53" s="240">
        <f>IF(OR(NOT(ISNUMBER($T53)),ISBLANK($W53),NOT(ISNUMBER($X53))),0,      IF(OR(YEAR($T53)&gt;AJ$7,$X53&lt;=0,(YEAR($T53)+$X53)&lt;AJ$7),0,     IF(YEAR($T53)=AJ$7,               ($W53/($X53*360))*DAYS360($T53,DATE(AJ$7,12,31)),     IF((YEAR($T53)+$X53)&lt;=AJ$7,               $W53-SUM($Y53:AI53),               $W53/$X53))))</f>
        <v/>
      </c>
      <c r="AK53" s="240">
        <f>IF(OR(NOT(ISNUMBER($T53)),ISBLANK($W53),NOT(ISNUMBER($X53))),0,      IF(OR(YEAR($T53)&gt;AK$7,$X53&lt;=0,(YEAR($T53)+$X53)&lt;AK$7),0,     IF(YEAR($T53)=AK$7,               ($W53/($X53*360))*DAYS360($T53,DATE(AK$7,12,31)),     IF((YEAR($T53)+$X53)&lt;=AK$7,               $W53-SUM($Y53:AJ53),               $W53/$X53))))</f>
        <v/>
      </c>
      <c r="AL53" s="240">
        <f>IF(OR(NOT(ISNUMBER($T53)),ISBLANK($W53),NOT(ISNUMBER($X53))),0,      IF(OR(YEAR($T53)&gt;AL$7,$X53&lt;=0,(YEAR($T53)+$X53)&lt;AL$7),0,     IF(YEAR($T53)=AL$7,               ($W53/($X53*360))*DAYS360($T53,DATE(AL$7,12,31)),     IF((YEAR($T53)+$X53)&lt;=AL$7,               $W53-SUM($Y53:AK53),               $W53/$X53))))</f>
        <v/>
      </c>
      <c r="AM53" s="240">
        <f>IF(OR(NOT(ISNUMBER($T53)),ISBLANK($W53),NOT(ISNUMBER($X53))),0,      IF(OR(YEAR($T53)&gt;AM$7,$X53&lt;=0,(YEAR($T53)+$X53)&lt;AM$7),0,     IF(YEAR($T53)=AM$7,               ($W53/($X53*360))*DAYS360($T53,DATE(AM$7,12,31)),     IF((YEAR($T53)+$X53)&lt;=AM$7,               $W53-SUM($Y53:AL53),               $W53/$X53))))</f>
        <v/>
      </c>
      <c r="AN53" s="240">
        <f>IF(OR(NOT(ISNUMBER($T53)),ISBLANK($W53),NOT(ISNUMBER($X53))),0,      IF(OR(YEAR($T53)&gt;AN$7,$X53&lt;=0,(YEAR($T53)+$X53)&lt;AN$7),0,     IF(YEAR($T53)=AN$7,               ($W53/($X53*360))*DAYS360($T53,DATE(AN$7,12,31)),     IF((YEAR($T53)+$X53)&lt;=AN$7,               $W53-SUM($Y53:AM53),               $W53/$X53))))</f>
        <v/>
      </c>
      <c r="AO53" s="240">
        <f>IF(OR(NOT(ISNUMBER($T53)),ISBLANK($W53),NOT(ISNUMBER($X53))),0,      IF(OR(YEAR($T53)&gt;AO$7,$X53&lt;=0,(YEAR($T53)+$X53)&lt;AO$7),0,     IF(YEAR($T53)=AO$7,               ($W53/($X53*360))*DAYS360($T53,DATE(AO$7,12,31)),     IF((YEAR($T53)+$X53)&lt;=AO$7,               $W53-SUM($Y53:AN53),               $W53/$X53))))</f>
        <v/>
      </c>
      <c r="AP53" s="240">
        <f>IF(OR(NOT(ISNUMBER($T53)),ISBLANK($W53),NOT(ISNUMBER($X53))),0,      IF(OR(YEAR($T53)&gt;AP$7,$X53&lt;=0,(YEAR($T53)+$X53)&lt;AP$7),0,     IF(YEAR($T53)=AP$7,               ($W53/($X53*360))*DAYS360($T53,DATE(AP$7,12,31)),     IF((YEAR($T53)+$X53)&lt;=AP$7,               $W53-SUM($Y53:AO53),               $W53/$X53))))</f>
        <v/>
      </c>
      <c r="AQ53" s="240">
        <f>IF(OR(NOT(ISNUMBER($T53)),ISBLANK($W53),NOT(ISNUMBER($X53))),0,      IF(OR(YEAR($T53)&gt;AQ$7,$X53&lt;=0,(YEAR($T53)+$X53)&lt;AQ$7),0,     IF(YEAR($T53)=AQ$7,               ($W53/($X53*360))*DAYS360($T53,DATE(AQ$7,12,31)),     IF((YEAR($T53)+$X53)&lt;=AQ$7,               $W53-SUM($Y53:AP53),               $W53/$X53))))</f>
        <v/>
      </c>
      <c r="AR53" s="240">
        <f>IF(OR(NOT(ISNUMBER($T53)),ISBLANK($W53),NOT(ISNUMBER($X53))),0,      IF(OR(YEAR($T53)&gt;AR$7,$X53&lt;=0,(YEAR($T53)+$X53)&lt;AR$7),0,     IF(YEAR($T53)=AR$7,               ($W53/($X53*360))*DAYS360($T53,DATE(AR$7,12,31)),     IF((YEAR($T53)+$X53)&lt;=AR$7,               $W53-SUM($Y53:AQ53),               $W53/$X53))))</f>
        <v/>
      </c>
      <c r="AS53" s="240">
        <f>IF(OR(NOT(ISNUMBER($T53)),ISBLANK($W53),NOT(ISNUMBER($X53))),0,      IF(OR(YEAR($T53)&gt;AS$7,$X53&lt;=0,(YEAR($T53)+$X53)&lt;AS$7),0,     IF(YEAR($T53)=AS$7,               ($W53/($X53*360))*DAYS360($T53,DATE(AS$7,12,31)),     IF((YEAR($T53)+$X53)&lt;=AS$7,               $W53-SUM($Y53:AR53),               $W53/$X53))))</f>
        <v/>
      </c>
      <c r="AT53" s="240">
        <f>IF(OR(NOT(ISNUMBER($T53)),ISBLANK($W53),NOT(ISNUMBER($X53))),0,      IF(OR(YEAR($T53)&gt;AT$7,$X53&lt;=0,(YEAR($T53)+$X53)&lt;AT$7),0,     IF(YEAR($T53)=AT$7,               ($W53/($X53*360))*DAYS360($T53,DATE(AT$7,12,31)),     IF((YEAR($T53)+$X53)&lt;=AT$7,               $W53-SUM($Y53:AS53),               $W53/$X53))))</f>
        <v/>
      </c>
      <c r="AU53" s="240">
        <f>IF(OR(NOT(ISNUMBER($T53)),ISBLANK($W53),NOT(ISNUMBER($X53))),0,      IF(OR(YEAR($T53)&gt;AU$7,$X53&lt;=0,(YEAR($T53)+$X53)&lt;AU$7),0,     IF(YEAR($T53)=AU$7,               ($W53/($X53*360))*DAYS360($T53,DATE(AU$7,12,31)),     IF((YEAR($T53)+$X53)&lt;=AU$7,               $W53-SUM($Y53:AT53),               $W53/$X53))))</f>
        <v/>
      </c>
      <c r="AV53" s="240">
        <f>IF(OR(NOT(ISNUMBER($T53)),ISBLANK($W53),NOT(ISNUMBER($X53))),0,      IF(OR(YEAR($T53)&gt;AV$7,$X53&lt;=0,(YEAR($T53)+$X53)&lt;AV$7),0,     IF(YEAR($T53)=AV$7,               ($W53/($X53*360))*DAYS360($T53,DATE(AV$7,12,31)),     IF((YEAR($T53)+$X53)&lt;=AV$7,               $W53-SUM($Y53:AU53),               $W53/$X53))))</f>
        <v/>
      </c>
      <c r="AW53" s="240">
        <f>IF(OR(NOT(ISNUMBER($T53)),ISBLANK($W53),NOT(ISNUMBER($X53))),0,      IF(OR(YEAR($T53)&gt;AW$7,$X53&lt;=0,(YEAR($T53)+$X53)&lt;AW$7),0,     IF(YEAR($T53)=AW$7,               ($W53/($X53*360))*DAYS360($T53,DATE(AW$7,12,31)),     IF((YEAR($T53)+$X53)&lt;=AW$7,               $W53-SUM($Y53:AV53),               $W53/$X53))))</f>
        <v/>
      </c>
      <c r="AX53" s="240">
        <f>IF(OR(NOT(ISNUMBER($T53)),ISBLANK($W53),NOT(ISNUMBER($X53))),0,      IF(OR(YEAR($T53)&gt;AX$7,$X53&lt;=0,(YEAR($T53)+$X53)&lt;AX$7),0,     IF(YEAR($T53)=AX$7,               ($W53/($X53*360))*DAYS360($T53,DATE(AX$7,12,31)),     IF((YEAR($T53)+$X53)&lt;=AX$7,               $W53-SUM($Y53:AW53),               $W53/$X53))))</f>
        <v/>
      </c>
      <c r="AY53" s="240">
        <f>IF(OR(NOT(ISNUMBER($T53)),ISBLANK($W53),NOT(ISNUMBER($X53))),0,      IF(OR(YEAR($T53)&gt;AY$7,$X53&lt;=0,(YEAR($T53)+$X53)&lt;AY$7),0,     IF(YEAR($T53)=AY$7,               ($W53/($X53*360))*DAYS360($T53,DATE(AY$7,12,31)),     IF((YEAR($T53)+$X53)&lt;=AY$7,               $W53-SUM($Y53:AX53),               $W53/$X53))))</f>
        <v/>
      </c>
      <c r="AZ53" s="240">
        <f>IF(OR(NOT(ISNUMBER($T53)),ISBLANK($W53),NOT(ISNUMBER($X53))),0,      IF(OR(YEAR($T53)&gt;AZ$7,$X53&lt;=0,(YEAR($T53)+$X53)&lt;AZ$7),0,     IF(YEAR($T53)=AZ$7,               ($W53/($X53*360))*DAYS360($T53,DATE(AZ$7,12,31)),     IF((YEAR($T53)+$X53)&lt;=AZ$7,               $W53-SUM($Y53:AY53),               $W53/$X53))))</f>
        <v/>
      </c>
      <c r="BA53" s="240">
        <f>IF(OR(NOT(ISNUMBER($T53)),ISBLANK($W53),NOT(ISNUMBER($X53))),0,      IF(OR(YEAR($T53)&gt;BA$7,$X53&lt;=0,(YEAR($T53)+$X53)&lt;BA$7),0,     IF(YEAR($T53)=BA$7,               ($W53/($X53*360))*DAYS360($T53,DATE(BA$7,12,31)),     IF((YEAR($T53)+$X53)&lt;=BA$7,               $W53-SUM($Y53:AZ53),               $W53/$X53))))</f>
        <v/>
      </c>
      <c r="BB53" s="240">
        <f>IF(OR(NOT(ISNUMBER($T53)),ISBLANK($W53),NOT(ISNUMBER($X53))),0,      IF(OR(YEAR($T53)&gt;BB$7,$X53&lt;=0,(YEAR($T53)+$X53)&lt;BB$7),0,     IF(YEAR($T53)=BB$7,               ($W53/($X53*360))*DAYS360($T53,DATE(BB$7,12,31)),     IF((YEAR($T53)+$X53)&lt;=BB$7,               $W53-SUM($Y53:BA53),               $W53/$X53))))</f>
        <v/>
      </c>
      <c r="BC53" s="240">
        <f>IF(OR(NOT(ISNUMBER($T53)),ISBLANK($W53),NOT(ISNUMBER($X53))),0,      IF(OR(YEAR($T53)&gt;BC$7,$X53&lt;=0,(YEAR($T53)+$X53)&lt;BC$7),0,     IF(YEAR($T53)=BC$7,               ($W53/($X53*360))*DAYS360($T53,DATE(BC$7,12,31)),     IF((YEAR($T53)+$X53)&lt;=BC$7,               $W53-SUM($Y53:BB53),               $W53/$X53))))</f>
        <v/>
      </c>
      <c r="BD53" s="240">
        <f>IF(OR(NOT(ISNUMBER($T53)),ISBLANK($W53),NOT(ISNUMBER($X53))),0,      IF(OR(YEAR($T53)&gt;BD$7,$X53&lt;=0,(YEAR($T53)+$X53)&lt;BD$7),0,     IF(YEAR($T53)=BD$7,               ($W53/($X53*360))*DAYS360($T53,DATE(BD$7,12,31)),     IF((YEAR($T53)+$X53)&lt;=BD$7,               $W53-SUM($Y53:BC53),               $W53/$X53))))</f>
        <v/>
      </c>
      <c r="BE53" s="240">
        <f>IF(OR(NOT(ISNUMBER($T53)),ISBLANK($W53),NOT(ISNUMBER($X53))),0,      IF(OR(YEAR($T53)&gt;BE$7,$X53&lt;=0,(YEAR($T53)+$X53)&lt;BE$7),0,     IF(YEAR($T53)=BE$7,               ($W53/($X53*360))*DAYS360($T53,DATE(BE$7,12,31)),     IF((YEAR($T53)+$X53)&lt;=BE$7,               $W53-SUM($Y53:BD53),               $W53/$X53))))</f>
        <v/>
      </c>
      <c r="BF53" s="240">
        <f>IF(OR(NOT(ISNUMBER($T53)),ISBLANK($W53),NOT(ISNUMBER($X53))),0,      IF(OR(YEAR($T53)&gt;BF$7,$X53&lt;=0,(YEAR($T53)+$X53)&lt;BF$7),0,     IF(YEAR($T53)=BF$7,               ($W53/($X53*360))*DAYS360($T53,DATE(BF$7,12,31)),     IF((YEAR($T53)+$X53)&lt;=BF$7,               $W53-SUM($Y53:BE53),               $W53/$X53))))</f>
        <v/>
      </c>
      <c r="BG53" s="240">
        <f>IF(OR(NOT(ISNUMBER($T53)),ISBLANK($W53),NOT(ISNUMBER($X53))),0,      IF(OR(YEAR($T53)&gt;BG$7,$X53&lt;=0,(YEAR($T53)+$X53)&lt;BG$7),0,     IF(YEAR($T53)=BG$7,               ($W53/($X53*360))*DAYS360($T53,DATE(BG$7,12,31)),     IF((YEAR($T53)+$X53)&lt;=BG$7,               $W53-SUM($Y53:BF53),               $W53/$X53))))</f>
        <v/>
      </c>
      <c r="BH53" s="240">
        <f>IF(OR(NOT(ISNUMBER($T53)),ISBLANK($W53),NOT(ISNUMBER($X53))),0,      IF(OR(YEAR($T53)&gt;BH$7,$X53&lt;=0,(YEAR($T53)+$X53)&lt;BH$7),0,     IF(YEAR($T53)=BH$7,               ($W53/($X53*360))*DAYS360($T53,DATE(BH$7,12,31)),     IF((YEAR($T53)+$X53)&lt;=BH$7,               $W53-SUM($Y53:BG53),               $W53/$X53))))</f>
        <v/>
      </c>
      <c r="BI53" s="240">
        <f>IF(OR(NOT(ISNUMBER($T53)),ISBLANK($W53),NOT(ISNUMBER($X53))),0,      IF(OR(YEAR($T53)&gt;BI$7,$X53&lt;=0,(YEAR($T53)+$X53)&lt;BI$7),0,     IF(YEAR($T53)=BI$7,               ($W53/($X53*360))*DAYS360($T53,DATE(BI$7,12,31)),     IF((YEAR($T53)+$X53)&lt;=BI$7,               $W53-SUM($Y53:BH53),               $W53/$X53))))</f>
        <v/>
      </c>
      <c r="BJ53" s="240">
        <f>IF(OR(NOT(ISNUMBER($T53)),ISBLANK($W53),NOT(ISNUMBER($X53))),0,      IF(OR(YEAR($T53)&gt;BJ$7,$X53&lt;=0,(YEAR($T53)+$X53)&lt;BJ$7),0,     IF(YEAR($T53)=BJ$7,               ($W53/($X53*360))*DAYS360($T53,DATE(BJ$7,12,31)),     IF((YEAR($T53)+$X53)&lt;=BJ$7,               $W53-SUM($Y53:BI53),               $W53/$X53))))</f>
        <v/>
      </c>
      <c r="BK53" s="240">
        <f>IF(OR(NOT(ISNUMBER($T53)),ISBLANK($W53),NOT(ISNUMBER($X53))),0,      IF(OR(YEAR($T53)&gt;BK$7,$X53&lt;=0,(YEAR($T53)+$X53)&lt;BK$7),0,     IF(YEAR($T53)=BK$7,               ($W53/($X53*360))*DAYS360($T53,DATE(BK$7,12,31)),     IF((YEAR($T53)+$X53)&lt;=BK$7,               $W53-SUM($Y53:BJ53),               $W53/$X53))))</f>
        <v/>
      </c>
      <c r="BL53" s="240">
        <f>IF(OR(NOT(ISNUMBER($T53)),ISBLANK($W53),NOT(ISNUMBER($X53))),0,      IF(OR(YEAR($T53)&gt;BL$7,$X53&lt;=0,(YEAR($T53)+$X53)&lt;BL$7),0,     IF(YEAR($T53)=BL$7,               ($W53/($X53*360))*DAYS360($T53,DATE(BL$7,12,31)),     IF((YEAR($T53)+$X53)&lt;=BL$7,               $W53-SUM($Y53:BK53),               $W53/$X53))))</f>
        <v/>
      </c>
      <c r="BM53" s="240">
        <f>IF(OR(NOT(ISNUMBER($T53)),ISBLANK($W53),NOT(ISNUMBER($X53))),0,      IF(OR(YEAR($T53)&gt;BM$7,$X53&lt;=0,(YEAR($T53)+$X53)&lt;BM$7),0,     IF(YEAR($T53)=BM$7,               ($W53/($X53*360))*DAYS360($T53,DATE(BM$7,12,31)),     IF((YEAR($T53)+$X53)&lt;=BM$7,               $W53-SUM($Y53:BL53),               $W53/$X53))))</f>
        <v/>
      </c>
      <c r="BN53" s="240">
        <f>IF(OR(NOT(ISNUMBER($T53)),ISBLANK($W53),NOT(ISNUMBER($X53))),0,      IF(OR(YEAR($T53)&gt;BN$7,$X53&lt;=0,(YEAR($T53)+$X53)&lt;BN$7),0,     IF(YEAR($T53)=BN$7,               ($W53/($X53*360))*DAYS360($T53,DATE(BN$7,12,31)),     IF((YEAR($T53)+$X53)&lt;=BN$7,               $W53-SUM($Y53:BM53),               $W53/$X53))))</f>
        <v/>
      </c>
      <c r="BO53" s="240">
        <f>IF(OR(NOT(ISNUMBER($T53)),ISBLANK($W53),NOT(ISNUMBER($X53))),0,      IF(OR(YEAR($T53)&gt;BO$7,$X53&lt;=0,(YEAR($T53)+$X53)&lt;BO$7),0,     IF(YEAR($T53)=BO$7,               ($W53/($X53*360))*DAYS360($T53,DATE(BO$7,12,31)),     IF((YEAR($T53)+$X53)&lt;=BO$7,               $W53-SUM($Y53:BN53),               $W53/$X53))))</f>
        <v/>
      </c>
      <c r="BP53" s="240">
        <f>IF(OR(NOT(ISNUMBER($T53)),ISBLANK($W53),NOT(ISNUMBER($X53))),0,      IF(OR(YEAR($T53)&gt;BP$7,$X53&lt;=0,(YEAR($T53)+$X53)&lt;BP$7),0,     IF(YEAR($T53)=BP$7,               ($W53/($X53*360))*DAYS360($T53,DATE(BP$7,12,31)),     IF((YEAR($T53)+$X53)&lt;=BP$7,               $W53-SUM($Y53:BO53),               $W53/$X53))))</f>
        <v/>
      </c>
      <c r="BQ53" s="240">
        <f>IF(OR(NOT(ISNUMBER($T53)),ISBLANK($W53),NOT(ISNUMBER($X53))),0,      IF(OR(YEAR($T53)&gt;BQ$7,$X53&lt;=0,(YEAR($T53)+$X53)&lt;BQ$7),0,     IF(YEAR($T53)=BQ$7,               ($W53/($X53*360))*DAYS360($T53,DATE(BQ$7,12,31)),     IF((YEAR($T53)+$X53)&lt;=BQ$7,               $W53-SUM($Y53:BP53),               $W53/$X53))))</f>
        <v/>
      </c>
      <c r="BR53" s="240">
        <f>IF(OR(NOT(ISNUMBER($T53)),ISBLANK($W53),NOT(ISNUMBER($X53))),0,      IF(OR(YEAR($T53)&gt;BR$7,$X53&lt;=0,(YEAR($T53)+$X53)&lt;BR$7),0,     IF(YEAR($T53)=BR$7,               ($W53/($X53*360))*DAYS360($T53,DATE(BR$7,12,31)),     IF((YEAR($T53)+$X53)&lt;=BR$7,               $W53-SUM($Y53:BQ53),               $W53/$X53))))</f>
        <v/>
      </c>
      <c r="BS53" s="240">
        <f>IF(OR(NOT(ISNUMBER($T53)),ISBLANK($W53),NOT(ISNUMBER($X53))),0,      IF(OR(YEAR($T53)&gt;BS$7,$X53&lt;=0,(YEAR($T53)+$X53)&lt;BS$7),0,     IF(YEAR($T53)=BS$7,               ($W53/($X53*360))*DAYS360($T53,DATE(BS$7,12,31)),     IF((YEAR($T53)+$X53)&lt;=BS$7,               $W53-SUM($Y53:BR53),               $W53/$X53))))</f>
        <v/>
      </c>
      <c r="BT53" s="240">
        <f>IF(OR(NOT(ISNUMBER($T53)),ISBLANK($W53),NOT(ISNUMBER($X53))),0,      IF(OR(YEAR($T53)&gt;BT$7,$X53&lt;=0,(YEAR($T53)+$X53)&lt;BT$7),0,     IF(YEAR($T53)=BT$7,               ($W53/($X53*360))*DAYS360($T53,DATE(BT$7,12,31)),     IF((YEAR($T53)+$X53)&lt;=BT$7,               $W53-SUM($Y53:BS53),               $W53/$X53))))</f>
        <v/>
      </c>
      <c r="BU53" s="240">
        <f>IF(OR(NOT(ISNUMBER($T53)),ISBLANK($W53),NOT(ISNUMBER($X53))),0,      IF(OR(YEAR($T53)&gt;BU$7,$X53&lt;=0,(YEAR($T53)+$X53)&lt;BU$7),0,     IF(YEAR($T53)=BU$7,               ($W53/($X53*360))*DAYS360($T53,DATE(BU$7,12,31)),     IF((YEAR($T53)+$X53)&lt;=BU$7,               $W53-SUM($Y53:BT53),               $W53/$X53))))</f>
        <v/>
      </c>
      <c r="BV53" s="240">
        <f>IF(OR(NOT(ISNUMBER($T53)),ISBLANK($W53),NOT(ISNUMBER($X53))),0,      IF(OR(YEAR($T53)&gt;BV$7,$X53&lt;=0,(YEAR($T53)+$X53)&lt;BV$7),0,     IF(YEAR($T53)=BV$7,               ($W53/($X53*360))*DAYS360($T53,DATE(BV$7,12,31)),     IF((YEAR($T53)+$X53)&lt;=BV$7,               $W53-SUM($Y53:BU53),               $W53/$X53))))</f>
        <v/>
      </c>
      <c r="BW53" s="240">
        <f>IF(OR(NOT(ISNUMBER($T53)),ISBLANK($W53),NOT(ISNUMBER($X53))),0,      IF(OR(YEAR($T53)&gt;BW$7,$X53&lt;=0,(YEAR($T53)+$X53)&lt;BW$7),0,     IF(YEAR($T53)=BW$7,               ($W53/($X53*360))*DAYS360($T53,DATE(BW$7,12,31)),     IF((YEAR($T53)+$X53)&lt;=BW$7,               $W53-SUM($Y53:BV53),               $W53/$X53))))</f>
        <v/>
      </c>
      <c r="BX53" s="240">
        <f>IF(OR(NOT(ISNUMBER($T53)),ISBLANK($W53),NOT(ISNUMBER($X53))),0,      IF(OR(YEAR($T53)&gt;BX$7,$X53&lt;=0,(YEAR($T53)+$X53)&lt;BX$7),0,     IF(YEAR($T53)=BX$7,               ($W53/($X53*360))*DAYS360($T53,DATE(BX$7,12,31)),     IF((YEAR($T53)+$X53)&lt;=BX$7,               $W53-SUM($Y53:BW53),               $W53/$X53))))</f>
        <v/>
      </c>
      <c r="BY53" s="240">
        <f>IF(OR(NOT(ISNUMBER($T53)),ISBLANK($W53),NOT(ISNUMBER($X53))),0,      IF(OR(YEAR($T53)&gt;BY$7,$X53&lt;=0,(YEAR($T53)+$X53)&lt;BY$7),0,     IF(YEAR($T53)=BY$7,               ($W53/($X53*360))*DAYS360($T53,DATE(BY$7,12,31)),     IF((YEAR($T53)+$X53)&lt;=BY$7,               $W53-SUM($Y53:BX53),               $W53/$X53))))</f>
        <v/>
      </c>
    </row>
    <row r="54" ht="15" customFormat="1" customHeight="1" s="14">
      <c r="A54" s="9" t="n"/>
      <c r="B54" s="30" t="inlineStr">
        <is>
          <t>Bien_Immo - 1</t>
        </is>
      </c>
      <c r="C54" s="190" t="n"/>
      <c r="D54" s="356" t="n"/>
      <c r="E54" s="525" t="n"/>
      <c r="F54" s="525" t="n"/>
      <c r="G54" s="525" t="n"/>
      <c r="H54" s="525" t="n"/>
      <c r="I54" s="525" t="n"/>
      <c r="J54" s="525" t="n"/>
      <c r="K54" s="525" t="n"/>
      <c r="L54" s="525" t="n"/>
      <c r="M54" s="525" t="n"/>
      <c r="N54" s="526" t="n"/>
      <c r="O54" s="260" t="n"/>
      <c r="P54" s="191" t="n"/>
      <c r="Q54" s="341" t="inlineStr">
        <is>
          <t>Autres immobilisations corporelles</t>
        </is>
      </c>
      <c r="R54" s="18" t="n"/>
      <c r="S54" s="12">
        <f>B60</f>
        <v/>
      </c>
      <c r="T54" s="176">
        <f>IFERROR( IF(ISBLANK(C60),"",IF(C60&lt;HLOOKUP(S54,$Z$275:$AC$280,5,FALSE),"",MAX(HLOOKUP(S54,$Z$275:$AC$280,6,FALSE),C60) ) ),"")</f>
        <v/>
      </c>
      <c r="U54" s="287">
        <f>IF(ISBLANK(D60),"",D60)</f>
        <v/>
      </c>
      <c r="V54" s="316">
        <f>Q60</f>
        <v/>
      </c>
      <c r="W54" s="512">
        <f>IF(ISBLANK(O60),0,O60)</f>
        <v/>
      </c>
      <c r="X54" s="512">
        <f>IF(ISBLANK(P60),"",P60)</f>
        <v/>
      </c>
      <c r="Y54" s="12" t="n"/>
      <c r="Z54" s="240">
        <f>IF(OR(NOT(ISNUMBER($T54)),ISBLANK($W54),NOT(ISNUMBER($X54))),0,      IF(OR(YEAR($T54)&gt;Z$7,$X54&lt;=0,(YEAR($T54)+$X54)&lt;Z$7),0,     IF(YEAR($T54)=Z$7,               ($W54/($X54*360))*DAYS360($T54,DATE(Z$7,12,31)),     IF((YEAR($T54)+$X54)&lt;=Z$7,               $W54-SUM($Y54:Y54),               $W54/$X54))))</f>
        <v/>
      </c>
      <c r="AA54" s="240">
        <f>IF(OR(NOT(ISNUMBER($T54)),ISBLANK($W54),NOT(ISNUMBER($X54))),0,      IF(OR(YEAR($T54)&gt;AA$7,$X54&lt;=0,(YEAR($T54)+$X54)&lt;AA$7),0,     IF(YEAR($T54)=AA$7,               ($W54/($X54*360))*DAYS360($T54,DATE(AA$7,12,31)),     IF((YEAR($T54)+$X54)&lt;=AA$7,               $W54-SUM($Y54:Z54),               $W54/$X54))))</f>
        <v/>
      </c>
      <c r="AB54" s="240">
        <f>IF(OR(NOT(ISNUMBER($T54)),ISBLANK($W54),NOT(ISNUMBER($X54))),0,      IF(OR(YEAR($T54)&gt;AB$7,$X54&lt;=0,(YEAR($T54)+$X54)&lt;AB$7),0,     IF(YEAR($T54)=AB$7,               ($W54/($X54*360))*DAYS360($T54,DATE(AB$7,12,31)),     IF((YEAR($T54)+$X54)&lt;=AB$7,               $W54-SUM($Y54:AA54),               $W54/$X54))))</f>
        <v/>
      </c>
      <c r="AC54" s="240">
        <f>IF(OR(NOT(ISNUMBER($T54)),ISBLANK($W54),NOT(ISNUMBER($X54))),0,      IF(OR(YEAR($T54)&gt;AC$7,$X54&lt;=0,(YEAR($T54)+$X54)&lt;AC$7),0,     IF(YEAR($T54)=AC$7,               ($W54/($X54*360))*DAYS360($T54,DATE(AC$7,12,31)),     IF((YEAR($T54)+$X54)&lt;=AC$7,               $W54-SUM($Y54:AB54),               $W54/$X54))))</f>
        <v/>
      </c>
      <c r="AD54" s="240">
        <f>IF(OR(NOT(ISNUMBER($T54)),ISBLANK($W54),NOT(ISNUMBER($X54))),0,      IF(OR(YEAR($T54)&gt;AD$7,$X54&lt;=0,(YEAR($T54)+$X54)&lt;AD$7),0,     IF(YEAR($T54)=AD$7,               ($W54/($X54*360))*DAYS360($T54,DATE(AD$7,12,31)),     IF((YEAR($T54)+$X54)&lt;=AD$7,               $W54-SUM($Y54:AC54),               $W54/$X54))))</f>
        <v/>
      </c>
      <c r="AE54" s="240">
        <f>IF(OR(NOT(ISNUMBER($T54)),ISBLANK($W54),NOT(ISNUMBER($X54))),0,      IF(OR(YEAR($T54)&gt;AE$7,$X54&lt;=0,(YEAR($T54)+$X54)&lt;AE$7),0,     IF(YEAR($T54)=AE$7,               ($W54/($X54*360))*DAYS360($T54,DATE(AE$7,12,31)),     IF((YEAR($T54)+$X54)&lt;=AE$7,               $W54-SUM($Y54:AD54),               $W54/$X54))))</f>
        <v/>
      </c>
      <c r="AF54" s="240">
        <f>IF(OR(NOT(ISNUMBER($T54)),ISBLANK($W54),NOT(ISNUMBER($X54))),0,      IF(OR(YEAR($T54)&gt;AF$7,$X54&lt;=0,(YEAR($T54)+$X54)&lt;AF$7),0,     IF(YEAR($T54)=AF$7,               ($W54/($X54*360))*DAYS360($T54,DATE(AF$7,12,31)),     IF((YEAR($T54)+$X54)&lt;=AF$7,               $W54-SUM($Y54:AE54),               $W54/$X54))))</f>
        <v/>
      </c>
      <c r="AG54" s="240">
        <f>IF(OR(NOT(ISNUMBER($T54)),ISBLANK($W54),NOT(ISNUMBER($X54))),0,      IF(OR(YEAR($T54)&gt;AG$7,$X54&lt;=0,(YEAR($T54)+$X54)&lt;AG$7),0,     IF(YEAR($T54)=AG$7,               ($W54/($X54*360))*DAYS360($T54,DATE(AG$7,12,31)),     IF((YEAR($T54)+$X54)&lt;=AG$7,               $W54-SUM($Y54:AF54),               $W54/$X54))))</f>
        <v/>
      </c>
      <c r="AH54" s="240">
        <f>IF(OR(NOT(ISNUMBER($T54)),ISBLANK($W54),NOT(ISNUMBER($X54))),0,      IF(OR(YEAR($T54)&gt;AH$7,$X54&lt;=0,(YEAR($T54)+$X54)&lt;AH$7),0,     IF(YEAR($T54)=AH$7,               ($W54/($X54*360))*DAYS360($T54,DATE(AH$7,12,31)),     IF((YEAR($T54)+$X54)&lt;=AH$7,               $W54-SUM($Y54:AG54),               $W54/$X54))))</f>
        <v/>
      </c>
      <c r="AI54" s="240">
        <f>IF(OR(NOT(ISNUMBER($T54)),ISBLANK($W54),NOT(ISNUMBER($X54))),0,      IF(OR(YEAR($T54)&gt;AI$7,$X54&lt;=0,(YEAR($T54)+$X54)&lt;AI$7),0,     IF(YEAR($T54)=AI$7,               ($W54/($X54*360))*DAYS360($T54,DATE(AI$7,12,31)),     IF((YEAR($T54)+$X54)&lt;=AI$7,               $W54-SUM($Y54:AH54),               $W54/$X54))))</f>
        <v/>
      </c>
      <c r="AJ54" s="240">
        <f>IF(OR(NOT(ISNUMBER($T54)),ISBLANK($W54),NOT(ISNUMBER($X54))),0,      IF(OR(YEAR($T54)&gt;AJ$7,$X54&lt;=0,(YEAR($T54)+$X54)&lt;AJ$7),0,     IF(YEAR($T54)=AJ$7,               ($W54/($X54*360))*DAYS360($T54,DATE(AJ$7,12,31)),     IF((YEAR($T54)+$X54)&lt;=AJ$7,               $W54-SUM($Y54:AI54),               $W54/$X54))))</f>
        <v/>
      </c>
      <c r="AK54" s="240">
        <f>IF(OR(NOT(ISNUMBER($T54)),ISBLANK($W54),NOT(ISNUMBER($X54))),0,      IF(OR(YEAR($T54)&gt;AK$7,$X54&lt;=0,(YEAR($T54)+$X54)&lt;AK$7),0,     IF(YEAR($T54)=AK$7,               ($W54/($X54*360))*DAYS360($T54,DATE(AK$7,12,31)),     IF((YEAR($T54)+$X54)&lt;=AK$7,               $W54-SUM($Y54:AJ54),               $W54/$X54))))</f>
        <v/>
      </c>
      <c r="AL54" s="240">
        <f>IF(OR(NOT(ISNUMBER($T54)),ISBLANK($W54),NOT(ISNUMBER($X54))),0,      IF(OR(YEAR($T54)&gt;AL$7,$X54&lt;=0,(YEAR($T54)+$X54)&lt;AL$7),0,     IF(YEAR($T54)=AL$7,               ($W54/($X54*360))*DAYS360($T54,DATE(AL$7,12,31)),     IF((YEAR($T54)+$X54)&lt;=AL$7,               $W54-SUM($Y54:AK54),               $W54/$X54))))</f>
        <v/>
      </c>
      <c r="AM54" s="240">
        <f>IF(OR(NOT(ISNUMBER($T54)),ISBLANK($W54),NOT(ISNUMBER($X54))),0,      IF(OR(YEAR($T54)&gt;AM$7,$X54&lt;=0,(YEAR($T54)+$X54)&lt;AM$7),0,     IF(YEAR($T54)=AM$7,               ($W54/($X54*360))*DAYS360($T54,DATE(AM$7,12,31)),     IF((YEAR($T54)+$X54)&lt;=AM$7,               $W54-SUM($Y54:AL54),               $W54/$X54))))</f>
        <v/>
      </c>
      <c r="AN54" s="240">
        <f>IF(OR(NOT(ISNUMBER($T54)),ISBLANK($W54),NOT(ISNUMBER($X54))),0,      IF(OR(YEAR($T54)&gt;AN$7,$X54&lt;=0,(YEAR($T54)+$X54)&lt;AN$7),0,     IF(YEAR($T54)=AN$7,               ($W54/($X54*360))*DAYS360($T54,DATE(AN$7,12,31)),     IF((YEAR($T54)+$X54)&lt;=AN$7,               $W54-SUM($Y54:AM54),               $W54/$X54))))</f>
        <v/>
      </c>
      <c r="AO54" s="240">
        <f>IF(OR(NOT(ISNUMBER($T54)),ISBLANK($W54),NOT(ISNUMBER($X54))),0,      IF(OR(YEAR($T54)&gt;AO$7,$X54&lt;=0,(YEAR($T54)+$X54)&lt;AO$7),0,     IF(YEAR($T54)=AO$7,               ($W54/($X54*360))*DAYS360($T54,DATE(AO$7,12,31)),     IF((YEAR($T54)+$X54)&lt;=AO$7,               $W54-SUM($Y54:AN54),               $W54/$X54))))</f>
        <v/>
      </c>
      <c r="AP54" s="240">
        <f>IF(OR(NOT(ISNUMBER($T54)),ISBLANK($W54),NOT(ISNUMBER($X54))),0,      IF(OR(YEAR($T54)&gt;AP$7,$X54&lt;=0,(YEAR($T54)+$X54)&lt;AP$7),0,     IF(YEAR($T54)=AP$7,               ($W54/($X54*360))*DAYS360($T54,DATE(AP$7,12,31)),     IF((YEAR($T54)+$X54)&lt;=AP$7,               $W54-SUM($Y54:AO54),               $W54/$X54))))</f>
        <v/>
      </c>
      <c r="AQ54" s="240">
        <f>IF(OR(NOT(ISNUMBER($T54)),ISBLANK($W54),NOT(ISNUMBER($X54))),0,      IF(OR(YEAR($T54)&gt;AQ$7,$X54&lt;=0,(YEAR($T54)+$X54)&lt;AQ$7),0,     IF(YEAR($T54)=AQ$7,               ($W54/($X54*360))*DAYS360($T54,DATE(AQ$7,12,31)),     IF((YEAR($T54)+$X54)&lt;=AQ$7,               $W54-SUM($Y54:AP54),               $W54/$X54))))</f>
        <v/>
      </c>
      <c r="AR54" s="240">
        <f>IF(OR(NOT(ISNUMBER($T54)),ISBLANK($W54),NOT(ISNUMBER($X54))),0,      IF(OR(YEAR($T54)&gt;AR$7,$X54&lt;=0,(YEAR($T54)+$X54)&lt;AR$7),0,     IF(YEAR($T54)=AR$7,               ($W54/($X54*360))*DAYS360($T54,DATE(AR$7,12,31)),     IF((YEAR($T54)+$X54)&lt;=AR$7,               $W54-SUM($Y54:AQ54),               $W54/$X54))))</f>
        <v/>
      </c>
      <c r="AS54" s="240">
        <f>IF(OR(NOT(ISNUMBER($T54)),ISBLANK($W54),NOT(ISNUMBER($X54))),0,      IF(OR(YEAR($T54)&gt;AS$7,$X54&lt;=0,(YEAR($T54)+$X54)&lt;AS$7),0,     IF(YEAR($T54)=AS$7,               ($W54/($X54*360))*DAYS360($T54,DATE(AS$7,12,31)),     IF((YEAR($T54)+$X54)&lt;=AS$7,               $W54-SUM($Y54:AR54),               $W54/$X54))))</f>
        <v/>
      </c>
      <c r="AT54" s="240">
        <f>IF(OR(NOT(ISNUMBER($T54)),ISBLANK($W54),NOT(ISNUMBER($X54))),0,      IF(OR(YEAR($T54)&gt;AT$7,$X54&lt;=0,(YEAR($T54)+$X54)&lt;AT$7),0,     IF(YEAR($T54)=AT$7,               ($W54/($X54*360))*DAYS360($T54,DATE(AT$7,12,31)),     IF((YEAR($T54)+$X54)&lt;=AT$7,               $W54-SUM($Y54:AS54),               $W54/$X54))))</f>
        <v/>
      </c>
      <c r="AU54" s="240">
        <f>IF(OR(NOT(ISNUMBER($T54)),ISBLANK($W54),NOT(ISNUMBER($X54))),0,      IF(OR(YEAR($T54)&gt;AU$7,$X54&lt;=0,(YEAR($T54)+$X54)&lt;AU$7),0,     IF(YEAR($T54)=AU$7,               ($W54/($X54*360))*DAYS360($T54,DATE(AU$7,12,31)),     IF((YEAR($T54)+$X54)&lt;=AU$7,               $W54-SUM($Y54:AT54),               $W54/$X54))))</f>
        <v/>
      </c>
      <c r="AV54" s="240">
        <f>IF(OR(NOT(ISNUMBER($T54)),ISBLANK($W54),NOT(ISNUMBER($X54))),0,      IF(OR(YEAR($T54)&gt;AV$7,$X54&lt;=0,(YEAR($T54)+$X54)&lt;AV$7),0,     IF(YEAR($T54)=AV$7,               ($W54/($X54*360))*DAYS360($T54,DATE(AV$7,12,31)),     IF((YEAR($T54)+$X54)&lt;=AV$7,               $W54-SUM($Y54:AU54),               $W54/$X54))))</f>
        <v/>
      </c>
      <c r="AW54" s="240">
        <f>IF(OR(NOT(ISNUMBER($T54)),ISBLANK($W54),NOT(ISNUMBER($X54))),0,      IF(OR(YEAR($T54)&gt;AW$7,$X54&lt;=0,(YEAR($T54)+$X54)&lt;AW$7),0,     IF(YEAR($T54)=AW$7,               ($W54/($X54*360))*DAYS360($T54,DATE(AW$7,12,31)),     IF((YEAR($T54)+$X54)&lt;=AW$7,               $W54-SUM($Y54:AV54),               $W54/$X54))))</f>
        <v/>
      </c>
      <c r="AX54" s="240">
        <f>IF(OR(NOT(ISNUMBER($T54)),ISBLANK($W54),NOT(ISNUMBER($X54))),0,      IF(OR(YEAR($T54)&gt;AX$7,$X54&lt;=0,(YEAR($T54)+$X54)&lt;AX$7),0,     IF(YEAR($T54)=AX$7,               ($W54/($X54*360))*DAYS360($T54,DATE(AX$7,12,31)),     IF((YEAR($T54)+$X54)&lt;=AX$7,               $W54-SUM($Y54:AW54),               $W54/$X54))))</f>
        <v/>
      </c>
      <c r="AY54" s="240">
        <f>IF(OR(NOT(ISNUMBER($T54)),ISBLANK($W54),NOT(ISNUMBER($X54))),0,      IF(OR(YEAR($T54)&gt;AY$7,$X54&lt;=0,(YEAR($T54)+$X54)&lt;AY$7),0,     IF(YEAR($T54)=AY$7,               ($W54/($X54*360))*DAYS360($T54,DATE(AY$7,12,31)),     IF((YEAR($T54)+$X54)&lt;=AY$7,               $W54-SUM($Y54:AX54),               $W54/$X54))))</f>
        <v/>
      </c>
      <c r="AZ54" s="240">
        <f>IF(OR(NOT(ISNUMBER($T54)),ISBLANK($W54),NOT(ISNUMBER($X54))),0,      IF(OR(YEAR($T54)&gt;AZ$7,$X54&lt;=0,(YEAR($T54)+$X54)&lt;AZ$7),0,     IF(YEAR($T54)=AZ$7,               ($W54/($X54*360))*DAYS360($T54,DATE(AZ$7,12,31)),     IF((YEAR($T54)+$X54)&lt;=AZ$7,               $W54-SUM($Y54:AY54),               $W54/$X54))))</f>
        <v/>
      </c>
      <c r="BA54" s="240">
        <f>IF(OR(NOT(ISNUMBER($T54)),ISBLANK($W54),NOT(ISNUMBER($X54))),0,      IF(OR(YEAR($T54)&gt;BA$7,$X54&lt;=0,(YEAR($T54)+$X54)&lt;BA$7),0,     IF(YEAR($T54)=BA$7,               ($W54/($X54*360))*DAYS360($T54,DATE(BA$7,12,31)),     IF((YEAR($T54)+$X54)&lt;=BA$7,               $W54-SUM($Y54:AZ54),               $W54/$X54))))</f>
        <v/>
      </c>
      <c r="BB54" s="240">
        <f>IF(OR(NOT(ISNUMBER($T54)),ISBLANK($W54),NOT(ISNUMBER($X54))),0,      IF(OR(YEAR($T54)&gt;BB$7,$X54&lt;=0,(YEAR($T54)+$X54)&lt;BB$7),0,     IF(YEAR($T54)=BB$7,               ($W54/($X54*360))*DAYS360($T54,DATE(BB$7,12,31)),     IF((YEAR($T54)+$X54)&lt;=BB$7,               $W54-SUM($Y54:BA54),               $W54/$X54))))</f>
        <v/>
      </c>
      <c r="BC54" s="240">
        <f>IF(OR(NOT(ISNUMBER($T54)),ISBLANK($W54),NOT(ISNUMBER($X54))),0,      IF(OR(YEAR($T54)&gt;BC$7,$X54&lt;=0,(YEAR($T54)+$X54)&lt;BC$7),0,     IF(YEAR($T54)=BC$7,               ($W54/($X54*360))*DAYS360($T54,DATE(BC$7,12,31)),     IF((YEAR($T54)+$X54)&lt;=BC$7,               $W54-SUM($Y54:BB54),               $W54/$X54))))</f>
        <v/>
      </c>
      <c r="BD54" s="240">
        <f>IF(OR(NOT(ISNUMBER($T54)),ISBLANK($W54),NOT(ISNUMBER($X54))),0,      IF(OR(YEAR($T54)&gt;BD$7,$X54&lt;=0,(YEAR($T54)+$X54)&lt;BD$7),0,     IF(YEAR($T54)=BD$7,               ($W54/($X54*360))*DAYS360($T54,DATE(BD$7,12,31)),     IF((YEAR($T54)+$X54)&lt;=BD$7,               $W54-SUM($Y54:BC54),               $W54/$X54))))</f>
        <v/>
      </c>
      <c r="BE54" s="240">
        <f>IF(OR(NOT(ISNUMBER($T54)),ISBLANK($W54),NOT(ISNUMBER($X54))),0,      IF(OR(YEAR($T54)&gt;BE$7,$X54&lt;=0,(YEAR($T54)+$X54)&lt;BE$7),0,     IF(YEAR($T54)=BE$7,               ($W54/($X54*360))*DAYS360($T54,DATE(BE$7,12,31)),     IF((YEAR($T54)+$X54)&lt;=BE$7,               $W54-SUM($Y54:BD54),               $W54/$X54))))</f>
        <v/>
      </c>
      <c r="BF54" s="240">
        <f>IF(OR(NOT(ISNUMBER($T54)),ISBLANK($W54),NOT(ISNUMBER($X54))),0,      IF(OR(YEAR($T54)&gt;BF$7,$X54&lt;=0,(YEAR($T54)+$X54)&lt;BF$7),0,     IF(YEAR($T54)=BF$7,               ($W54/($X54*360))*DAYS360($T54,DATE(BF$7,12,31)),     IF((YEAR($T54)+$X54)&lt;=BF$7,               $W54-SUM($Y54:BE54),               $W54/$X54))))</f>
        <v/>
      </c>
      <c r="BG54" s="240">
        <f>IF(OR(NOT(ISNUMBER($T54)),ISBLANK($W54),NOT(ISNUMBER($X54))),0,      IF(OR(YEAR($T54)&gt;BG$7,$X54&lt;=0,(YEAR($T54)+$X54)&lt;BG$7),0,     IF(YEAR($T54)=BG$7,               ($W54/($X54*360))*DAYS360($T54,DATE(BG$7,12,31)),     IF((YEAR($T54)+$X54)&lt;=BG$7,               $W54-SUM($Y54:BF54),               $W54/$X54))))</f>
        <v/>
      </c>
      <c r="BH54" s="240">
        <f>IF(OR(NOT(ISNUMBER($T54)),ISBLANK($W54),NOT(ISNUMBER($X54))),0,      IF(OR(YEAR($T54)&gt;BH$7,$X54&lt;=0,(YEAR($T54)+$X54)&lt;BH$7),0,     IF(YEAR($T54)=BH$7,               ($W54/($X54*360))*DAYS360($T54,DATE(BH$7,12,31)),     IF((YEAR($T54)+$X54)&lt;=BH$7,               $W54-SUM($Y54:BG54),               $W54/$X54))))</f>
        <v/>
      </c>
      <c r="BI54" s="240">
        <f>IF(OR(NOT(ISNUMBER($T54)),ISBLANK($W54),NOT(ISNUMBER($X54))),0,      IF(OR(YEAR($T54)&gt;BI$7,$X54&lt;=0,(YEAR($T54)+$X54)&lt;BI$7),0,     IF(YEAR($T54)=BI$7,               ($W54/($X54*360))*DAYS360($T54,DATE(BI$7,12,31)),     IF((YEAR($T54)+$X54)&lt;=BI$7,               $W54-SUM($Y54:BH54),               $W54/$X54))))</f>
        <v/>
      </c>
      <c r="BJ54" s="240">
        <f>IF(OR(NOT(ISNUMBER($T54)),ISBLANK($W54),NOT(ISNUMBER($X54))),0,      IF(OR(YEAR($T54)&gt;BJ$7,$X54&lt;=0,(YEAR($T54)+$X54)&lt;BJ$7),0,     IF(YEAR($T54)=BJ$7,               ($W54/($X54*360))*DAYS360($T54,DATE(BJ$7,12,31)),     IF((YEAR($T54)+$X54)&lt;=BJ$7,               $W54-SUM($Y54:BI54),               $W54/$X54))))</f>
        <v/>
      </c>
      <c r="BK54" s="240">
        <f>IF(OR(NOT(ISNUMBER($T54)),ISBLANK($W54),NOT(ISNUMBER($X54))),0,      IF(OR(YEAR($T54)&gt;BK$7,$X54&lt;=0,(YEAR($T54)+$X54)&lt;BK$7),0,     IF(YEAR($T54)=BK$7,               ($W54/($X54*360))*DAYS360($T54,DATE(BK$7,12,31)),     IF((YEAR($T54)+$X54)&lt;=BK$7,               $W54-SUM($Y54:BJ54),               $W54/$X54))))</f>
        <v/>
      </c>
      <c r="BL54" s="240">
        <f>IF(OR(NOT(ISNUMBER($T54)),ISBLANK($W54),NOT(ISNUMBER($X54))),0,      IF(OR(YEAR($T54)&gt;BL$7,$X54&lt;=0,(YEAR($T54)+$X54)&lt;BL$7),0,     IF(YEAR($T54)=BL$7,               ($W54/($X54*360))*DAYS360($T54,DATE(BL$7,12,31)),     IF((YEAR($T54)+$X54)&lt;=BL$7,               $W54-SUM($Y54:BK54),               $W54/$X54))))</f>
        <v/>
      </c>
      <c r="BM54" s="240">
        <f>IF(OR(NOT(ISNUMBER($T54)),ISBLANK($W54),NOT(ISNUMBER($X54))),0,      IF(OR(YEAR($T54)&gt;BM$7,$X54&lt;=0,(YEAR($T54)+$X54)&lt;BM$7),0,     IF(YEAR($T54)=BM$7,               ($W54/($X54*360))*DAYS360($T54,DATE(BM$7,12,31)),     IF((YEAR($T54)+$X54)&lt;=BM$7,               $W54-SUM($Y54:BL54),               $W54/$X54))))</f>
        <v/>
      </c>
      <c r="BN54" s="240">
        <f>IF(OR(NOT(ISNUMBER($T54)),ISBLANK($W54),NOT(ISNUMBER($X54))),0,      IF(OR(YEAR($T54)&gt;BN$7,$X54&lt;=0,(YEAR($T54)+$X54)&lt;BN$7),0,     IF(YEAR($T54)=BN$7,               ($W54/($X54*360))*DAYS360($T54,DATE(BN$7,12,31)),     IF((YEAR($T54)+$X54)&lt;=BN$7,               $W54-SUM($Y54:BM54),               $W54/$X54))))</f>
        <v/>
      </c>
      <c r="BO54" s="240">
        <f>IF(OR(NOT(ISNUMBER($T54)),ISBLANK($W54),NOT(ISNUMBER($X54))),0,      IF(OR(YEAR($T54)&gt;BO$7,$X54&lt;=0,(YEAR($T54)+$X54)&lt;BO$7),0,     IF(YEAR($T54)=BO$7,               ($W54/($X54*360))*DAYS360($T54,DATE(BO$7,12,31)),     IF((YEAR($T54)+$X54)&lt;=BO$7,               $W54-SUM($Y54:BN54),               $W54/$X54))))</f>
        <v/>
      </c>
      <c r="BP54" s="240">
        <f>IF(OR(NOT(ISNUMBER($T54)),ISBLANK($W54),NOT(ISNUMBER($X54))),0,      IF(OR(YEAR($T54)&gt;BP$7,$X54&lt;=0,(YEAR($T54)+$X54)&lt;BP$7),0,     IF(YEAR($T54)=BP$7,               ($W54/($X54*360))*DAYS360($T54,DATE(BP$7,12,31)),     IF((YEAR($T54)+$X54)&lt;=BP$7,               $W54-SUM($Y54:BO54),               $W54/$X54))))</f>
        <v/>
      </c>
      <c r="BQ54" s="240">
        <f>IF(OR(NOT(ISNUMBER($T54)),ISBLANK($W54),NOT(ISNUMBER($X54))),0,      IF(OR(YEAR($T54)&gt;BQ$7,$X54&lt;=0,(YEAR($T54)+$X54)&lt;BQ$7),0,     IF(YEAR($T54)=BQ$7,               ($W54/($X54*360))*DAYS360($T54,DATE(BQ$7,12,31)),     IF((YEAR($T54)+$X54)&lt;=BQ$7,               $W54-SUM($Y54:BP54),               $W54/$X54))))</f>
        <v/>
      </c>
      <c r="BR54" s="240">
        <f>IF(OR(NOT(ISNUMBER($T54)),ISBLANK($W54),NOT(ISNUMBER($X54))),0,      IF(OR(YEAR($T54)&gt;BR$7,$X54&lt;=0,(YEAR($T54)+$X54)&lt;BR$7),0,     IF(YEAR($T54)=BR$7,               ($W54/($X54*360))*DAYS360($T54,DATE(BR$7,12,31)),     IF((YEAR($T54)+$X54)&lt;=BR$7,               $W54-SUM($Y54:BQ54),               $W54/$X54))))</f>
        <v/>
      </c>
      <c r="BS54" s="240">
        <f>IF(OR(NOT(ISNUMBER($T54)),ISBLANK($W54),NOT(ISNUMBER($X54))),0,      IF(OR(YEAR($T54)&gt;BS$7,$X54&lt;=0,(YEAR($T54)+$X54)&lt;BS$7),0,     IF(YEAR($T54)=BS$7,               ($W54/($X54*360))*DAYS360($T54,DATE(BS$7,12,31)),     IF((YEAR($T54)+$X54)&lt;=BS$7,               $W54-SUM($Y54:BR54),               $W54/$X54))))</f>
        <v/>
      </c>
      <c r="BT54" s="240">
        <f>IF(OR(NOT(ISNUMBER($T54)),ISBLANK($W54),NOT(ISNUMBER($X54))),0,      IF(OR(YEAR($T54)&gt;BT$7,$X54&lt;=0,(YEAR($T54)+$X54)&lt;BT$7),0,     IF(YEAR($T54)=BT$7,               ($W54/($X54*360))*DAYS360($T54,DATE(BT$7,12,31)),     IF((YEAR($T54)+$X54)&lt;=BT$7,               $W54-SUM($Y54:BS54),               $W54/$X54))))</f>
        <v/>
      </c>
      <c r="BU54" s="240">
        <f>IF(OR(NOT(ISNUMBER($T54)),ISBLANK($W54),NOT(ISNUMBER($X54))),0,      IF(OR(YEAR($T54)&gt;BU$7,$X54&lt;=0,(YEAR($T54)+$X54)&lt;BU$7),0,     IF(YEAR($T54)=BU$7,               ($W54/($X54*360))*DAYS360($T54,DATE(BU$7,12,31)),     IF((YEAR($T54)+$X54)&lt;=BU$7,               $W54-SUM($Y54:BT54),               $W54/$X54))))</f>
        <v/>
      </c>
      <c r="BV54" s="240">
        <f>IF(OR(NOT(ISNUMBER($T54)),ISBLANK($W54),NOT(ISNUMBER($X54))),0,      IF(OR(YEAR($T54)&gt;BV$7,$X54&lt;=0,(YEAR($T54)+$X54)&lt;BV$7),0,     IF(YEAR($T54)=BV$7,               ($W54/($X54*360))*DAYS360($T54,DATE(BV$7,12,31)),     IF((YEAR($T54)+$X54)&lt;=BV$7,               $W54-SUM($Y54:BU54),               $W54/$X54))))</f>
        <v/>
      </c>
      <c r="BW54" s="240">
        <f>IF(OR(NOT(ISNUMBER($T54)),ISBLANK($W54),NOT(ISNUMBER($X54))),0,      IF(OR(YEAR($T54)&gt;BW$7,$X54&lt;=0,(YEAR($T54)+$X54)&lt;BW$7),0,     IF(YEAR($T54)=BW$7,               ($W54/($X54*360))*DAYS360($T54,DATE(BW$7,12,31)),     IF((YEAR($T54)+$X54)&lt;=BW$7,               $W54-SUM($Y54:BV54),               $W54/$X54))))</f>
        <v/>
      </c>
      <c r="BX54" s="240">
        <f>IF(OR(NOT(ISNUMBER($T54)),ISBLANK($W54),NOT(ISNUMBER($X54))),0,      IF(OR(YEAR($T54)&gt;BX$7,$X54&lt;=0,(YEAR($T54)+$X54)&lt;BX$7),0,     IF(YEAR($T54)=BX$7,               ($W54/($X54*360))*DAYS360($T54,DATE(BX$7,12,31)),     IF((YEAR($T54)+$X54)&lt;=BX$7,               $W54-SUM($Y54:BW54),               $W54/$X54))))</f>
        <v/>
      </c>
      <c r="BY54" s="240">
        <f>IF(OR(NOT(ISNUMBER($T54)),ISBLANK($W54),NOT(ISNUMBER($X54))),0,      IF(OR(YEAR($T54)&gt;BY$7,$X54&lt;=0,(YEAR($T54)+$X54)&lt;BY$7),0,     IF(YEAR($T54)=BY$7,               ($W54/($X54*360))*DAYS360($T54,DATE(BY$7,12,31)),     IF((YEAR($T54)+$X54)&lt;=BY$7,               $W54-SUM($Y54:BX54),               $W54/$X54))))</f>
        <v/>
      </c>
    </row>
    <row r="55" ht="15" customFormat="1" customHeight="1" s="14">
      <c r="A55" s="9" t="n"/>
      <c r="B55" s="30" t="inlineStr">
        <is>
          <t>Bien_Immo - 1</t>
        </is>
      </c>
      <c r="C55" s="190" t="n"/>
      <c r="D55" s="356" t="n"/>
      <c r="E55" s="525" t="n"/>
      <c r="F55" s="525" t="n"/>
      <c r="G55" s="525" t="n"/>
      <c r="H55" s="525" t="n"/>
      <c r="I55" s="525" t="n"/>
      <c r="J55" s="525" t="n"/>
      <c r="K55" s="525" t="n"/>
      <c r="L55" s="525" t="n"/>
      <c r="M55" s="525" t="n"/>
      <c r="N55" s="526" t="n"/>
      <c r="O55" s="260" t="n"/>
      <c r="P55" s="191" t="n"/>
      <c r="Q55" s="341" t="inlineStr">
        <is>
          <t>Autres immobilisations corporelles</t>
        </is>
      </c>
      <c r="R55" s="18" t="n"/>
      <c r="S55" s="12">
        <f>B61</f>
        <v/>
      </c>
      <c r="T55" s="176">
        <f>IFERROR( IF(ISBLANK(C61),"",IF(C61&lt;HLOOKUP(S55,$Z$275:$AC$280,5,FALSE),"",MAX(HLOOKUP(S55,$Z$275:$AC$280,6,FALSE),C61) ) ),"")</f>
        <v/>
      </c>
      <c r="U55" s="287">
        <f>IF(ISBLANK(D61),"",D61)</f>
        <v/>
      </c>
      <c r="V55" s="316">
        <f>Q61</f>
        <v/>
      </c>
      <c r="W55" s="512">
        <f>IF(ISBLANK(O61),0,O61)</f>
        <v/>
      </c>
      <c r="X55" s="512">
        <f>IF(ISBLANK(P61),"",P61)</f>
        <v/>
      </c>
      <c r="Y55" s="12" t="n"/>
      <c r="Z55" s="240">
        <f>IF(OR(NOT(ISNUMBER($T55)),ISBLANK($W55),NOT(ISNUMBER($X55))),0,      IF(OR(YEAR($T55)&gt;Z$7,$X55&lt;=0,(YEAR($T55)+$X55)&lt;Z$7),0,     IF(YEAR($T55)=Z$7,               ($W55/($X55*360))*DAYS360($T55,DATE(Z$7,12,31)),     IF((YEAR($T55)+$X55)&lt;=Z$7,               $W55-SUM($Y55:Y55),               $W55/$X55))))</f>
        <v/>
      </c>
      <c r="AA55" s="240">
        <f>IF(OR(NOT(ISNUMBER($T55)),ISBLANK($W55),NOT(ISNUMBER($X55))),0,      IF(OR(YEAR($T55)&gt;AA$7,$X55&lt;=0,(YEAR($T55)+$X55)&lt;AA$7),0,     IF(YEAR($T55)=AA$7,               ($W55/($X55*360))*DAYS360($T55,DATE(AA$7,12,31)),     IF((YEAR($T55)+$X55)&lt;=AA$7,               $W55-SUM($Y55:Z55),               $W55/$X55))))</f>
        <v/>
      </c>
      <c r="AB55" s="240">
        <f>IF(OR(NOT(ISNUMBER($T55)),ISBLANK($W55),NOT(ISNUMBER($X55))),0,      IF(OR(YEAR($T55)&gt;AB$7,$X55&lt;=0,(YEAR($T55)+$X55)&lt;AB$7),0,     IF(YEAR($T55)=AB$7,               ($W55/($X55*360))*DAYS360($T55,DATE(AB$7,12,31)),     IF((YEAR($T55)+$X55)&lt;=AB$7,               $W55-SUM($Y55:AA55),               $W55/$X55))))</f>
        <v/>
      </c>
      <c r="AC55" s="240">
        <f>IF(OR(NOT(ISNUMBER($T55)),ISBLANK($W55),NOT(ISNUMBER($X55))),0,      IF(OR(YEAR($T55)&gt;AC$7,$X55&lt;=0,(YEAR($T55)+$X55)&lt;AC$7),0,     IF(YEAR($T55)=AC$7,               ($W55/($X55*360))*DAYS360($T55,DATE(AC$7,12,31)),     IF((YEAR($T55)+$X55)&lt;=AC$7,               $W55-SUM($Y55:AB55),               $W55/$X55))))</f>
        <v/>
      </c>
      <c r="AD55" s="240">
        <f>IF(OR(NOT(ISNUMBER($T55)),ISBLANK($W55),NOT(ISNUMBER($X55))),0,      IF(OR(YEAR($T55)&gt;AD$7,$X55&lt;=0,(YEAR($T55)+$X55)&lt;AD$7),0,     IF(YEAR($T55)=AD$7,               ($W55/($X55*360))*DAYS360($T55,DATE(AD$7,12,31)),     IF((YEAR($T55)+$X55)&lt;=AD$7,               $W55-SUM($Y55:AC55),               $W55/$X55))))</f>
        <v/>
      </c>
      <c r="AE55" s="240">
        <f>IF(OR(NOT(ISNUMBER($T55)),ISBLANK($W55),NOT(ISNUMBER($X55))),0,      IF(OR(YEAR($T55)&gt;AE$7,$X55&lt;=0,(YEAR($T55)+$X55)&lt;AE$7),0,     IF(YEAR($T55)=AE$7,               ($W55/($X55*360))*DAYS360($T55,DATE(AE$7,12,31)),     IF((YEAR($T55)+$X55)&lt;=AE$7,               $W55-SUM($Y55:AD55),               $W55/$X55))))</f>
        <v/>
      </c>
      <c r="AF55" s="240">
        <f>IF(OR(NOT(ISNUMBER($T55)),ISBLANK($W55),NOT(ISNUMBER($X55))),0,      IF(OR(YEAR($T55)&gt;AF$7,$X55&lt;=0,(YEAR($T55)+$X55)&lt;AF$7),0,     IF(YEAR($T55)=AF$7,               ($W55/($X55*360))*DAYS360($T55,DATE(AF$7,12,31)),     IF((YEAR($T55)+$X55)&lt;=AF$7,               $W55-SUM($Y55:AE55),               $W55/$X55))))</f>
        <v/>
      </c>
      <c r="AG55" s="240">
        <f>IF(OR(NOT(ISNUMBER($T55)),ISBLANK($W55),NOT(ISNUMBER($X55))),0,      IF(OR(YEAR($T55)&gt;AG$7,$X55&lt;=0,(YEAR($T55)+$X55)&lt;AG$7),0,     IF(YEAR($T55)=AG$7,               ($W55/($X55*360))*DAYS360($T55,DATE(AG$7,12,31)),     IF((YEAR($T55)+$X55)&lt;=AG$7,               $W55-SUM($Y55:AF55),               $W55/$X55))))</f>
        <v/>
      </c>
      <c r="AH55" s="240">
        <f>IF(OR(NOT(ISNUMBER($T55)),ISBLANK($W55),NOT(ISNUMBER($X55))),0,      IF(OR(YEAR($T55)&gt;AH$7,$X55&lt;=0,(YEAR($T55)+$X55)&lt;AH$7),0,     IF(YEAR($T55)=AH$7,               ($W55/($X55*360))*DAYS360($T55,DATE(AH$7,12,31)),     IF((YEAR($T55)+$X55)&lt;=AH$7,               $W55-SUM($Y55:AG55),               $W55/$X55))))</f>
        <v/>
      </c>
      <c r="AI55" s="240">
        <f>IF(OR(NOT(ISNUMBER($T55)),ISBLANK($W55),NOT(ISNUMBER($X55))),0,      IF(OR(YEAR($T55)&gt;AI$7,$X55&lt;=0,(YEAR($T55)+$X55)&lt;AI$7),0,     IF(YEAR($T55)=AI$7,               ($W55/($X55*360))*DAYS360($T55,DATE(AI$7,12,31)),     IF((YEAR($T55)+$X55)&lt;=AI$7,               $W55-SUM($Y55:AH55),               $W55/$X55))))</f>
        <v/>
      </c>
      <c r="AJ55" s="240">
        <f>IF(OR(NOT(ISNUMBER($T55)),ISBLANK($W55),NOT(ISNUMBER($X55))),0,      IF(OR(YEAR($T55)&gt;AJ$7,$X55&lt;=0,(YEAR($T55)+$X55)&lt;AJ$7),0,     IF(YEAR($T55)=AJ$7,               ($W55/($X55*360))*DAYS360($T55,DATE(AJ$7,12,31)),     IF((YEAR($T55)+$X55)&lt;=AJ$7,               $W55-SUM($Y55:AI55),               $W55/$X55))))</f>
        <v/>
      </c>
      <c r="AK55" s="240">
        <f>IF(OR(NOT(ISNUMBER($T55)),ISBLANK($W55),NOT(ISNUMBER($X55))),0,      IF(OR(YEAR($T55)&gt;AK$7,$X55&lt;=0,(YEAR($T55)+$X55)&lt;AK$7),0,     IF(YEAR($T55)=AK$7,               ($W55/($X55*360))*DAYS360($T55,DATE(AK$7,12,31)),     IF((YEAR($T55)+$X55)&lt;=AK$7,               $W55-SUM($Y55:AJ55),               $W55/$X55))))</f>
        <v/>
      </c>
      <c r="AL55" s="240">
        <f>IF(OR(NOT(ISNUMBER($T55)),ISBLANK($W55),NOT(ISNUMBER($X55))),0,      IF(OR(YEAR($T55)&gt;AL$7,$X55&lt;=0,(YEAR($T55)+$X55)&lt;AL$7),0,     IF(YEAR($T55)=AL$7,               ($W55/($X55*360))*DAYS360($T55,DATE(AL$7,12,31)),     IF((YEAR($T55)+$X55)&lt;=AL$7,               $W55-SUM($Y55:AK55),               $W55/$X55))))</f>
        <v/>
      </c>
      <c r="AM55" s="240">
        <f>IF(OR(NOT(ISNUMBER($T55)),ISBLANK($W55),NOT(ISNUMBER($X55))),0,      IF(OR(YEAR($T55)&gt;AM$7,$X55&lt;=0,(YEAR($T55)+$X55)&lt;AM$7),0,     IF(YEAR($T55)=AM$7,               ($W55/($X55*360))*DAYS360($T55,DATE(AM$7,12,31)),     IF((YEAR($T55)+$X55)&lt;=AM$7,               $W55-SUM($Y55:AL55),               $W55/$X55))))</f>
        <v/>
      </c>
      <c r="AN55" s="240">
        <f>IF(OR(NOT(ISNUMBER($T55)),ISBLANK($W55),NOT(ISNUMBER($X55))),0,      IF(OR(YEAR($T55)&gt;AN$7,$X55&lt;=0,(YEAR($T55)+$X55)&lt;AN$7),0,     IF(YEAR($T55)=AN$7,               ($W55/($X55*360))*DAYS360($T55,DATE(AN$7,12,31)),     IF((YEAR($T55)+$X55)&lt;=AN$7,               $W55-SUM($Y55:AM55),               $W55/$X55))))</f>
        <v/>
      </c>
      <c r="AO55" s="240">
        <f>IF(OR(NOT(ISNUMBER($T55)),ISBLANK($W55),NOT(ISNUMBER($X55))),0,      IF(OR(YEAR($T55)&gt;AO$7,$X55&lt;=0,(YEAR($T55)+$X55)&lt;AO$7),0,     IF(YEAR($T55)=AO$7,               ($W55/($X55*360))*DAYS360($T55,DATE(AO$7,12,31)),     IF((YEAR($T55)+$X55)&lt;=AO$7,               $W55-SUM($Y55:AN55),               $W55/$X55))))</f>
        <v/>
      </c>
      <c r="AP55" s="240">
        <f>IF(OR(NOT(ISNUMBER($T55)),ISBLANK($W55),NOT(ISNUMBER($X55))),0,      IF(OR(YEAR($T55)&gt;AP$7,$X55&lt;=0,(YEAR($T55)+$X55)&lt;AP$7),0,     IF(YEAR($T55)=AP$7,               ($W55/($X55*360))*DAYS360($T55,DATE(AP$7,12,31)),     IF((YEAR($T55)+$X55)&lt;=AP$7,               $W55-SUM($Y55:AO55),               $W55/$X55))))</f>
        <v/>
      </c>
      <c r="AQ55" s="240">
        <f>IF(OR(NOT(ISNUMBER($T55)),ISBLANK($W55),NOT(ISNUMBER($X55))),0,      IF(OR(YEAR($T55)&gt;AQ$7,$X55&lt;=0,(YEAR($T55)+$X55)&lt;AQ$7),0,     IF(YEAR($T55)=AQ$7,               ($W55/($X55*360))*DAYS360($T55,DATE(AQ$7,12,31)),     IF((YEAR($T55)+$X55)&lt;=AQ$7,               $W55-SUM($Y55:AP55),               $W55/$X55))))</f>
        <v/>
      </c>
      <c r="AR55" s="240">
        <f>IF(OR(NOT(ISNUMBER($T55)),ISBLANK($W55),NOT(ISNUMBER($X55))),0,      IF(OR(YEAR($T55)&gt;AR$7,$X55&lt;=0,(YEAR($T55)+$X55)&lt;AR$7),0,     IF(YEAR($T55)=AR$7,               ($W55/($X55*360))*DAYS360($T55,DATE(AR$7,12,31)),     IF((YEAR($T55)+$X55)&lt;=AR$7,               $W55-SUM($Y55:AQ55),               $W55/$X55))))</f>
        <v/>
      </c>
      <c r="AS55" s="240">
        <f>IF(OR(NOT(ISNUMBER($T55)),ISBLANK($W55),NOT(ISNUMBER($X55))),0,      IF(OR(YEAR($T55)&gt;AS$7,$X55&lt;=0,(YEAR($T55)+$X55)&lt;AS$7),0,     IF(YEAR($T55)=AS$7,               ($W55/($X55*360))*DAYS360($T55,DATE(AS$7,12,31)),     IF((YEAR($T55)+$X55)&lt;=AS$7,               $W55-SUM($Y55:AR55),               $W55/$X55))))</f>
        <v/>
      </c>
      <c r="AT55" s="240">
        <f>IF(OR(NOT(ISNUMBER($T55)),ISBLANK($W55),NOT(ISNUMBER($X55))),0,      IF(OR(YEAR($T55)&gt;AT$7,$X55&lt;=0,(YEAR($T55)+$X55)&lt;AT$7),0,     IF(YEAR($T55)=AT$7,               ($W55/($X55*360))*DAYS360($T55,DATE(AT$7,12,31)),     IF((YEAR($T55)+$X55)&lt;=AT$7,               $W55-SUM($Y55:AS55),               $W55/$X55))))</f>
        <v/>
      </c>
      <c r="AU55" s="240">
        <f>IF(OR(NOT(ISNUMBER($T55)),ISBLANK($W55),NOT(ISNUMBER($X55))),0,      IF(OR(YEAR($T55)&gt;AU$7,$X55&lt;=0,(YEAR($T55)+$X55)&lt;AU$7),0,     IF(YEAR($T55)=AU$7,               ($W55/($X55*360))*DAYS360($T55,DATE(AU$7,12,31)),     IF((YEAR($T55)+$X55)&lt;=AU$7,               $W55-SUM($Y55:AT55),               $W55/$X55))))</f>
        <v/>
      </c>
      <c r="AV55" s="240">
        <f>IF(OR(NOT(ISNUMBER($T55)),ISBLANK($W55),NOT(ISNUMBER($X55))),0,      IF(OR(YEAR($T55)&gt;AV$7,$X55&lt;=0,(YEAR($T55)+$X55)&lt;AV$7),0,     IF(YEAR($T55)=AV$7,               ($W55/($X55*360))*DAYS360($T55,DATE(AV$7,12,31)),     IF((YEAR($T55)+$X55)&lt;=AV$7,               $W55-SUM($Y55:AU55),               $W55/$X55))))</f>
        <v/>
      </c>
      <c r="AW55" s="240">
        <f>IF(OR(NOT(ISNUMBER($T55)),ISBLANK($W55),NOT(ISNUMBER($X55))),0,      IF(OR(YEAR($T55)&gt;AW$7,$X55&lt;=0,(YEAR($T55)+$X55)&lt;AW$7),0,     IF(YEAR($T55)=AW$7,               ($W55/($X55*360))*DAYS360($T55,DATE(AW$7,12,31)),     IF((YEAR($T55)+$X55)&lt;=AW$7,               $W55-SUM($Y55:AV55),               $W55/$X55))))</f>
        <v/>
      </c>
      <c r="AX55" s="240">
        <f>IF(OR(NOT(ISNUMBER($T55)),ISBLANK($W55),NOT(ISNUMBER($X55))),0,      IF(OR(YEAR($T55)&gt;AX$7,$X55&lt;=0,(YEAR($T55)+$X55)&lt;AX$7),0,     IF(YEAR($T55)=AX$7,               ($W55/($X55*360))*DAYS360($T55,DATE(AX$7,12,31)),     IF((YEAR($T55)+$X55)&lt;=AX$7,               $W55-SUM($Y55:AW55),               $W55/$X55))))</f>
        <v/>
      </c>
      <c r="AY55" s="240">
        <f>IF(OR(NOT(ISNUMBER($T55)),ISBLANK($W55),NOT(ISNUMBER($X55))),0,      IF(OR(YEAR($T55)&gt;AY$7,$X55&lt;=0,(YEAR($T55)+$X55)&lt;AY$7),0,     IF(YEAR($T55)=AY$7,               ($W55/($X55*360))*DAYS360($T55,DATE(AY$7,12,31)),     IF((YEAR($T55)+$X55)&lt;=AY$7,               $W55-SUM($Y55:AX55),               $W55/$X55))))</f>
        <v/>
      </c>
      <c r="AZ55" s="240">
        <f>IF(OR(NOT(ISNUMBER($T55)),ISBLANK($W55),NOT(ISNUMBER($X55))),0,      IF(OR(YEAR($T55)&gt;AZ$7,$X55&lt;=0,(YEAR($T55)+$X55)&lt;AZ$7),0,     IF(YEAR($T55)=AZ$7,               ($W55/($X55*360))*DAYS360($T55,DATE(AZ$7,12,31)),     IF((YEAR($T55)+$X55)&lt;=AZ$7,               $W55-SUM($Y55:AY55),               $W55/$X55))))</f>
        <v/>
      </c>
      <c r="BA55" s="240">
        <f>IF(OR(NOT(ISNUMBER($T55)),ISBLANK($W55),NOT(ISNUMBER($X55))),0,      IF(OR(YEAR($T55)&gt;BA$7,$X55&lt;=0,(YEAR($T55)+$X55)&lt;BA$7),0,     IF(YEAR($T55)=BA$7,               ($W55/($X55*360))*DAYS360($T55,DATE(BA$7,12,31)),     IF((YEAR($T55)+$X55)&lt;=BA$7,               $W55-SUM($Y55:AZ55),               $W55/$X55))))</f>
        <v/>
      </c>
      <c r="BB55" s="240">
        <f>IF(OR(NOT(ISNUMBER($T55)),ISBLANK($W55),NOT(ISNUMBER($X55))),0,      IF(OR(YEAR($T55)&gt;BB$7,$X55&lt;=0,(YEAR($T55)+$X55)&lt;BB$7),0,     IF(YEAR($T55)=BB$7,               ($W55/($X55*360))*DAYS360($T55,DATE(BB$7,12,31)),     IF((YEAR($T55)+$X55)&lt;=BB$7,               $W55-SUM($Y55:BA55),               $W55/$X55))))</f>
        <v/>
      </c>
      <c r="BC55" s="240">
        <f>IF(OR(NOT(ISNUMBER($T55)),ISBLANK($W55),NOT(ISNUMBER($X55))),0,      IF(OR(YEAR($T55)&gt;BC$7,$X55&lt;=0,(YEAR($T55)+$X55)&lt;BC$7),0,     IF(YEAR($T55)=BC$7,               ($W55/($X55*360))*DAYS360($T55,DATE(BC$7,12,31)),     IF((YEAR($T55)+$X55)&lt;=BC$7,               $W55-SUM($Y55:BB55),               $W55/$X55))))</f>
        <v/>
      </c>
      <c r="BD55" s="240">
        <f>IF(OR(NOT(ISNUMBER($T55)),ISBLANK($W55),NOT(ISNUMBER($X55))),0,      IF(OR(YEAR($T55)&gt;BD$7,$X55&lt;=0,(YEAR($T55)+$X55)&lt;BD$7),0,     IF(YEAR($T55)=BD$7,               ($W55/($X55*360))*DAYS360($T55,DATE(BD$7,12,31)),     IF((YEAR($T55)+$X55)&lt;=BD$7,               $W55-SUM($Y55:BC55),               $W55/$X55))))</f>
        <v/>
      </c>
      <c r="BE55" s="240">
        <f>IF(OR(NOT(ISNUMBER($T55)),ISBLANK($W55),NOT(ISNUMBER($X55))),0,      IF(OR(YEAR($T55)&gt;BE$7,$X55&lt;=0,(YEAR($T55)+$X55)&lt;BE$7),0,     IF(YEAR($T55)=BE$7,               ($W55/($X55*360))*DAYS360($T55,DATE(BE$7,12,31)),     IF((YEAR($T55)+$X55)&lt;=BE$7,               $W55-SUM($Y55:BD55),               $W55/$X55))))</f>
        <v/>
      </c>
      <c r="BF55" s="240">
        <f>IF(OR(NOT(ISNUMBER($T55)),ISBLANK($W55),NOT(ISNUMBER($X55))),0,      IF(OR(YEAR($T55)&gt;BF$7,$X55&lt;=0,(YEAR($T55)+$X55)&lt;BF$7),0,     IF(YEAR($T55)=BF$7,               ($W55/($X55*360))*DAYS360($T55,DATE(BF$7,12,31)),     IF((YEAR($T55)+$X55)&lt;=BF$7,               $W55-SUM($Y55:BE55),               $W55/$X55))))</f>
        <v/>
      </c>
      <c r="BG55" s="240">
        <f>IF(OR(NOT(ISNUMBER($T55)),ISBLANK($W55),NOT(ISNUMBER($X55))),0,      IF(OR(YEAR($T55)&gt;BG$7,$X55&lt;=0,(YEAR($T55)+$X55)&lt;BG$7),0,     IF(YEAR($T55)=BG$7,               ($W55/($X55*360))*DAYS360($T55,DATE(BG$7,12,31)),     IF((YEAR($T55)+$X55)&lt;=BG$7,               $W55-SUM($Y55:BF55),               $W55/$X55))))</f>
        <v/>
      </c>
      <c r="BH55" s="240">
        <f>IF(OR(NOT(ISNUMBER($T55)),ISBLANK($W55),NOT(ISNUMBER($X55))),0,      IF(OR(YEAR($T55)&gt;BH$7,$X55&lt;=0,(YEAR($T55)+$X55)&lt;BH$7),0,     IF(YEAR($T55)=BH$7,               ($W55/($X55*360))*DAYS360($T55,DATE(BH$7,12,31)),     IF((YEAR($T55)+$X55)&lt;=BH$7,               $W55-SUM($Y55:BG55),               $W55/$X55))))</f>
        <v/>
      </c>
      <c r="BI55" s="240">
        <f>IF(OR(NOT(ISNUMBER($T55)),ISBLANK($W55),NOT(ISNUMBER($X55))),0,      IF(OR(YEAR($T55)&gt;BI$7,$X55&lt;=0,(YEAR($T55)+$X55)&lt;BI$7),0,     IF(YEAR($T55)=BI$7,               ($W55/($X55*360))*DAYS360($T55,DATE(BI$7,12,31)),     IF((YEAR($T55)+$X55)&lt;=BI$7,               $W55-SUM($Y55:BH55),               $W55/$X55))))</f>
        <v/>
      </c>
      <c r="BJ55" s="240">
        <f>IF(OR(NOT(ISNUMBER($T55)),ISBLANK($W55),NOT(ISNUMBER($X55))),0,      IF(OR(YEAR($T55)&gt;BJ$7,$X55&lt;=0,(YEAR($T55)+$X55)&lt;BJ$7),0,     IF(YEAR($T55)=BJ$7,               ($W55/($X55*360))*DAYS360($T55,DATE(BJ$7,12,31)),     IF((YEAR($T55)+$X55)&lt;=BJ$7,               $W55-SUM($Y55:BI55),               $W55/$X55))))</f>
        <v/>
      </c>
      <c r="BK55" s="240">
        <f>IF(OR(NOT(ISNUMBER($T55)),ISBLANK($W55),NOT(ISNUMBER($X55))),0,      IF(OR(YEAR($T55)&gt;BK$7,$X55&lt;=0,(YEAR($T55)+$X55)&lt;BK$7),0,     IF(YEAR($T55)=BK$7,               ($W55/($X55*360))*DAYS360($T55,DATE(BK$7,12,31)),     IF((YEAR($T55)+$X55)&lt;=BK$7,               $W55-SUM($Y55:BJ55),               $W55/$X55))))</f>
        <v/>
      </c>
      <c r="BL55" s="240">
        <f>IF(OR(NOT(ISNUMBER($T55)),ISBLANK($W55),NOT(ISNUMBER($X55))),0,      IF(OR(YEAR($T55)&gt;BL$7,$X55&lt;=0,(YEAR($T55)+$X55)&lt;BL$7),0,     IF(YEAR($T55)=BL$7,               ($W55/($X55*360))*DAYS360($T55,DATE(BL$7,12,31)),     IF((YEAR($T55)+$X55)&lt;=BL$7,               $W55-SUM($Y55:BK55),               $W55/$X55))))</f>
        <v/>
      </c>
      <c r="BM55" s="240">
        <f>IF(OR(NOT(ISNUMBER($T55)),ISBLANK($W55),NOT(ISNUMBER($X55))),0,      IF(OR(YEAR($T55)&gt;BM$7,$X55&lt;=0,(YEAR($T55)+$X55)&lt;BM$7),0,     IF(YEAR($T55)=BM$7,               ($W55/($X55*360))*DAYS360($T55,DATE(BM$7,12,31)),     IF((YEAR($T55)+$X55)&lt;=BM$7,               $W55-SUM($Y55:BL55),               $W55/$X55))))</f>
        <v/>
      </c>
      <c r="BN55" s="240">
        <f>IF(OR(NOT(ISNUMBER($T55)),ISBLANK($W55),NOT(ISNUMBER($X55))),0,      IF(OR(YEAR($T55)&gt;BN$7,$X55&lt;=0,(YEAR($T55)+$X55)&lt;BN$7),0,     IF(YEAR($T55)=BN$7,               ($W55/($X55*360))*DAYS360($T55,DATE(BN$7,12,31)),     IF((YEAR($T55)+$X55)&lt;=BN$7,               $W55-SUM($Y55:BM55),               $W55/$X55))))</f>
        <v/>
      </c>
      <c r="BO55" s="240">
        <f>IF(OR(NOT(ISNUMBER($T55)),ISBLANK($W55),NOT(ISNUMBER($X55))),0,      IF(OR(YEAR($T55)&gt;BO$7,$X55&lt;=0,(YEAR($T55)+$X55)&lt;BO$7),0,     IF(YEAR($T55)=BO$7,               ($W55/($X55*360))*DAYS360($T55,DATE(BO$7,12,31)),     IF((YEAR($T55)+$X55)&lt;=BO$7,               $W55-SUM($Y55:BN55),               $W55/$X55))))</f>
        <v/>
      </c>
      <c r="BP55" s="240">
        <f>IF(OR(NOT(ISNUMBER($T55)),ISBLANK($W55),NOT(ISNUMBER($X55))),0,      IF(OR(YEAR($T55)&gt;BP$7,$X55&lt;=0,(YEAR($T55)+$X55)&lt;BP$7),0,     IF(YEAR($T55)=BP$7,               ($W55/($X55*360))*DAYS360($T55,DATE(BP$7,12,31)),     IF((YEAR($T55)+$X55)&lt;=BP$7,               $W55-SUM($Y55:BO55),               $W55/$X55))))</f>
        <v/>
      </c>
      <c r="BQ55" s="240">
        <f>IF(OR(NOT(ISNUMBER($T55)),ISBLANK($W55),NOT(ISNUMBER($X55))),0,      IF(OR(YEAR($T55)&gt;BQ$7,$X55&lt;=0,(YEAR($T55)+$X55)&lt;BQ$7),0,     IF(YEAR($T55)=BQ$7,               ($W55/($X55*360))*DAYS360($T55,DATE(BQ$7,12,31)),     IF((YEAR($T55)+$X55)&lt;=BQ$7,               $W55-SUM($Y55:BP55),               $W55/$X55))))</f>
        <v/>
      </c>
      <c r="BR55" s="240">
        <f>IF(OR(NOT(ISNUMBER($T55)),ISBLANK($W55),NOT(ISNUMBER($X55))),0,      IF(OR(YEAR($T55)&gt;BR$7,$X55&lt;=0,(YEAR($T55)+$X55)&lt;BR$7),0,     IF(YEAR($T55)=BR$7,               ($W55/($X55*360))*DAYS360($T55,DATE(BR$7,12,31)),     IF((YEAR($T55)+$X55)&lt;=BR$7,               $W55-SUM($Y55:BQ55),               $W55/$X55))))</f>
        <v/>
      </c>
      <c r="BS55" s="240">
        <f>IF(OR(NOT(ISNUMBER($T55)),ISBLANK($W55),NOT(ISNUMBER($X55))),0,      IF(OR(YEAR($T55)&gt;BS$7,$X55&lt;=0,(YEAR($T55)+$X55)&lt;BS$7),0,     IF(YEAR($T55)=BS$7,               ($W55/($X55*360))*DAYS360($T55,DATE(BS$7,12,31)),     IF((YEAR($T55)+$X55)&lt;=BS$7,               $W55-SUM($Y55:BR55),               $W55/$X55))))</f>
        <v/>
      </c>
      <c r="BT55" s="240">
        <f>IF(OR(NOT(ISNUMBER($T55)),ISBLANK($W55),NOT(ISNUMBER($X55))),0,      IF(OR(YEAR($T55)&gt;BT$7,$X55&lt;=0,(YEAR($T55)+$X55)&lt;BT$7),0,     IF(YEAR($T55)=BT$7,               ($W55/($X55*360))*DAYS360($T55,DATE(BT$7,12,31)),     IF((YEAR($T55)+$X55)&lt;=BT$7,               $W55-SUM($Y55:BS55),               $W55/$X55))))</f>
        <v/>
      </c>
      <c r="BU55" s="240">
        <f>IF(OR(NOT(ISNUMBER($T55)),ISBLANK($W55),NOT(ISNUMBER($X55))),0,      IF(OR(YEAR($T55)&gt;BU$7,$X55&lt;=0,(YEAR($T55)+$X55)&lt;BU$7),0,     IF(YEAR($T55)=BU$7,               ($W55/($X55*360))*DAYS360($T55,DATE(BU$7,12,31)),     IF((YEAR($T55)+$X55)&lt;=BU$7,               $W55-SUM($Y55:BT55),               $W55/$X55))))</f>
        <v/>
      </c>
      <c r="BV55" s="240">
        <f>IF(OR(NOT(ISNUMBER($T55)),ISBLANK($W55),NOT(ISNUMBER($X55))),0,      IF(OR(YEAR($T55)&gt;BV$7,$X55&lt;=0,(YEAR($T55)+$X55)&lt;BV$7),0,     IF(YEAR($T55)=BV$7,               ($W55/($X55*360))*DAYS360($T55,DATE(BV$7,12,31)),     IF((YEAR($T55)+$X55)&lt;=BV$7,               $W55-SUM($Y55:BU55),               $W55/$X55))))</f>
        <v/>
      </c>
      <c r="BW55" s="240">
        <f>IF(OR(NOT(ISNUMBER($T55)),ISBLANK($W55),NOT(ISNUMBER($X55))),0,      IF(OR(YEAR($T55)&gt;BW$7,$X55&lt;=0,(YEAR($T55)+$X55)&lt;BW$7),0,     IF(YEAR($T55)=BW$7,               ($W55/($X55*360))*DAYS360($T55,DATE(BW$7,12,31)),     IF((YEAR($T55)+$X55)&lt;=BW$7,               $W55-SUM($Y55:BV55),               $W55/$X55))))</f>
        <v/>
      </c>
      <c r="BX55" s="240">
        <f>IF(OR(NOT(ISNUMBER($T55)),ISBLANK($W55),NOT(ISNUMBER($X55))),0,      IF(OR(YEAR($T55)&gt;BX$7,$X55&lt;=0,(YEAR($T55)+$X55)&lt;BX$7),0,     IF(YEAR($T55)=BX$7,               ($W55/($X55*360))*DAYS360($T55,DATE(BX$7,12,31)),     IF((YEAR($T55)+$X55)&lt;=BX$7,               $W55-SUM($Y55:BW55),               $W55/$X55))))</f>
        <v/>
      </c>
      <c r="BY55" s="240">
        <f>IF(OR(NOT(ISNUMBER($T55)),ISBLANK($W55),NOT(ISNUMBER($X55))),0,      IF(OR(YEAR($T55)&gt;BY$7,$X55&lt;=0,(YEAR($T55)+$X55)&lt;BY$7),0,     IF(YEAR($T55)=BY$7,               ($W55/($X55*360))*DAYS360($T55,DATE(BY$7,12,31)),     IF((YEAR($T55)+$X55)&lt;=BY$7,               $W55-SUM($Y55:BX55),               $W55/$X55))))</f>
        <v/>
      </c>
    </row>
    <row r="56" ht="15" customFormat="1" customHeight="1" s="14">
      <c r="A56" s="9" t="n"/>
      <c r="B56" s="30" t="inlineStr">
        <is>
          <t>Bien_Immo - 1</t>
        </is>
      </c>
      <c r="C56" s="190" t="n"/>
      <c r="D56" s="356" t="n"/>
      <c r="E56" s="525" t="n"/>
      <c r="F56" s="525" t="n"/>
      <c r="G56" s="525" t="n"/>
      <c r="H56" s="525" t="n"/>
      <c r="I56" s="525" t="n"/>
      <c r="J56" s="525" t="n"/>
      <c r="K56" s="525" t="n"/>
      <c r="L56" s="525" t="n"/>
      <c r="M56" s="525" t="n"/>
      <c r="N56" s="526" t="n"/>
      <c r="O56" s="260" t="n"/>
      <c r="P56" s="191" t="n"/>
      <c r="Q56" s="341" t="inlineStr">
        <is>
          <t>Autres immobilisations corporelles</t>
        </is>
      </c>
      <c r="R56" s="18" t="n"/>
      <c r="S56" s="12">
        <f>B62</f>
        <v/>
      </c>
      <c r="T56" s="176">
        <f>IFERROR( IF(ISBLANK(C62),"",IF(C62&lt;HLOOKUP(S56,$Z$275:$AC$280,5,FALSE),"",MAX(HLOOKUP(S56,$Z$275:$AC$280,6,FALSE),C62) ) ),"")</f>
        <v/>
      </c>
      <c r="U56" s="287">
        <f>IF(ISBLANK(D62),"",D62)</f>
        <v/>
      </c>
      <c r="V56" s="316">
        <f>Q62</f>
        <v/>
      </c>
      <c r="W56" s="512">
        <f>IF(ISBLANK(O62),0,O62)</f>
        <v/>
      </c>
      <c r="X56" s="512">
        <f>IF(ISBLANK(P62),"",P62)</f>
        <v/>
      </c>
      <c r="Y56" s="12" t="n"/>
      <c r="Z56" s="240">
        <f>IF(OR(NOT(ISNUMBER($T56)),ISBLANK($W56),NOT(ISNUMBER($X56))),0,      IF(OR(YEAR($T56)&gt;Z$7,$X56&lt;=0,(YEAR($T56)+$X56)&lt;Z$7),0,     IF(YEAR($T56)=Z$7,               ($W56/($X56*360))*DAYS360($T56,DATE(Z$7,12,31)),     IF((YEAR($T56)+$X56)&lt;=Z$7,               $W56-SUM($Y56:Y56),               $W56/$X56))))</f>
        <v/>
      </c>
      <c r="AA56" s="240">
        <f>IF(OR(NOT(ISNUMBER($T56)),ISBLANK($W56),NOT(ISNUMBER($X56))),0,      IF(OR(YEAR($T56)&gt;AA$7,$X56&lt;=0,(YEAR($T56)+$X56)&lt;AA$7),0,     IF(YEAR($T56)=AA$7,               ($W56/($X56*360))*DAYS360($T56,DATE(AA$7,12,31)),     IF((YEAR($T56)+$X56)&lt;=AA$7,               $W56-SUM($Y56:Z56),               $W56/$X56))))</f>
        <v/>
      </c>
      <c r="AB56" s="240">
        <f>IF(OR(NOT(ISNUMBER($T56)),ISBLANK($W56),NOT(ISNUMBER($X56))),0,      IF(OR(YEAR($T56)&gt;AB$7,$X56&lt;=0,(YEAR($T56)+$X56)&lt;AB$7),0,     IF(YEAR($T56)=AB$7,               ($W56/($X56*360))*DAYS360($T56,DATE(AB$7,12,31)),     IF((YEAR($T56)+$X56)&lt;=AB$7,               $W56-SUM($Y56:AA56),               $W56/$X56))))</f>
        <v/>
      </c>
      <c r="AC56" s="240">
        <f>IF(OR(NOT(ISNUMBER($T56)),ISBLANK($W56),NOT(ISNUMBER($X56))),0,      IF(OR(YEAR($T56)&gt;AC$7,$X56&lt;=0,(YEAR($T56)+$X56)&lt;AC$7),0,     IF(YEAR($T56)=AC$7,               ($W56/($X56*360))*DAYS360($T56,DATE(AC$7,12,31)),     IF((YEAR($T56)+$X56)&lt;=AC$7,               $W56-SUM($Y56:AB56),               $W56/$X56))))</f>
        <v/>
      </c>
      <c r="AD56" s="240">
        <f>IF(OR(NOT(ISNUMBER($T56)),ISBLANK($W56),NOT(ISNUMBER($X56))),0,      IF(OR(YEAR($T56)&gt;AD$7,$X56&lt;=0,(YEAR($T56)+$X56)&lt;AD$7),0,     IF(YEAR($T56)=AD$7,               ($W56/($X56*360))*DAYS360($T56,DATE(AD$7,12,31)),     IF((YEAR($T56)+$X56)&lt;=AD$7,               $W56-SUM($Y56:AC56),               $W56/$X56))))</f>
        <v/>
      </c>
      <c r="AE56" s="240">
        <f>IF(OR(NOT(ISNUMBER($T56)),ISBLANK($W56),NOT(ISNUMBER($X56))),0,      IF(OR(YEAR($T56)&gt;AE$7,$X56&lt;=0,(YEAR($T56)+$X56)&lt;AE$7),0,     IF(YEAR($T56)=AE$7,               ($W56/($X56*360))*DAYS360($T56,DATE(AE$7,12,31)),     IF((YEAR($T56)+$X56)&lt;=AE$7,               $W56-SUM($Y56:AD56),               $W56/$X56))))</f>
        <v/>
      </c>
      <c r="AF56" s="240">
        <f>IF(OR(NOT(ISNUMBER($T56)),ISBLANK($W56),NOT(ISNUMBER($X56))),0,      IF(OR(YEAR($T56)&gt;AF$7,$X56&lt;=0,(YEAR($T56)+$X56)&lt;AF$7),0,     IF(YEAR($T56)=AF$7,               ($W56/($X56*360))*DAYS360($T56,DATE(AF$7,12,31)),     IF((YEAR($T56)+$X56)&lt;=AF$7,               $W56-SUM($Y56:AE56),               $W56/$X56))))</f>
        <v/>
      </c>
      <c r="AG56" s="240">
        <f>IF(OR(NOT(ISNUMBER($T56)),ISBLANK($W56),NOT(ISNUMBER($X56))),0,      IF(OR(YEAR($T56)&gt;AG$7,$X56&lt;=0,(YEAR($T56)+$X56)&lt;AG$7),0,     IF(YEAR($T56)=AG$7,               ($W56/($X56*360))*DAYS360($T56,DATE(AG$7,12,31)),     IF((YEAR($T56)+$X56)&lt;=AG$7,               $W56-SUM($Y56:AF56),               $W56/$X56))))</f>
        <v/>
      </c>
      <c r="AH56" s="240">
        <f>IF(OR(NOT(ISNUMBER($T56)),ISBLANK($W56),NOT(ISNUMBER($X56))),0,      IF(OR(YEAR($T56)&gt;AH$7,$X56&lt;=0,(YEAR($T56)+$X56)&lt;AH$7),0,     IF(YEAR($T56)=AH$7,               ($W56/($X56*360))*DAYS360($T56,DATE(AH$7,12,31)),     IF((YEAR($T56)+$X56)&lt;=AH$7,               $W56-SUM($Y56:AG56),               $W56/$X56))))</f>
        <v/>
      </c>
      <c r="AI56" s="240">
        <f>IF(OR(NOT(ISNUMBER($T56)),ISBLANK($W56),NOT(ISNUMBER($X56))),0,      IF(OR(YEAR($T56)&gt;AI$7,$X56&lt;=0,(YEAR($T56)+$X56)&lt;AI$7),0,     IF(YEAR($T56)=AI$7,               ($W56/($X56*360))*DAYS360($T56,DATE(AI$7,12,31)),     IF((YEAR($T56)+$X56)&lt;=AI$7,               $W56-SUM($Y56:AH56),               $W56/$X56))))</f>
        <v/>
      </c>
      <c r="AJ56" s="240">
        <f>IF(OR(NOT(ISNUMBER($T56)),ISBLANK($W56),NOT(ISNUMBER($X56))),0,      IF(OR(YEAR($T56)&gt;AJ$7,$X56&lt;=0,(YEAR($T56)+$X56)&lt;AJ$7),0,     IF(YEAR($T56)=AJ$7,               ($W56/($X56*360))*DAYS360($T56,DATE(AJ$7,12,31)),     IF((YEAR($T56)+$X56)&lt;=AJ$7,               $W56-SUM($Y56:AI56),               $W56/$X56))))</f>
        <v/>
      </c>
      <c r="AK56" s="240">
        <f>IF(OR(NOT(ISNUMBER($T56)),ISBLANK($W56),NOT(ISNUMBER($X56))),0,      IF(OR(YEAR($T56)&gt;AK$7,$X56&lt;=0,(YEAR($T56)+$X56)&lt;AK$7),0,     IF(YEAR($T56)=AK$7,               ($W56/($X56*360))*DAYS360($T56,DATE(AK$7,12,31)),     IF((YEAR($T56)+$X56)&lt;=AK$7,               $W56-SUM($Y56:AJ56),               $W56/$X56))))</f>
        <v/>
      </c>
      <c r="AL56" s="240">
        <f>IF(OR(NOT(ISNUMBER($T56)),ISBLANK($W56),NOT(ISNUMBER($X56))),0,      IF(OR(YEAR($T56)&gt;AL$7,$X56&lt;=0,(YEAR($T56)+$X56)&lt;AL$7),0,     IF(YEAR($T56)=AL$7,               ($W56/($X56*360))*DAYS360($T56,DATE(AL$7,12,31)),     IF((YEAR($T56)+$X56)&lt;=AL$7,               $W56-SUM($Y56:AK56),               $W56/$X56))))</f>
        <v/>
      </c>
      <c r="AM56" s="240">
        <f>IF(OR(NOT(ISNUMBER($T56)),ISBLANK($W56),NOT(ISNUMBER($X56))),0,      IF(OR(YEAR($T56)&gt;AM$7,$X56&lt;=0,(YEAR($T56)+$X56)&lt;AM$7),0,     IF(YEAR($T56)=AM$7,               ($W56/($X56*360))*DAYS360($T56,DATE(AM$7,12,31)),     IF((YEAR($T56)+$X56)&lt;=AM$7,               $W56-SUM($Y56:AL56),               $W56/$X56))))</f>
        <v/>
      </c>
      <c r="AN56" s="240">
        <f>IF(OR(NOT(ISNUMBER($T56)),ISBLANK($W56),NOT(ISNUMBER($X56))),0,      IF(OR(YEAR($T56)&gt;AN$7,$X56&lt;=0,(YEAR($T56)+$X56)&lt;AN$7),0,     IF(YEAR($T56)=AN$7,               ($W56/($X56*360))*DAYS360($T56,DATE(AN$7,12,31)),     IF((YEAR($T56)+$X56)&lt;=AN$7,               $W56-SUM($Y56:AM56),               $W56/$X56))))</f>
        <v/>
      </c>
      <c r="AO56" s="240">
        <f>IF(OR(NOT(ISNUMBER($T56)),ISBLANK($W56),NOT(ISNUMBER($X56))),0,      IF(OR(YEAR($T56)&gt;AO$7,$X56&lt;=0,(YEAR($T56)+$X56)&lt;AO$7),0,     IF(YEAR($T56)=AO$7,               ($W56/($X56*360))*DAYS360($T56,DATE(AO$7,12,31)),     IF((YEAR($T56)+$X56)&lt;=AO$7,               $W56-SUM($Y56:AN56),               $W56/$X56))))</f>
        <v/>
      </c>
      <c r="AP56" s="240">
        <f>IF(OR(NOT(ISNUMBER($T56)),ISBLANK($W56),NOT(ISNUMBER($X56))),0,      IF(OR(YEAR($T56)&gt;AP$7,$X56&lt;=0,(YEAR($T56)+$X56)&lt;AP$7),0,     IF(YEAR($T56)=AP$7,               ($W56/($X56*360))*DAYS360($T56,DATE(AP$7,12,31)),     IF((YEAR($T56)+$X56)&lt;=AP$7,               $W56-SUM($Y56:AO56),               $W56/$X56))))</f>
        <v/>
      </c>
      <c r="AQ56" s="240">
        <f>IF(OR(NOT(ISNUMBER($T56)),ISBLANK($W56),NOT(ISNUMBER($X56))),0,      IF(OR(YEAR($T56)&gt;AQ$7,$X56&lt;=0,(YEAR($T56)+$X56)&lt;AQ$7),0,     IF(YEAR($T56)=AQ$7,               ($W56/($X56*360))*DAYS360($T56,DATE(AQ$7,12,31)),     IF((YEAR($T56)+$X56)&lt;=AQ$7,               $W56-SUM($Y56:AP56),               $W56/$X56))))</f>
        <v/>
      </c>
      <c r="AR56" s="240">
        <f>IF(OR(NOT(ISNUMBER($T56)),ISBLANK($W56),NOT(ISNUMBER($X56))),0,      IF(OR(YEAR($T56)&gt;AR$7,$X56&lt;=0,(YEAR($T56)+$X56)&lt;AR$7),0,     IF(YEAR($T56)=AR$7,               ($W56/($X56*360))*DAYS360($T56,DATE(AR$7,12,31)),     IF((YEAR($T56)+$X56)&lt;=AR$7,               $W56-SUM($Y56:AQ56),               $W56/$X56))))</f>
        <v/>
      </c>
      <c r="AS56" s="240">
        <f>IF(OR(NOT(ISNUMBER($T56)),ISBLANK($W56),NOT(ISNUMBER($X56))),0,      IF(OR(YEAR($T56)&gt;AS$7,$X56&lt;=0,(YEAR($T56)+$X56)&lt;AS$7),0,     IF(YEAR($T56)=AS$7,               ($W56/($X56*360))*DAYS360($T56,DATE(AS$7,12,31)),     IF((YEAR($T56)+$X56)&lt;=AS$7,               $W56-SUM($Y56:AR56),               $W56/$X56))))</f>
        <v/>
      </c>
      <c r="AT56" s="240">
        <f>IF(OR(NOT(ISNUMBER($T56)),ISBLANK($W56),NOT(ISNUMBER($X56))),0,      IF(OR(YEAR($T56)&gt;AT$7,$X56&lt;=0,(YEAR($T56)+$X56)&lt;AT$7),0,     IF(YEAR($T56)=AT$7,               ($W56/($X56*360))*DAYS360($T56,DATE(AT$7,12,31)),     IF((YEAR($T56)+$X56)&lt;=AT$7,               $W56-SUM($Y56:AS56),               $W56/$X56))))</f>
        <v/>
      </c>
      <c r="AU56" s="240">
        <f>IF(OR(NOT(ISNUMBER($T56)),ISBLANK($W56),NOT(ISNUMBER($X56))),0,      IF(OR(YEAR($T56)&gt;AU$7,$X56&lt;=0,(YEAR($T56)+$X56)&lt;AU$7),0,     IF(YEAR($T56)=AU$7,               ($W56/($X56*360))*DAYS360($T56,DATE(AU$7,12,31)),     IF((YEAR($T56)+$X56)&lt;=AU$7,               $W56-SUM($Y56:AT56),               $W56/$X56))))</f>
        <v/>
      </c>
      <c r="AV56" s="240">
        <f>IF(OR(NOT(ISNUMBER($T56)),ISBLANK($W56),NOT(ISNUMBER($X56))),0,      IF(OR(YEAR($T56)&gt;AV$7,$X56&lt;=0,(YEAR($T56)+$X56)&lt;AV$7),0,     IF(YEAR($T56)=AV$7,               ($W56/($X56*360))*DAYS360($T56,DATE(AV$7,12,31)),     IF((YEAR($T56)+$X56)&lt;=AV$7,               $W56-SUM($Y56:AU56),               $W56/$X56))))</f>
        <v/>
      </c>
      <c r="AW56" s="240">
        <f>IF(OR(NOT(ISNUMBER($T56)),ISBLANK($W56),NOT(ISNUMBER($X56))),0,      IF(OR(YEAR($T56)&gt;AW$7,$X56&lt;=0,(YEAR($T56)+$X56)&lt;AW$7),0,     IF(YEAR($T56)=AW$7,               ($W56/($X56*360))*DAYS360($T56,DATE(AW$7,12,31)),     IF((YEAR($T56)+$X56)&lt;=AW$7,               $W56-SUM($Y56:AV56),               $W56/$X56))))</f>
        <v/>
      </c>
      <c r="AX56" s="240">
        <f>IF(OR(NOT(ISNUMBER($T56)),ISBLANK($W56),NOT(ISNUMBER($X56))),0,      IF(OR(YEAR($T56)&gt;AX$7,$X56&lt;=0,(YEAR($T56)+$X56)&lt;AX$7),0,     IF(YEAR($T56)=AX$7,               ($W56/($X56*360))*DAYS360($T56,DATE(AX$7,12,31)),     IF((YEAR($T56)+$X56)&lt;=AX$7,               $W56-SUM($Y56:AW56),               $W56/$X56))))</f>
        <v/>
      </c>
      <c r="AY56" s="240">
        <f>IF(OR(NOT(ISNUMBER($T56)),ISBLANK($W56),NOT(ISNUMBER($X56))),0,      IF(OR(YEAR($T56)&gt;AY$7,$X56&lt;=0,(YEAR($T56)+$X56)&lt;AY$7),0,     IF(YEAR($T56)=AY$7,               ($W56/($X56*360))*DAYS360($T56,DATE(AY$7,12,31)),     IF((YEAR($T56)+$X56)&lt;=AY$7,               $W56-SUM($Y56:AX56),               $W56/$X56))))</f>
        <v/>
      </c>
      <c r="AZ56" s="240">
        <f>IF(OR(NOT(ISNUMBER($T56)),ISBLANK($W56),NOT(ISNUMBER($X56))),0,      IF(OR(YEAR($T56)&gt;AZ$7,$X56&lt;=0,(YEAR($T56)+$X56)&lt;AZ$7),0,     IF(YEAR($T56)=AZ$7,               ($W56/($X56*360))*DAYS360($T56,DATE(AZ$7,12,31)),     IF((YEAR($T56)+$X56)&lt;=AZ$7,               $W56-SUM($Y56:AY56),               $W56/$X56))))</f>
        <v/>
      </c>
      <c r="BA56" s="240">
        <f>IF(OR(NOT(ISNUMBER($T56)),ISBLANK($W56),NOT(ISNUMBER($X56))),0,      IF(OR(YEAR($T56)&gt;BA$7,$X56&lt;=0,(YEAR($T56)+$X56)&lt;BA$7),0,     IF(YEAR($T56)=BA$7,               ($W56/($X56*360))*DAYS360($T56,DATE(BA$7,12,31)),     IF((YEAR($T56)+$X56)&lt;=BA$7,               $W56-SUM($Y56:AZ56),               $W56/$X56))))</f>
        <v/>
      </c>
      <c r="BB56" s="240">
        <f>IF(OR(NOT(ISNUMBER($T56)),ISBLANK($W56),NOT(ISNUMBER($X56))),0,      IF(OR(YEAR($T56)&gt;BB$7,$X56&lt;=0,(YEAR($T56)+$X56)&lt;BB$7),0,     IF(YEAR($T56)=BB$7,               ($W56/($X56*360))*DAYS360($T56,DATE(BB$7,12,31)),     IF((YEAR($T56)+$X56)&lt;=BB$7,               $W56-SUM($Y56:BA56),               $W56/$X56))))</f>
        <v/>
      </c>
      <c r="BC56" s="240">
        <f>IF(OR(NOT(ISNUMBER($T56)),ISBLANK($W56),NOT(ISNUMBER($X56))),0,      IF(OR(YEAR($T56)&gt;BC$7,$X56&lt;=0,(YEAR($T56)+$X56)&lt;BC$7),0,     IF(YEAR($T56)=BC$7,               ($W56/($X56*360))*DAYS360($T56,DATE(BC$7,12,31)),     IF((YEAR($T56)+$X56)&lt;=BC$7,               $W56-SUM($Y56:BB56),               $W56/$X56))))</f>
        <v/>
      </c>
      <c r="BD56" s="240">
        <f>IF(OR(NOT(ISNUMBER($T56)),ISBLANK($W56),NOT(ISNUMBER($X56))),0,      IF(OR(YEAR($T56)&gt;BD$7,$X56&lt;=0,(YEAR($T56)+$X56)&lt;BD$7),0,     IF(YEAR($T56)=BD$7,               ($W56/($X56*360))*DAYS360($T56,DATE(BD$7,12,31)),     IF((YEAR($T56)+$X56)&lt;=BD$7,               $W56-SUM($Y56:BC56),               $W56/$X56))))</f>
        <v/>
      </c>
      <c r="BE56" s="240">
        <f>IF(OR(NOT(ISNUMBER($T56)),ISBLANK($W56),NOT(ISNUMBER($X56))),0,      IF(OR(YEAR($T56)&gt;BE$7,$X56&lt;=0,(YEAR($T56)+$X56)&lt;BE$7),0,     IF(YEAR($T56)=BE$7,               ($W56/($X56*360))*DAYS360($T56,DATE(BE$7,12,31)),     IF((YEAR($T56)+$X56)&lt;=BE$7,               $W56-SUM($Y56:BD56),               $W56/$X56))))</f>
        <v/>
      </c>
      <c r="BF56" s="240">
        <f>IF(OR(NOT(ISNUMBER($T56)),ISBLANK($W56),NOT(ISNUMBER($X56))),0,      IF(OR(YEAR($T56)&gt;BF$7,$X56&lt;=0,(YEAR($T56)+$X56)&lt;BF$7),0,     IF(YEAR($T56)=BF$7,               ($W56/($X56*360))*DAYS360($T56,DATE(BF$7,12,31)),     IF((YEAR($T56)+$X56)&lt;=BF$7,               $W56-SUM($Y56:BE56),               $W56/$X56))))</f>
        <v/>
      </c>
      <c r="BG56" s="240">
        <f>IF(OR(NOT(ISNUMBER($T56)),ISBLANK($W56),NOT(ISNUMBER($X56))),0,      IF(OR(YEAR($T56)&gt;BG$7,$X56&lt;=0,(YEAR($T56)+$X56)&lt;BG$7),0,     IF(YEAR($T56)=BG$7,               ($W56/($X56*360))*DAYS360($T56,DATE(BG$7,12,31)),     IF((YEAR($T56)+$X56)&lt;=BG$7,               $W56-SUM($Y56:BF56),               $W56/$X56))))</f>
        <v/>
      </c>
      <c r="BH56" s="240">
        <f>IF(OR(NOT(ISNUMBER($T56)),ISBLANK($W56),NOT(ISNUMBER($X56))),0,      IF(OR(YEAR($T56)&gt;BH$7,$X56&lt;=0,(YEAR($T56)+$X56)&lt;BH$7),0,     IF(YEAR($T56)=BH$7,               ($W56/($X56*360))*DAYS360($T56,DATE(BH$7,12,31)),     IF((YEAR($T56)+$X56)&lt;=BH$7,               $W56-SUM($Y56:BG56),               $W56/$X56))))</f>
        <v/>
      </c>
      <c r="BI56" s="240">
        <f>IF(OR(NOT(ISNUMBER($T56)),ISBLANK($W56),NOT(ISNUMBER($X56))),0,      IF(OR(YEAR($T56)&gt;BI$7,$X56&lt;=0,(YEAR($T56)+$X56)&lt;BI$7),0,     IF(YEAR($T56)=BI$7,               ($W56/($X56*360))*DAYS360($T56,DATE(BI$7,12,31)),     IF((YEAR($T56)+$X56)&lt;=BI$7,               $W56-SUM($Y56:BH56),               $W56/$X56))))</f>
        <v/>
      </c>
      <c r="BJ56" s="240">
        <f>IF(OR(NOT(ISNUMBER($T56)),ISBLANK($W56),NOT(ISNUMBER($X56))),0,      IF(OR(YEAR($T56)&gt;BJ$7,$X56&lt;=0,(YEAR($T56)+$X56)&lt;BJ$7),0,     IF(YEAR($T56)=BJ$7,               ($W56/($X56*360))*DAYS360($T56,DATE(BJ$7,12,31)),     IF((YEAR($T56)+$X56)&lt;=BJ$7,               $W56-SUM($Y56:BI56),               $W56/$X56))))</f>
        <v/>
      </c>
      <c r="BK56" s="240">
        <f>IF(OR(NOT(ISNUMBER($T56)),ISBLANK($W56),NOT(ISNUMBER($X56))),0,      IF(OR(YEAR($T56)&gt;BK$7,$X56&lt;=0,(YEAR($T56)+$X56)&lt;BK$7),0,     IF(YEAR($T56)=BK$7,               ($W56/($X56*360))*DAYS360($T56,DATE(BK$7,12,31)),     IF((YEAR($T56)+$X56)&lt;=BK$7,               $W56-SUM($Y56:BJ56),               $W56/$X56))))</f>
        <v/>
      </c>
      <c r="BL56" s="240">
        <f>IF(OR(NOT(ISNUMBER($T56)),ISBLANK($W56),NOT(ISNUMBER($X56))),0,      IF(OR(YEAR($T56)&gt;BL$7,$X56&lt;=0,(YEAR($T56)+$X56)&lt;BL$7),0,     IF(YEAR($T56)=BL$7,               ($W56/($X56*360))*DAYS360($T56,DATE(BL$7,12,31)),     IF((YEAR($T56)+$X56)&lt;=BL$7,               $W56-SUM($Y56:BK56),               $W56/$X56))))</f>
        <v/>
      </c>
      <c r="BM56" s="240">
        <f>IF(OR(NOT(ISNUMBER($T56)),ISBLANK($W56),NOT(ISNUMBER($X56))),0,      IF(OR(YEAR($T56)&gt;BM$7,$X56&lt;=0,(YEAR($T56)+$X56)&lt;BM$7),0,     IF(YEAR($T56)=BM$7,               ($W56/($X56*360))*DAYS360($T56,DATE(BM$7,12,31)),     IF((YEAR($T56)+$X56)&lt;=BM$7,               $W56-SUM($Y56:BL56),               $W56/$X56))))</f>
        <v/>
      </c>
      <c r="BN56" s="240">
        <f>IF(OR(NOT(ISNUMBER($T56)),ISBLANK($W56),NOT(ISNUMBER($X56))),0,      IF(OR(YEAR($T56)&gt;BN$7,$X56&lt;=0,(YEAR($T56)+$X56)&lt;BN$7),0,     IF(YEAR($T56)=BN$7,               ($W56/($X56*360))*DAYS360($T56,DATE(BN$7,12,31)),     IF((YEAR($T56)+$X56)&lt;=BN$7,               $W56-SUM($Y56:BM56),               $W56/$X56))))</f>
        <v/>
      </c>
      <c r="BO56" s="240">
        <f>IF(OR(NOT(ISNUMBER($T56)),ISBLANK($W56),NOT(ISNUMBER($X56))),0,      IF(OR(YEAR($T56)&gt;BO$7,$X56&lt;=0,(YEAR($T56)+$X56)&lt;BO$7),0,     IF(YEAR($T56)=BO$7,               ($W56/($X56*360))*DAYS360($T56,DATE(BO$7,12,31)),     IF((YEAR($T56)+$X56)&lt;=BO$7,               $W56-SUM($Y56:BN56),               $W56/$X56))))</f>
        <v/>
      </c>
      <c r="BP56" s="240">
        <f>IF(OR(NOT(ISNUMBER($T56)),ISBLANK($W56),NOT(ISNUMBER($X56))),0,      IF(OR(YEAR($T56)&gt;BP$7,$X56&lt;=0,(YEAR($T56)+$X56)&lt;BP$7),0,     IF(YEAR($T56)=BP$7,               ($W56/($X56*360))*DAYS360($T56,DATE(BP$7,12,31)),     IF((YEAR($T56)+$X56)&lt;=BP$7,               $W56-SUM($Y56:BO56),               $W56/$X56))))</f>
        <v/>
      </c>
      <c r="BQ56" s="240">
        <f>IF(OR(NOT(ISNUMBER($T56)),ISBLANK($W56),NOT(ISNUMBER($X56))),0,      IF(OR(YEAR($T56)&gt;BQ$7,$X56&lt;=0,(YEAR($T56)+$X56)&lt;BQ$7),0,     IF(YEAR($T56)=BQ$7,               ($W56/($X56*360))*DAYS360($T56,DATE(BQ$7,12,31)),     IF((YEAR($T56)+$X56)&lt;=BQ$7,               $W56-SUM($Y56:BP56),               $W56/$X56))))</f>
        <v/>
      </c>
      <c r="BR56" s="240">
        <f>IF(OR(NOT(ISNUMBER($T56)),ISBLANK($W56),NOT(ISNUMBER($X56))),0,      IF(OR(YEAR($T56)&gt;BR$7,$X56&lt;=0,(YEAR($T56)+$X56)&lt;BR$7),0,     IF(YEAR($T56)=BR$7,               ($W56/($X56*360))*DAYS360($T56,DATE(BR$7,12,31)),     IF((YEAR($T56)+$X56)&lt;=BR$7,               $W56-SUM($Y56:BQ56),               $W56/$X56))))</f>
        <v/>
      </c>
      <c r="BS56" s="240">
        <f>IF(OR(NOT(ISNUMBER($T56)),ISBLANK($W56),NOT(ISNUMBER($X56))),0,      IF(OR(YEAR($T56)&gt;BS$7,$X56&lt;=0,(YEAR($T56)+$X56)&lt;BS$7),0,     IF(YEAR($T56)=BS$7,               ($W56/($X56*360))*DAYS360($T56,DATE(BS$7,12,31)),     IF((YEAR($T56)+$X56)&lt;=BS$7,               $W56-SUM($Y56:BR56),               $W56/$X56))))</f>
        <v/>
      </c>
      <c r="BT56" s="240">
        <f>IF(OR(NOT(ISNUMBER($T56)),ISBLANK($W56),NOT(ISNUMBER($X56))),0,      IF(OR(YEAR($T56)&gt;BT$7,$X56&lt;=0,(YEAR($T56)+$X56)&lt;BT$7),0,     IF(YEAR($T56)=BT$7,               ($W56/($X56*360))*DAYS360($T56,DATE(BT$7,12,31)),     IF((YEAR($T56)+$X56)&lt;=BT$7,               $W56-SUM($Y56:BS56),               $W56/$X56))))</f>
        <v/>
      </c>
      <c r="BU56" s="240">
        <f>IF(OR(NOT(ISNUMBER($T56)),ISBLANK($W56),NOT(ISNUMBER($X56))),0,      IF(OR(YEAR($T56)&gt;BU$7,$X56&lt;=0,(YEAR($T56)+$X56)&lt;BU$7),0,     IF(YEAR($T56)=BU$7,               ($W56/($X56*360))*DAYS360($T56,DATE(BU$7,12,31)),     IF((YEAR($T56)+$X56)&lt;=BU$7,               $W56-SUM($Y56:BT56),               $W56/$X56))))</f>
        <v/>
      </c>
      <c r="BV56" s="240">
        <f>IF(OR(NOT(ISNUMBER($T56)),ISBLANK($W56),NOT(ISNUMBER($X56))),0,      IF(OR(YEAR($T56)&gt;BV$7,$X56&lt;=0,(YEAR($T56)+$X56)&lt;BV$7),0,     IF(YEAR($T56)=BV$7,               ($W56/($X56*360))*DAYS360($T56,DATE(BV$7,12,31)),     IF((YEAR($T56)+$X56)&lt;=BV$7,               $W56-SUM($Y56:BU56),               $W56/$X56))))</f>
        <v/>
      </c>
      <c r="BW56" s="240">
        <f>IF(OR(NOT(ISNUMBER($T56)),ISBLANK($W56),NOT(ISNUMBER($X56))),0,      IF(OR(YEAR($T56)&gt;BW$7,$X56&lt;=0,(YEAR($T56)+$X56)&lt;BW$7),0,     IF(YEAR($T56)=BW$7,               ($W56/($X56*360))*DAYS360($T56,DATE(BW$7,12,31)),     IF((YEAR($T56)+$X56)&lt;=BW$7,               $W56-SUM($Y56:BV56),               $W56/$X56))))</f>
        <v/>
      </c>
      <c r="BX56" s="240">
        <f>IF(OR(NOT(ISNUMBER($T56)),ISBLANK($W56),NOT(ISNUMBER($X56))),0,      IF(OR(YEAR($T56)&gt;BX$7,$X56&lt;=0,(YEAR($T56)+$X56)&lt;BX$7),0,     IF(YEAR($T56)=BX$7,               ($W56/($X56*360))*DAYS360($T56,DATE(BX$7,12,31)),     IF((YEAR($T56)+$X56)&lt;=BX$7,               $W56-SUM($Y56:BW56),               $W56/$X56))))</f>
        <v/>
      </c>
      <c r="BY56" s="240">
        <f>IF(OR(NOT(ISNUMBER($T56)),ISBLANK($W56),NOT(ISNUMBER($X56))),0,      IF(OR(YEAR($T56)&gt;BY$7,$X56&lt;=0,(YEAR($T56)+$X56)&lt;BY$7),0,     IF(YEAR($T56)=BY$7,               ($W56/($X56*360))*DAYS360($T56,DATE(BY$7,12,31)),     IF((YEAR($T56)+$X56)&lt;=BY$7,               $W56-SUM($Y56:BX56),               $W56/$X56))))</f>
        <v/>
      </c>
    </row>
    <row r="57" ht="15" customFormat="1" customHeight="1" s="14">
      <c r="A57" s="9" t="n"/>
      <c r="B57" s="30" t="inlineStr">
        <is>
          <t>Bien_Immo - 1</t>
        </is>
      </c>
      <c r="C57" s="190" t="n"/>
      <c r="D57" s="356" t="n"/>
      <c r="E57" s="525" t="n"/>
      <c r="F57" s="525" t="n"/>
      <c r="G57" s="525" t="n"/>
      <c r="H57" s="525" t="n"/>
      <c r="I57" s="525" t="n"/>
      <c r="J57" s="525" t="n"/>
      <c r="K57" s="525" t="n"/>
      <c r="L57" s="525" t="n"/>
      <c r="M57" s="525" t="n"/>
      <c r="N57" s="526" t="n"/>
      <c r="O57" s="260" t="n"/>
      <c r="P57" s="191" t="n"/>
      <c r="Q57" s="341" t="inlineStr">
        <is>
          <t>Autres immobilisations corporelles</t>
        </is>
      </c>
      <c r="R57" s="18" t="n"/>
      <c r="S57" s="12">
        <f>B63</f>
        <v/>
      </c>
      <c r="T57" s="176">
        <f>IFERROR( IF(ISBLANK(C63),"",IF(C63&lt;HLOOKUP(S57,$Z$275:$AC$280,5,FALSE),"",MAX(HLOOKUP(S57,$Z$275:$AC$280,6,FALSE),C63) ) ),"")</f>
        <v/>
      </c>
      <c r="U57" s="287">
        <f>IF(ISBLANK(D63),"",D63)</f>
        <v/>
      </c>
      <c r="V57" s="316">
        <f>Q63</f>
        <v/>
      </c>
      <c r="W57" s="512">
        <f>IF(ISBLANK(O63),0,O63)</f>
        <v/>
      </c>
      <c r="X57" s="512">
        <f>IF(ISBLANK(P63),"",P63)</f>
        <v/>
      </c>
      <c r="Y57" s="12" t="n"/>
      <c r="Z57" s="240">
        <f>IF(OR(NOT(ISNUMBER($T57)),ISBLANK($W57),NOT(ISNUMBER($X57))),0,      IF(OR(YEAR($T57)&gt;Z$7,$X57&lt;=0,(YEAR($T57)+$X57)&lt;Z$7),0,     IF(YEAR($T57)=Z$7,               ($W57/($X57*360))*DAYS360($T57,DATE(Z$7,12,31)),     IF((YEAR($T57)+$X57)&lt;=Z$7,               $W57-SUM($Y57:Y57),               $W57/$X57))))</f>
        <v/>
      </c>
      <c r="AA57" s="240">
        <f>IF(OR(NOT(ISNUMBER($T57)),ISBLANK($W57),NOT(ISNUMBER($X57))),0,      IF(OR(YEAR($T57)&gt;AA$7,$X57&lt;=0,(YEAR($T57)+$X57)&lt;AA$7),0,     IF(YEAR($T57)=AA$7,               ($W57/($X57*360))*DAYS360($T57,DATE(AA$7,12,31)),     IF((YEAR($T57)+$X57)&lt;=AA$7,               $W57-SUM($Y57:Z57),               $W57/$X57))))</f>
        <v/>
      </c>
      <c r="AB57" s="240">
        <f>IF(OR(NOT(ISNUMBER($T57)),ISBLANK($W57),NOT(ISNUMBER($X57))),0,      IF(OR(YEAR($T57)&gt;AB$7,$X57&lt;=0,(YEAR($T57)+$X57)&lt;AB$7),0,     IF(YEAR($T57)=AB$7,               ($W57/($X57*360))*DAYS360($T57,DATE(AB$7,12,31)),     IF((YEAR($T57)+$X57)&lt;=AB$7,               $W57-SUM($Y57:AA57),               $W57/$X57))))</f>
        <v/>
      </c>
      <c r="AC57" s="240">
        <f>IF(OR(NOT(ISNUMBER($T57)),ISBLANK($W57),NOT(ISNUMBER($X57))),0,      IF(OR(YEAR($T57)&gt;AC$7,$X57&lt;=0,(YEAR($T57)+$X57)&lt;AC$7),0,     IF(YEAR($T57)=AC$7,               ($W57/($X57*360))*DAYS360($T57,DATE(AC$7,12,31)),     IF((YEAR($T57)+$X57)&lt;=AC$7,               $W57-SUM($Y57:AB57),               $W57/$X57))))</f>
        <v/>
      </c>
      <c r="AD57" s="240">
        <f>IF(OR(NOT(ISNUMBER($T57)),ISBLANK($W57),NOT(ISNUMBER($X57))),0,      IF(OR(YEAR($T57)&gt;AD$7,$X57&lt;=0,(YEAR($T57)+$X57)&lt;AD$7),0,     IF(YEAR($T57)=AD$7,               ($W57/($X57*360))*DAYS360($T57,DATE(AD$7,12,31)),     IF((YEAR($T57)+$X57)&lt;=AD$7,               $W57-SUM($Y57:AC57),               $W57/$X57))))</f>
        <v/>
      </c>
      <c r="AE57" s="240">
        <f>IF(OR(NOT(ISNUMBER($T57)),ISBLANK($W57),NOT(ISNUMBER($X57))),0,      IF(OR(YEAR($T57)&gt;AE$7,$X57&lt;=0,(YEAR($T57)+$X57)&lt;AE$7),0,     IF(YEAR($T57)=AE$7,               ($W57/($X57*360))*DAYS360($T57,DATE(AE$7,12,31)),     IF((YEAR($T57)+$X57)&lt;=AE$7,               $W57-SUM($Y57:AD57),               $W57/$X57))))</f>
        <v/>
      </c>
      <c r="AF57" s="240">
        <f>IF(OR(NOT(ISNUMBER($T57)),ISBLANK($W57),NOT(ISNUMBER($X57))),0,      IF(OR(YEAR($T57)&gt;AF$7,$X57&lt;=0,(YEAR($T57)+$X57)&lt;AF$7),0,     IF(YEAR($T57)=AF$7,               ($W57/($X57*360))*DAYS360($T57,DATE(AF$7,12,31)),     IF((YEAR($T57)+$X57)&lt;=AF$7,               $W57-SUM($Y57:AE57),               $W57/$X57))))</f>
        <v/>
      </c>
      <c r="AG57" s="240">
        <f>IF(OR(NOT(ISNUMBER($T57)),ISBLANK($W57),NOT(ISNUMBER($X57))),0,      IF(OR(YEAR($T57)&gt;AG$7,$X57&lt;=0,(YEAR($T57)+$X57)&lt;AG$7),0,     IF(YEAR($T57)=AG$7,               ($W57/($X57*360))*DAYS360($T57,DATE(AG$7,12,31)),     IF((YEAR($T57)+$X57)&lt;=AG$7,               $W57-SUM($Y57:AF57),               $W57/$X57))))</f>
        <v/>
      </c>
      <c r="AH57" s="240">
        <f>IF(OR(NOT(ISNUMBER($T57)),ISBLANK($W57),NOT(ISNUMBER($X57))),0,      IF(OR(YEAR($T57)&gt;AH$7,$X57&lt;=0,(YEAR($T57)+$X57)&lt;AH$7),0,     IF(YEAR($T57)=AH$7,               ($W57/($X57*360))*DAYS360($T57,DATE(AH$7,12,31)),     IF((YEAR($T57)+$X57)&lt;=AH$7,               $W57-SUM($Y57:AG57),               $W57/$X57))))</f>
        <v/>
      </c>
      <c r="AI57" s="240">
        <f>IF(OR(NOT(ISNUMBER($T57)),ISBLANK($W57),NOT(ISNUMBER($X57))),0,      IF(OR(YEAR($T57)&gt;AI$7,$X57&lt;=0,(YEAR($T57)+$X57)&lt;AI$7),0,     IF(YEAR($T57)=AI$7,               ($W57/($X57*360))*DAYS360($T57,DATE(AI$7,12,31)),     IF((YEAR($T57)+$X57)&lt;=AI$7,               $W57-SUM($Y57:AH57),               $W57/$X57))))</f>
        <v/>
      </c>
      <c r="AJ57" s="240">
        <f>IF(OR(NOT(ISNUMBER($T57)),ISBLANK($W57),NOT(ISNUMBER($X57))),0,      IF(OR(YEAR($T57)&gt;AJ$7,$X57&lt;=0,(YEAR($T57)+$X57)&lt;AJ$7),0,     IF(YEAR($T57)=AJ$7,               ($W57/($X57*360))*DAYS360($T57,DATE(AJ$7,12,31)),     IF((YEAR($T57)+$X57)&lt;=AJ$7,               $W57-SUM($Y57:AI57),               $W57/$X57))))</f>
        <v/>
      </c>
      <c r="AK57" s="240">
        <f>IF(OR(NOT(ISNUMBER($T57)),ISBLANK($W57),NOT(ISNUMBER($X57))),0,      IF(OR(YEAR($T57)&gt;AK$7,$X57&lt;=0,(YEAR($T57)+$X57)&lt;AK$7),0,     IF(YEAR($T57)=AK$7,               ($W57/($X57*360))*DAYS360($T57,DATE(AK$7,12,31)),     IF((YEAR($T57)+$X57)&lt;=AK$7,               $W57-SUM($Y57:AJ57),               $W57/$X57))))</f>
        <v/>
      </c>
      <c r="AL57" s="240">
        <f>IF(OR(NOT(ISNUMBER($T57)),ISBLANK($W57),NOT(ISNUMBER($X57))),0,      IF(OR(YEAR($T57)&gt;AL$7,$X57&lt;=0,(YEAR($T57)+$X57)&lt;AL$7),0,     IF(YEAR($T57)=AL$7,               ($W57/($X57*360))*DAYS360($T57,DATE(AL$7,12,31)),     IF((YEAR($T57)+$X57)&lt;=AL$7,               $W57-SUM($Y57:AK57),               $W57/$X57))))</f>
        <v/>
      </c>
      <c r="AM57" s="240">
        <f>IF(OR(NOT(ISNUMBER($T57)),ISBLANK($W57),NOT(ISNUMBER($X57))),0,      IF(OR(YEAR($T57)&gt;AM$7,$X57&lt;=0,(YEAR($T57)+$X57)&lt;AM$7),0,     IF(YEAR($T57)=AM$7,               ($W57/($X57*360))*DAYS360($T57,DATE(AM$7,12,31)),     IF((YEAR($T57)+$X57)&lt;=AM$7,               $W57-SUM($Y57:AL57),               $W57/$X57))))</f>
        <v/>
      </c>
      <c r="AN57" s="240">
        <f>IF(OR(NOT(ISNUMBER($T57)),ISBLANK($W57),NOT(ISNUMBER($X57))),0,      IF(OR(YEAR($T57)&gt;AN$7,$X57&lt;=0,(YEAR($T57)+$X57)&lt;AN$7),0,     IF(YEAR($T57)=AN$7,               ($W57/($X57*360))*DAYS360($T57,DATE(AN$7,12,31)),     IF((YEAR($T57)+$X57)&lt;=AN$7,               $W57-SUM($Y57:AM57),               $W57/$X57))))</f>
        <v/>
      </c>
      <c r="AO57" s="240">
        <f>IF(OR(NOT(ISNUMBER($T57)),ISBLANK($W57),NOT(ISNUMBER($X57))),0,      IF(OR(YEAR($T57)&gt;AO$7,$X57&lt;=0,(YEAR($T57)+$X57)&lt;AO$7),0,     IF(YEAR($T57)=AO$7,               ($W57/($X57*360))*DAYS360($T57,DATE(AO$7,12,31)),     IF((YEAR($T57)+$X57)&lt;=AO$7,               $W57-SUM($Y57:AN57),               $W57/$X57))))</f>
        <v/>
      </c>
      <c r="AP57" s="240">
        <f>IF(OR(NOT(ISNUMBER($T57)),ISBLANK($W57),NOT(ISNUMBER($X57))),0,      IF(OR(YEAR($T57)&gt;AP$7,$X57&lt;=0,(YEAR($T57)+$X57)&lt;AP$7),0,     IF(YEAR($T57)=AP$7,               ($W57/($X57*360))*DAYS360($T57,DATE(AP$7,12,31)),     IF((YEAR($T57)+$X57)&lt;=AP$7,               $W57-SUM($Y57:AO57),               $W57/$X57))))</f>
        <v/>
      </c>
      <c r="AQ57" s="240">
        <f>IF(OR(NOT(ISNUMBER($T57)),ISBLANK($W57),NOT(ISNUMBER($X57))),0,      IF(OR(YEAR($T57)&gt;AQ$7,$X57&lt;=0,(YEAR($T57)+$X57)&lt;AQ$7),0,     IF(YEAR($T57)=AQ$7,               ($W57/($X57*360))*DAYS360($T57,DATE(AQ$7,12,31)),     IF((YEAR($T57)+$X57)&lt;=AQ$7,               $W57-SUM($Y57:AP57),               $W57/$X57))))</f>
        <v/>
      </c>
      <c r="AR57" s="240">
        <f>IF(OR(NOT(ISNUMBER($T57)),ISBLANK($W57),NOT(ISNUMBER($X57))),0,      IF(OR(YEAR($T57)&gt;AR$7,$X57&lt;=0,(YEAR($T57)+$X57)&lt;AR$7),0,     IF(YEAR($T57)=AR$7,               ($W57/($X57*360))*DAYS360($T57,DATE(AR$7,12,31)),     IF((YEAR($T57)+$X57)&lt;=AR$7,               $W57-SUM($Y57:AQ57),               $W57/$X57))))</f>
        <v/>
      </c>
      <c r="AS57" s="240">
        <f>IF(OR(NOT(ISNUMBER($T57)),ISBLANK($W57),NOT(ISNUMBER($X57))),0,      IF(OR(YEAR($T57)&gt;AS$7,$X57&lt;=0,(YEAR($T57)+$X57)&lt;AS$7),0,     IF(YEAR($T57)=AS$7,               ($W57/($X57*360))*DAYS360($T57,DATE(AS$7,12,31)),     IF((YEAR($T57)+$X57)&lt;=AS$7,               $W57-SUM($Y57:AR57),               $W57/$X57))))</f>
        <v/>
      </c>
      <c r="AT57" s="240">
        <f>IF(OR(NOT(ISNUMBER($T57)),ISBLANK($W57),NOT(ISNUMBER($X57))),0,      IF(OR(YEAR($T57)&gt;AT$7,$X57&lt;=0,(YEAR($T57)+$X57)&lt;AT$7),0,     IF(YEAR($T57)=AT$7,               ($W57/($X57*360))*DAYS360($T57,DATE(AT$7,12,31)),     IF((YEAR($T57)+$X57)&lt;=AT$7,               $W57-SUM($Y57:AS57),               $W57/$X57))))</f>
        <v/>
      </c>
      <c r="AU57" s="240">
        <f>IF(OR(NOT(ISNUMBER($T57)),ISBLANK($W57),NOT(ISNUMBER($X57))),0,      IF(OR(YEAR($T57)&gt;AU$7,$X57&lt;=0,(YEAR($T57)+$X57)&lt;AU$7),0,     IF(YEAR($T57)=AU$7,               ($W57/($X57*360))*DAYS360($T57,DATE(AU$7,12,31)),     IF((YEAR($T57)+$X57)&lt;=AU$7,               $W57-SUM($Y57:AT57),               $W57/$X57))))</f>
        <v/>
      </c>
      <c r="AV57" s="240">
        <f>IF(OR(NOT(ISNUMBER($T57)),ISBLANK($W57),NOT(ISNUMBER($X57))),0,      IF(OR(YEAR($T57)&gt;AV$7,$X57&lt;=0,(YEAR($T57)+$X57)&lt;AV$7),0,     IF(YEAR($T57)=AV$7,               ($W57/($X57*360))*DAYS360($T57,DATE(AV$7,12,31)),     IF((YEAR($T57)+$X57)&lt;=AV$7,               $W57-SUM($Y57:AU57),               $W57/$X57))))</f>
        <v/>
      </c>
      <c r="AW57" s="240">
        <f>IF(OR(NOT(ISNUMBER($T57)),ISBLANK($W57),NOT(ISNUMBER($X57))),0,      IF(OR(YEAR($T57)&gt;AW$7,$X57&lt;=0,(YEAR($T57)+$X57)&lt;AW$7),0,     IF(YEAR($T57)=AW$7,               ($W57/($X57*360))*DAYS360($T57,DATE(AW$7,12,31)),     IF((YEAR($T57)+$X57)&lt;=AW$7,               $W57-SUM($Y57:AV57),               $W57/$X57))))</f>
        <v/>
      </c>
      <c r="AX57" s="240">
        <f>IF(OR(NOT(ISNUMBER($T57)),ISBLANK($W57),NOT(ISNUMBER($X57))),0,      IF(OR(YEAR($T57)&gt;AX$7,$X57&lt;=0,(YEAR($T57)+$X57)&lt;AX$7),0,     IF(YEAR($T57)=AX$7,               ($W57/($X57*360))*DAYS360($T57,DATE(AX$7,12,31)),     IF((YEAR($T57)+$X57)&lt;=AX$7,               $W57-SUM($Y57:AW57),               $W57/$X57))))</f>
        <v/>
      </c>
      <c r="AY57" s="240">
        <f>IF(OR(NOT(ISNUMBER($T57)),ISBLANK($W57),NOT(ISNUMBER($X57))),0,      IF(OR(YEAR($T57)&gt;AY$7,$X57&lt;=0,(YEAR($T57)+$X57)&lt;AY$7),0,     IF(YEAR($T57)=AY$7,               ($W57/($X57*360))*DAYS360($T57,DATE(AY$7,12,31)),     IF((YEAR($T57)+$X57)&lt;=AY$7,               $W57-SUM($Y57:AX57),               $W57/$X57))))</f>
        <v/>
      </c>
      <c r="AZ57" s="240">
        <f>IF(OR(NOT(ISNUMBER($T57)),ISBLANK($W57),NOT(ISNUMBER($X57))),0,      IF(OR(YEAR($T57)&gt;AZ$7,$X57&lt;=0,(YEAR($T57)+$X57)&lt;AZ$7),0,     IF(YEAR($T57)=AZ$7,               ($W57/($X57*360))*DAYS360($T57,DATE(AZ$7,12,31)),     IF((YEAR($T57)+$X57)&lt;=AZ$7,               $W57-SUM($Y57:AY57),               $W57/$X57))))</f>
        <v/>
      </c>
      <c r="BA57" s="240">
        <f>IF(OR(NOT(ISNUMBER($T57)),ISBLANK($W57),NOT(ISNUMBER($X57))),0,      IF(OR(YEAR($T57)&gt;BA$7,$X57&lt;=0,(YEAR($T57)+$X57)&lt;BA$7),0,     IF(YEAR($T57)=BA$7,               ($W57/($X57*360))*DAYS360($T57,DATE(BA$7,12,31)),     IF((YEAR($T57)+$X57)&lt;=BA$7,               $W57-SUM($Y57:AZ57),               $W57/$X57))))</f>
        <v/>
      </c>
      <c r="BB57" s="240">
        <f>IF(OR(NOT(ISNUMBER($T57)),ISBLANK($W57),NOT(ISNUMBER($X57))),0,      IF(OR(YEAR($T57)&gt;BB$7,$X57&lt;=0,(YEAR($T57)+$X57)&lt;BB$7),0,     IF(YEAR($T57)=BB$7,               ($W57/($X57*360))*DAYS360($T57,DATE(BB$7,12,31)),     IF((YEAR($T57)+$X57)&lt;=BB$7,               $W57-SUM($Y57:BA57),               $W57/$X57))))</f>
        <v/>
      </c>
      <c r="BC57" s="240">
        <f>IF(OR(NOT(ISNUMBER($T57)),ISBLANK($W57),NOT(ISNUMBER($X57))),0,      IF(OR(YEAR($T57)&gt;BC$7,$X57&lt;=0,(YEAR($T57)+$X57)&lt;BC$7),0,     IF(YEAR($T57)=BC$7,               ($W57/($X57*360))*DAYS360($T57,DATE(BC$7,12,31)),     IF((YEAR($T57)+$X57)&lt;=BC$7,               $W57-SUM($Y57:BB57),               $W57/$X57))))</f>
        <v/>
      </c>
      <c r="BD57" s="240">
        <f>IF(OR(NOT(ISNUMBER($T57)),ISBLANK($W57),NOT(ISNUMBER($X57))),0,      IF(OR(YEAR($T57)&gt;BD$7,$X57&lt;=0,(YEAR($T57)+$X57)&lt;BD$7),0,     IF(YEAR($T57)=BD$7,               ($W57/($X57*360))*DAYS360($T57,DATE(BD$7,12,31)),     IF((YEAR($T57)+$X57)&lt;=BD$7,               $W57-SUM($Y57:BC57),               $W57/$X57))))</f>
        <v/>
      </c>
      <c r="BE57" s="240">
        <f>IF(OR(NOT(ISNUMBER($T57)),ISBLANK($W57),NOT(ISNUMBER($X57))),0,      IF(OR(YEAR($T57)&gt;BE$7,$X57&lt;=0,(YEAR($T57)+$X57)&lt;BE$7),0,     IF(YEAR($T57)=BE$7,               ($W57/($X57*360))*DAYS360($T57,DATE(BE$7,12,31)),     IF((YEAR($T57)+$X57)&lt;=BE$7,               $W57-SUM($Y57:BD57),               $W57/$X57))))</f>
        <v/>
      </c>
      <c r="BF57" s="240">
        <f>IF(OR(NOT(ISNUMBER($T57)),ISBLANK($W57),NOT(ISNUMBER($X57))),0,      IF(OR(YEAR($T57)&gt;BF$7,$X57&lt;=0,(YEAR($T57)+$X57)&lt;BF$7),0,     IF(YEAR($T57)=BF$7,               ($W57/($X57*360))*DAYS360($T57,DATE(BF$7,12,31)),     IF((YEAR($T57)+$X57)&lt;=BF$7,               $W57-SUM($Y57:BE57),               $W57/$X57))))</f>
        <v/>
      </c>
      <c r="BG57" s="240">
        <f>IF(OR(NOT(ISNUMBER($T57)),ISBLANK($W57),NOT(ISNUMBER($X57))),0,      IF(OR(YEAR($T57)&gt;BG$7,$X57&lt;=0,(YEAR($T57)+$X57)&lt;BG$7),0,     IF(YEAR($T57)=BG$7,               ($W57/($X57*360))*DAYS360($T57,DATE(BG$7,12,31)),     IF((YEAR($T57)+$X57)&lt;=BG$7,               $W57-SUM($Y57:BF57),               $W57/$X57))))</f>
        <v/>
      </c>
      <c r="BH57" s="240">
        <f>IF(OR(NOT(ISNUMBER($T57)),ISBLANK($W57),NOT(ISNUMBER($X57))),0,      IF(OR(YEAR($T57)&gt;BH$7,$X57&lt;=0,(YEAR($T57)+$X57)&lt;BH$7),0,     IF(YEAR($T57)=BH$7,               ($W57/($X57*360))*DAYS360($T57,DATE(BH$7,12,31)),     IF((YEAR($T57)+$X57)&lt;=BH$7,               $W57-SUM($Y57:BG57),               $W57/$X57))))</f>
        <v/>
      </c>
      <c r="BI57" s="240">
        <f>IF(OR(NOT(ISNUMBER($T57)),ISBLANK($W57),NOT(ISNUMBER($X57))),0,      IF(OR(YEAR($T57)&gt;BI$7,$X57&lt;=0,(YEAR($T57)+$X57)&lt;BI$7),0,     IF(YEAR($T57)=BI$7,               ($W57/($X57*360))*DAYS360($T57,DATE(BI$7,12,31)),     IF((YEAR($T57)+$X57)&lt;=BI$7,               $W57-SUM($Y57:BH57),               $W57/$X57))))</f>
        <v/>
      </c>
      <c r="BJ57" s="240">
        <f>IF(OR(NOT(ISNUMBER($T57)),ISBLANK($W57),NOT(ISNUMBER($X57))),0,      IF(OR(YEAR($T57)&gt;BJ$7,$X57&lt;=0,(YEAR($T57)+$X57)&lt;BJ$7),0,     IF(YEAR($T57)=BJ$7,               ($W57/($X57*360))*DAYS360($T57,DATE(BJ$7,12,31)),     IF((YEAR($T57)+$X57)&lt;=BJ$7,               $W57-SUM($Y57:BI57),               $W57/$X57))))</f>
        <v/>
      </c>
      <c r="BK57" s="240">
        <f>IF(OR(NOT(ISNUMBER($T57)),ISBLANK($W57),NOT(ISNUMBER($X57))),0,      IF(OR(YEAR($T57)&gt;BK$7,$X57&lt;=0,(YEAR($T57)+$X57)&lt;BK$7),0,     IF(YEAR($T57)=BK$7,               ($W57/($X57*360))*DAYS360($T57,DATE(BK$7,12,31)),     IF((YEAR($T57)+$X57)&lt;=BK$7,               $W57-SUM($Y57:BJ57),               $W57/$X57))))</f>
        <v/>
      </c>
      <c r="BL57" s="240">
        <f>IF(OR(NOT(ISNUMBER($T57)),ISBLANK($W57),NOT(ISNUMBER($X57))),0,      IF(OR(YEAR($T57)&gt;BL$7,$X57&lt;=0,(YEAR($T57)+$X57)&lt;BL$7),0,     IF(YEAR($T57)=BL$7,               ($W57/($X57*360))*DAYS360($T57,DATE(BL$7,12,31)),     IF((YEAR($T57)+$X57)&lt;=BL$7,               $W57-SUM($Y57:BK57),               $W57/$X57))))</f>
        <v/>
      </c>
      <c r="BM57" s="240">
        <f>IF(OR(NOT(ISNUMBER($T57)),ISBLANK($W57),NOT(ISNUMBER($X57))),0,      IF(OR(YEAR($T57)&gt;BM$7,$X57&lt;=0,(YEAR($T57)+$X57)&lt;BM$7),0,     IF(YEAR($T57)=BM$7,               ($W57/($X57*360))*DAYS360($T57,DATE(BM$7,12,31)),     IF((YEAR($T57)+$X57)&lt;=BM$7,               $W57-SUM($Y57:BL57),               $W57/$X57))))</f>
        <v/>
      </c>
      <c r="BN57" s="240">
        <f>IF(OR(NOT(ISNUMBER($T57)),ISBLANK($W57),NOT(ISNUMBER($X57))),0,      IF(OR(YEAR($T57)&gt;BN$7,$X57&lt;=0,(YEAR($T57)+$X57)&lt;BN$7),0,     IF(YEAR($T57)=BN$7,               ($W57/($X57*360))*DAYS360($T57,DATE(BN$7,12,31)),     IF((YEAR($T57)+$X57)&lt;=BN$7,               $W57-SUM($Y57:BM57),               $W57/$X57))))</f>
        <v/>
      </c>
      <c r="BO57" s="240">
        <f>IF(OR(NOT(ISNUMBER($T57)),ISBLANK($W57),NOT(ISNUMBER($X57))),0,      IF(OR(YEAR($T57)&gt;BO$7,$X57&lt;=0,(YEAR($T57)+$X57)&lt;BO$7),0,     IF(YEAR($T57)=BO$7,               ($W57/($X57*360))*DAYS360($T57,DATE(BO$7,12,31)),     IF((YEAR($T57)+$X57)&lt;=BO$7,               $W57-SUM($Y57:BN57),               $W57/$X57))))</f>
        <v/>
      </c>
      <c r="BP57" s="240">
        <f>IF(OR(NOT(ISNUMBER($T57)),ISBLANK($W57),NOT(ISNUMBER($X57))),0,      IF(OR(YEAR($T57)&gt;BP$7,$X57&lt;=0,(YEAR($T57)+$X57)&lt;BP$7),0,     IF(YEAR($T57)=BP$7,               ($W57/($X57*360))*DAYS360($T57,DATE(BP$7,12,31)),     IF((YEAR($T57)+$X57)&lt;=BP$7,               $W57-SUM($Y57:BO57),               $W57/$X57))))</f>
        <v/>
      </c>
      <c r="BQ57" s="240">
        <f>IF(OR(NOT(ISNUMBER($T57)),ISBLANK($W57),NOT(ISNUMBER($X57))),0,      IF(OR(YEAR($T57)&gt;BQ$7,$X57&lt;=0,(YEAR($T57)+$X57)&lt;BQ$7),0,     IF(YEAR($T57)=BQ$7,               ($W57/($X57*360))*DAYS360($T57,DATE(BQ$7,12,31)),     IF((YEAR($T57)+$X57)&lt;=BQ$7,               $W57-SUM($Y57:BP57),               $W57/$X57))))</f>
        <v/>
      </c>
      <c r="BR57" s="240">
        <f>IF(OR(NOT(ISNUMBER($T57)),ISBLANK($W57),NOT(ISNUMBER($X57))),0,      IF(OR(YEAR($T57)&gt;BR$7,$X57&lt;=0,(YEAR($T57)+$X57)&lt;BR$7),0,     IF(YEAR($T57)=BR$7,               ($W57/($X57*360))*DAYS360($T57,DATE(BR$7,12,31)),     IF((YEAR($T57)+$X57)&lt;=BR$7,               $W57-SUM($Y57:BQ57),               $W57/$X57))))</f>
        <v/>
      </c>
      <c r="BS57" s="240">
        <f>IF(OR(NOT(ISNUMBER($T57)),ISBLANK($W57),NOT(ISNUMBER($X57))),0,      IF(OR(YEAR($T57)&gt;BS$7,$X57&lt;=0,(YEAR($T57)+$X57)&lt;BS$7),0,     IF(YEAR($T57)=BS$7,               ($W57/($X57*360))*DAYS360($T57,DATE(BS$7,12,31)),     IF((YEAR($T57)+$X57)&lt;=BS$7,               $W57-SUM($Y57:BR57),               $W57/$X57))))</f>
        <v/>
      </c>
      <c r="BT57" s="240">
        <f>IF(OR(NOT(ISNUMBER($T57)),ISBLANK($W57),NOT(ISNUMBER($X57))),0,      IF(OR(YEAR($T57)&gt;BT$7,$X57&lt;=0,(YEAR($T57)+$X57)&lt;BT$7),0,     IF(YEAR($T57)=BT$7,               ($W57/($X57*360))*DAYS360($T57,DATE(BT$7,12,31)),     IF((YEAR($T57)+$X57)&lt;=BT$7,               $W57-SUM($Y57:BS57),               $W57/$X57))))</f>
        <v/>
      </c>
      <c r="BU57" s="240">
        <f>IF(OR(NOT(ISNUMBER($T57)),ISBLANK($W57),NOT(ISNUMBER($X57))),0,      IF(OR(YEAR($T57)&gt;BU$7,$X57&lt;=0,(YEAR($T57)+$X57)&lt;BU$7),0,     IF(YEAR($T57)=BU$7,               ($W57/($X57*360))*DAYS360($T57,DATE(BU$7,12,31)),     IF((YEAR($T57)+$X57)&lt;=BU$7,               $W57-SUM($Y57:BT57),               $W57/$X57))))</f>
        <v/>
      </c>
      <c r="BV57" s="240">
        <f>IF(OR(NOT(ISNUMBER($T57)),ISBLANK($W57),NOT(ISNUMBER($X57))),0,      IF(OR(YEAR($T57)&gt;BV$7,$X57&lt;=0,(YEAR($T57)+$X57)&lt;BV$7),0,     IF(YEAR($T57)=BV$7,               ($W57/($X57*360))*DAYS360($T57,DATE(BV$7,12,31)),     IF((YEAR($T57)+$X57)&lt;=BV$7,               $W57-SUM($Y57:BU57),               $W57/$X57))))</f>
        <v/>
      </c>
      <c r="BW57" s="240">
        <f>IF(OR(NOT(ISNUMBER($T57)),ISBLANK($W57),NOT(ISNUMBER($X57))),0,      IF(OR(YEAR($T57)&gt;BW$7,$X57&lt;=0,(YEAR($T57)+$X57)&lt;BW$7),0,     IF(YEAR($T57)=BW$7,               ($W57/($X57*360))*DAYS360($T57,DATE(BW$7,12,31)),     IF((YEAR($T57)+$X57)&lt;=BW$7,               $W57-SUM($Y57:BV57),               $W57/$X57))))</f>
        <v/>
      </c>
      <c r="BX57" s="240">
        <f>IF(OR(NOT(ISNUMBER($T57)),ISBLANK($W57),NOT(ISNUMBER($X57))),0,      IF(OR(YEAR($T57)&gt;BX$7,$X57&lt;=0,(YEAR($T57)+$X57)&lt;BX$7),0,     IF(YEAR($T57)=BX$7,               ($W57/($X57*360))*DAYS360($T57,DATE(BX$7,12,31)),     IF((YEAR($T57)+$X57)&lt;=BX$7,               $W57-SUM($Y57:BW57),               $W57/$X57))))</f>
        <v/>
      </c>
      <c r="BY57" s="240">
        <f>IF(OR(NOT(ISNUMBER($T57)),ISBLANK($W57),NOT(ISNUMBER($X57))),0,      IF(OR(YEAR($T57)&gt;BY$7,$X57&lt;=0,(YEAR($T57)+$X57)&lt;BY$7),0,     IF(YEAR($T57)=BY$7,               ($W57/($X57*360))*DAYS360($T57,DATE(BY$7,12,31)),     IF((YEAR($T57)+$X57)&lt;=BY$7,               $W57-SUM($Y57:BX57),               $W57/$X57))))</f>
        <v/>
      </c>
    </row>
    <row r="58" ht="15" customFormat="1" customHeight="1" s="14">
      <c r="A58" s="9" t="n"/>
      <c r="B58" s="30" t="inlineStr">
        <is>
          <t>Bien_Immo - 1</t>
        </is>
      </c>
      <c r="C58" s="190" t="n"/>
      <c r="D58" s="356" t="n"/>
      <c r="E58" s="525" t="n"/>
      <c r="F58" s="525" t="n"/>
      <c r="G58" s="525" t="n"/>
      <c r="H58" s="525" t="n"/>
      <c r="I58" s="525" t="n"/>
      <c r="J58" s="525" t="n"/>
      <c r="K58" s="525" t="n"/>
      <c r="L58" s="525" t="n"/>
      <c r="M58" s="525" t="n"/>
      <c r="N58" s="526" t="n"/>
      <c r="O58" s="260" t="n"/>
      <c r="P58" s="191" t="n"/>
      <c r="Q58" s="341" t="inlineStr">
        <is>
          <t>Autres immobilisations corporelles</t>
        </is>
      </c>
      <c r="R58" s="18" t="n"/>
      <c r="S58" s="12">
        <f>B64</f>
        <v/>
      </c>
      <c r="T58" s="176">
        <f>IFERROR( IF(ISBLANK(C64),"",IF(C64&lt;HLOOKUP(S58,$Z$275:$AC$280,5,FALSE),"",MAX(HLOOKUP(S58,$Z$275:$AC$280,6,FALSE),C64) ) ),"")</f>
        <v/>
      </c>
      <c r="U58" s="287">
        <f>IF(ISBLANK(D64),"",D64)</f>
        <v/>
      </c>
      <c r="V58" s="316">
        <f>Q64</f>
        <v/>
      </c>
      <c r="W58" s="512">
        <f>IF(ISBLANK(O64),0,O64)</f>
        <v/>
      </c>
      <c r="X58" s="512">
        <f>IF(ISBLANK(P64),"",P64)</f>
        <v/>
      </c>
      <c r="Y58" s="12" t="n"/>
      <c r="Z58" s="240">
        <f>IF(OR(NOT(ISNUMBER($T58)),ISBLANK($W58),NOT(ISNUMBER($X58))),0,      IF(OR(YEAR($T58)&gt;Z$7,$X58&lt;=0,(YEAR($T58)+$X58)&lt;Z$7),0,     IF(YEAR($T58)=Z$7,               ($W58/($X58*360))*DAYS360($T58,DATE(Z$7,12,31)),     IF((YEAR($T58)+$X58)&lt;=Z$7,               $W58-SUM($Y58:Y58),               $W58/$X58))))</f>
        <v/>
      </c>
      <c r="AA58" s="240">
        <f>IF(OR(NOT(ISNUMBER($T58)),ISBLANK($W58),NOT(ISNUMBER($X58))),0,      IF(OR(YEAR($T58)&gt;AA$7,$X58&lt;=0,(YEAR($T58)+$X58)&lt;AA$7),0,     IF(YEAR($T58)=AA$7,               ($W58/($X58*360))*DAYS360($T58,DATE(AA$7,12,31)),     IF((YEAR($T58)+$X58)&lt;=AA$7,               $W58-SUM($Y58:Z58),               $W58/$X58))))</f>
        <v/>
      </c>
      <c r="AB58" s="240">
        <f>IF(OR(NOT(ISNUMBER($T58)),ISBLANK($W58),NOT(ISNUMBER($X58))),0,      IF(OR(YEAR($T58)&gt;AB$7,$X58&lt;=0,(YEAR($T58)+$X58)&lt;AB$7),0,     IF(YEAR($T58)=AB$7,               ($W58/($X58*360))*DAYS360($T58,DATE(AB$7,12,31)),     IF((YEAR($T58)+$X58)&lt;=AB$7,               $W58-SUM($Y58:AA58),               $W58/$X58))))</f>
        <v/>
      </c>
      <c r="AC58" s="240">
        <f>IF(OR(NOT(ISNUMBER($T58)),ISBLANK($W58),NOT(ISNUMBER($X58))),0,      IF(OR(YEAR($T58)&gt;AC$7,$X58&lt;=0,(YEAR($T58)+$X58)&lt;AC$7),0,     IF(YEAR($T58)=AC$7,               ($W58/($X58*360))*DAYS360($T58,DATE(AC$7,12,31)),     IF((YEAR($T58)+$X58)&lt;=AC$7,               $W58-SUM($Y58:AB58),               $W58/$X58))))</f>
        <v/>
      </c>
      <c r="AD58" s="240">
        <f>IF(OR(NOT(ISNUMBER($T58)),ISBLANK($W58),NOT(ISNUMBER($X58))),0,      IF(OR(YEAR($T58)&gt;AD$7,$X58&lt;=0,(YEAR($T58)+$X58)&lt;AD$7),0,     IF(YEAR($T58)=AD$7,               ($W58/($X58*360))*DAYS360($T58,DATE(AD$7,12,31)),     IF((YEAR($T58)+$X58)&lt;=AD$7,               $W58-SUM($Y58:AC58),               $W58/$X58))))</f>
        <v/>
      </c>
      <c r="AE58" s="240">
        <f>IF(OR(NOT(ISNUMBER($T58)),ISBLANK($W58),NOT(ISNUMBER($X58))),0,      IF(OR(YEAR($T58)&gt;AE$7,$X58&lt;=0,(YEAR($T58)+$X58)&lt;AE$7),0,     IF(YEAR($T58)=AE$7,               ($W58/($X58*360))*DAYS360($T58,DATE(AE$7,12,31)),     IF((YEAR($T58)+$X58)&lt;=AE$7,               $W58-SUM($Y58:AD58),               $W58/$X58))))</f>
        <v/>
      </c>
      <c r="AF58" s="240">
        <f>IF(OR(NOT(ISNUMBER($T58)),ISBLANK($W58),NOT(ISNUMBER($X58))),0,      IF(OR(YEAR($T58)&gt;AF$7,$X58&lt;=0,(YEAR($T58)+$X58)&lt;AF$7),0,     IF(YEAR($T58)=AF$7,               ($W58/($X58*360))*DAYS360($T58,DATE(AF$7,12,31)),     IF((YEAR($T58)+$X58)&lt;=AF$7,               $W58-SUM($Y58:AE58),               $W58/$X58))))</f>
        <v/>
      </c>
      <c r="AG58" s="240">
        <f>IF(OR(NOT(ISNUMBER($T58)),ISBLANK($W58),NOT(ISNUMBER($X58))),0,      IF(OR(YEAR($T58)&gt;AG$7,$X58&lt;=0,(YEAR($T58)+$X58)&lt;AG$7),0,     IF(YEAR($T58)=AG$7,               ($W58/($X58*360))*DAYS360($T58,DATE(AG$7,12,31)),     IF((YEAR($T58)+$X58)&lt;=AG$7,               $W58-SUM($Y58:AF58),               $W58/$X58))))</f>
        <v/>
      </c>
      <c r="AH58" s="240">
        <f>IF(OR(NOT(ISNUMBER($T58)),ISBLANK($W58),NOT(ISNUMBER($X58))),0,      IF(OR(YEAR($T58)&gt;AH$7,$X58&lt;=0,(YEAR($T58)+$X58)&lt;AH$7),0,     IF(YEAR($T58)=AH$7,               ($W58/($X58*360))*DAYS360($T58,DATE(AH$7,12,31)),     IF((YEAR($T58)+$X58)&lt;=AH$7,               $W58-SUM($Y58:AG58),               $W58/$X58))))</f>
        <v/>
      </c>
      <c r="AI58" s="240">
        <f>IF(OR(NOT(ISNUMBER($T58)),ISBLANK($W58),NOT(ISNUMBER($X58))),0,      IF(OR(YEAR($T58)&gt;AI$7,$X58&lt;=0,(YEAR($T58)+$X58)&lt;AI$7),0,     IF(YEAR($T58)=AI$7,               ($W58/($X58*360))*DAYS360($T58,DATE(AI$7,12,31)),     IF((YEAR($T58)+$X58)&lt;=AI$7,               $W58-SUM($Y58:AH58),               $W58/$X58))))</f>
        <v/>
      </c>
      <c r="AJ58" s="240">
        <f>IF(OR(NOT(ISNUMBER($T58)),ISBLANK($W58),NOT(ISNUMBER($X58))),0,      IF(OR(YEAR($T58)&gt;AJ$7,$X58&lt;=0,(YEAR($T58)+$X58)&lt;AJ$7),0,     IF(YEAR($T58)=AJ$7,               ($W58/($X58*360))*DAYS360($T58,DATE(AJ$7,12,31)),     IF((YEAR($T58)+$X58)&lt;=AJ$7,               $W58-SUM($Y58:AI58),               $W58/$X58))))</f>
        <v/>
      </c>
      <c r="AK58" s="240">
        <f>IF(OR(NOT(ISNUMBER($T58)),ISBLANK($W58),NOT(ISNUMBER($X58))),0,      IF(OR(YEAR($T58)&gt;AK$7,$X58&lt;=0,(YEAR($T58)+$X58)&lt;AK$7),0,     IF(YEAR($T58)=AK$7,               ($W58/($X58*360))*DAYS360($T58,DATE(AK$7,12,31)),     IF((YEAR($T58)+$X58)&lt;=AK$7,               $W58-SUM($Y58:AJ58),               $W58/$X58))))</f>
        <v/>
      </c>
      <c r="AL58" s="240">
        <f>IF(OR(NOT(ISNUMBER($T58)),ISBLANK($W58),NOT(ISNUMBER($X58))),0,      IF(OR(YEAR($T58)&gt;AL$7,$X58&lt;=0,(YEAR($T58)+$X58)&lt;AL$7),0,     IF(YEAR($T58)=AL$7,               ($W58/($X58*360))*DAYS360($T58,DATE(AL$7,12,31)),     IF((YEAR($T58)+$X58)&lt;=AL$7,               $W58-SUM($Y58:AK58),               $W58/$X58))))</f>
        <v/>
      </c>
      <c r="AM58" s="240">
        <f>IF(OR(NOT(ISNUMBER($T58)),ISBLANK($W58),NOT(ISNUMBER($X58))),0,      IF(OR(YEAR($T58)&gt;AM$7,$X58&lt;=0,(YEAR($T58)+$X58)&lt;AM$7),0,     IF(YEAR($T58)=AM$7,               ($W58/($X58*360))*DAYS360($T58,DATE(AM$7,12,31)),     IF((YEAR($T58)+$X58)&lt;=AM$7,               $W58-SUM($Y58:AL58),               $W58/$X58))))</f>
        <v/>
      </c>
      <c r="AN58" s="240">
        <f>IF(OR(NOT(ISNUMBER($T58)),ISBLANK($W58),NOT(ISNUMBER($X58))),0,      IF(OR(YEAR($T58)&gt;AN$7,$X58&lt;=0,(YEAR($T58)+$X58)&lt;AN$7),0,     IF(YEAR($T58)=AN$7,               ($W58/($X58*360))*DAYS360($T58,DATE(AN$7,12,31)),     IF((YEAR($T58)+$X58)&lt;=AN$7,               $W58-SUM($Y58:AM58),               $W58/$X58))))</f>
        <v/>
      </c>
      <c r="AO58" s="240">
        <f>IF(OR(NOT(ISNUMBER($T58)),ISBLANK($W58),NOT(ISNUMBER($X58))),0,      IF(OR(YEAR($T58)&gt;AO$7,$X58&lt;=0,(YEAR($T58)+$X58)&lt;AO$7),0,     IF(YEAR($T58)=AO$7,               ($W58/($X58*360))*DAYS360($T58,DATE(AO$7,12,31)),     IF((YEAR($T58)+$X58)&lt;=AO$7,               $W58-SUM($Y58:AN58),               $W58/$X58))))</f>
        <v/>
      </c>
      <c r="AP58" s="240">
        <f>IF(OR(NOT(ISNUMBER($T58)),ISBLANK($W58),NOT(ISNUMBER($X58))),0,      IF(OR(YEAR($T58)&gt;AP$7,$X58&lt;=0,(YEAR($T58)+$X58)&lt;AP$7),0,     IF(YEAR($T58)=AP$7,               ($W58/($X58*360))*DAYS360($T58,DATE(AP$7,12,31)),     IF((YEAR($T58)+$X58)&lt;=AP$7,               $W58-SUM($Y58:AO58),               $W58/$X58))))</f>
        <v/>
      </c>
      <c r="AQ58" s="240">
        <f>IF(OR(NOT(ISNUMBER($T58)),ISBLANK($W58),NOT(ISNUMBER($X58))),0,      IF(OR(YEAR($T58)&gt;AQ$7,$X58&lt;=0,(YEAR($T58)+$X58)&lt;AQ$7),0,     IF(YEAR($T58)=AQ$7,               ($W58/($X58*360))*DAYS360($T58,DATE(AQ$7,12,31)),     IF((YEAR($T58)+$X58)&lt;=AQ$7,               $W58-SUM($Y58:AP58),               $W58/$X58))))</f>
        <v/>
      </c>
      <c r="AR58" s="240">
        <f>IF(OR(NOT(ISNUMBER($T58)),ISBLANK($W58),NOT(ISNUMBER($X58))),0,      IF(OR(YEAR($T58)&gt;AR$7,$X58&lt;=0,(YEAR($T58)+$X58)&lt;AR$7),0,     IF(YEAR($T58)=AR$7,               ($W58/($X58*360))*DAYS360($T58,DATE(AR$7,12,31)),     IF((YEAR($T58)+$X58)&lt;=AR$7,               $W58-SUM($Y58:AQ58),               $W58/$X58))))</f>
        <v/>
      </c>
      <c r="AS58" s="240">
        <f>IF(OR(NOT(ISNUMBER($T58)),ISBLANK($W58),NOT(ISNUMBER($X58))),0,      IF(OR(YEAR($T58)&gt;AS$7,$X58&lt;=0,(YEAR($T58)+$X58)&lt;AS$7),0,     IF(YEAR($T58)=AS$7,               ($W58/($X58*360))*DAYS360($T58,DATE(AS$7,12,31)),     IF((YEAR($T58)+$X58)&lt;=AS$7,               $W58-SUM($Y58:AR58),               $W58/$X58))))</f>
        <v/>
      </c>
      <c r="AT58" s="240">
        <f>IF(OR(NOT(ISNUMBER($T58)),ISBLANK($W58),NOT(ISNUMBER($X58))),0,      IF(OR(YEAR($T58)&gt;AT$7,$X58&lt;=0,(YEAR($T58)+$X58)&lt;AT$7),0,     IF(YEAR($T58)=AT$7,               ($W58/($X58*360))*DAYS360($T58,DATE(AT$7,12,31)),     IF((YEAR($T58)+$X58)&lt;=AT$7,               $W58-SUM($Y58:AS58),               $W58/$X58))))</f>
        <v/>
      </c>
      <c r="AU58" s="240">
        <f>IF(OR(NOT(ISNUMBER($T58)),ISBLANK($W58),NOT(ISNUMBER($X58))),0,      IF(OR(YEAR($T58)&gt;AU$7,$X58&lt;=0,(YEAR($T58)+$X58)&lt;AU$7),0,     IF(YEAR($T58)=AU$7,               ($W58/($X58*360))*DAYS360($T58,DATE(AU$7,12,31)),     IF((YEAR($T58)+$X58)&lt;=AU$7,               $W58-SUM($Y58:AT58),               $W58/$X58))))</f>
        <v/>
      </c>
      <c r="AV58" s="240">
        <f>IF(OR(NOT(ISNUMBER($T58)),ISBLANK($W58),NOT(ISNUMBER($X58))),0,      IF(OR(YEAR($T58)&gt;AV$7,$X58&lt;=0,(YEAR($T58)+$X58)&lt;AV$7),0,     IF(YEAR($T58)=AV$7,               ($W58/($X58*360))*DAYS360($T58,DATE(AV$7,12,31)),     IF((YEAR($T58)+$X58)&lt;=AV$7,               $W58-SUM($Y58:AU58),               $W58/$X58))))</f>
        <v/>
      </c>
      <c r="AW58" s="240">
        <f>IF(OR(NOT(ISNUMBER($T58)),ISBLANK($W58),NOT(ISNUMBER($X58))),0,      IF(OR(YEAR($T58)&gt;AW$7,$X58&lt;=0,(YEAR($T58)+$X58)&lt;AW$7),0,     IF(YEAR($T58)=AW$7,               ($W58/($X58*360))*DAYS360($T58,DATE(AW$7,12,31)),     IF((YEAR($T58)+$X58)&lt;=AW$7,               $W58-SUM($Y58:AV58),               $W58/$X58))))</f>
        <v/>
      </c>
      <c r="AX58" s="240">
        <f>IF(OR(NOT(ISNUMBER($T58)),ISBLANK($W58),NOT(ISNUMBER($X58))),0,      IF(OR(YEAR($T58)&gt;AX$7,$X58&lt;=0,(YEAR($T58)+$X58)&lt;AX$7),0,     IF(YEAR($T58)=AX$7,               ($W58/($X58*360))*DAYS360($T58,DATE(AX$7,12,31)),     IF((YEAR($T58)+$X58)&lt;=AX$7,               $W58-SUM($Y58:AW58),               $W58/$X58))))</f>
        <v/>
      </c>
      <c r="AY58" s="240">
        <f>IF(OR(NOT(ISNUMBER($T58)),ISBLANK($W58),NOT(ISNUMBER($X58))),0,      IF(OR(YEAR($T58)&gt;AY$7,$X58&lt;=0,(YEAR($T58)+$X58)&lt;AY$7),0,     IF(YEAR($T58)=AY$7,               ($W58/($X58*360))*DAYS360($T58,DATE(AY$7,12,31)),     IF((YEAR($T58)+$X58)&lt;=AY$7,               $W58-SUM($Y58:AX58),               $W58/$X58))))</f>
        <v/>
      </c>
      <c r="AZ58" s="240">
        <f>IF(OR(NOT(ISNUMBER($T58)),ISBLANK($W58),NOT(ISNUMBER($X58))),0,      IF(OR(YEAR($T58)&gt;AZ$7,$X58&lt;=0,(YEAR($T58)+$X58)&lt;AZ$7),0,     IF(YEAR($T58)=AZ$7,               ($W58/($X58*360))*DAYS360($T58,DATE(AZ$7,12,31)),     IF((YEAR($T58)+$X58)&lt;=AZ$7,               $W58-SUM($Y58:AY58),               $W58/$X58))))</f>
        <v/>
      </c>
      <c r="BA58" s="240">
        <f>IF(OR(NOT(ISNUMBER($T58)),ISBLANK($W58),NOT(ISNUMBER($X58))),0,      IF(OR(YEAR($T58)&gt;BA$7,$X58&lt;=0,(YEAR($T58)+$X58)&lt;BA$7),0,     IF(YEAR($T58)=BA$7,               ($W58/($X58*360))*DAYS360($T58,DATE(BA$7,12,31)),     IF((YEAR($T58)+$X58)&lt;=BA$7,               $W58-SUM($Y58:AZ58),               $W58/$X58))))</f>
        <v/>
      </c>
      <c r="BB58" s="240">
        <f>IF(OR(NOT(ISNUMBER($T58)),ISBLANK($W58),NOT(ISNUMBER($X58))),0,      IF(OR(YEAR($T58)&gt;BB$7,$X58&lt;=0,(YEAR($T58)+$X58)&lt;BB$7),0,     IF(YEAR($T58)=BB$7,               ($W58/($X58*360))*DAYS360($T58,DATE(BB$7,12,31)),     IF((YEAR($T58)+$X58)&lt;=BB$7,               $W58-SUM($Y58:BA58),               $W58/$X58))))</f>
        <v/>
      </c>
      <c r="BC58" s="240">
        <f>IF(OR(NOT(ISNUMBER($T58)),ISBLANK($W58),NOT(ISNUMBER($X58))),0,      IF(OR(YEAR($T58)&gt;BC$7,$X58&lt;=0,(YEAR($T58)+$X58)&lt;BC$7),0,     IF(YEAR($T58)=BC$7,               ($W58/($X58*360))*DAYS360($T58,DATE(BC$7,12,31)),     IF((YEAR($T58)+$X58)&lt;=BC$7,               $W58-SUM($Y58:BB58),               $W58/$X58))))</f>
        <v/>
      </c>
      <c r="BD58" s="240">
        <f>IF(OR(NOT(ISNUMBER($T58)),ISBLANK($W58),NOT(ISNUMBER($X58))),0,      IF(OR(YEAR($T58)&gt;BD$7,$X58&lt;=0,(YEAR($T58)+$X58)&lt;BD$7),0,     IF(YEAR($T58)=BD$7,               ($W58/($X58*360))*DAYS360($T58,DATE(BD$7,12,31)),     IF((YEAR($T58)+$X58)&lt;=BD$7,               $W58-SUM($Y58:BC58),               $W58/$X58))))</f>
        <v/>
      </c>
      <c r="BE58" s="240">
        <f>IF(OR(NOT(ISNUMBER($T58)),ISBLANK($W58),NOT(ISNUMBER($X58))),0,      IF(OR(YEAR($T58)&gt;BE$7,$X58&lt;=0,(YEAR($T58)+$X58)&lt;BE$7),0,     IF(YEAR($T58)=BE$7,               ($W58/($X58*360))*DAYS360($T58,DATE(BE$7,12,31)),     IF((YEAR($T58)+$X58)&lt;=BE$7,               $W58-SUM($Y58:BD58),               $W58/$X58))))</f>
        <v/>
      </c>
      <c r="BF58" s="240">
        <f>IF(OR(NOT(ISNUMBER($T58)),ISBLANK($W58),NOT(ISNUMBER($X58))),0,      IF(OR(YEAR($T58)&gt;BF$7,$X58&lt;=0,(YEAR($T58)+$X58)&lt;BF$7),0,     IF(YEAR($T58)=BF$7,               ($W58/($X58*360))*DAYS360($T58,DATE(BF$7,12,31)),     IF((YEAR($T58)+$X58)&lt;=BF$7,               $W58-SUM($Y58:BE58),               $W58/$X58))))</f>
        <v/>
      </c>
      <c r="BG58" s="240">
        <f>IF(OR(NOT(ISNUMBER($T58)),ISBLANK($W58),NOT(ISNUMBER($X58))),0,      IF(OR(YEAR($T58)&gt;BG$7,$X58&lt;=0,(YEAR($T58)+$X58)&lt;BG$7),0,     IF(YEAR($T58)=BG$7,               ($W58/($X58*360))*DAYS360($T58,DATE(BG$7,12,31)),     IF((YEAR($T58)+$X58)&lt;=BG$7,               $W58-SUM($Y58:BF58),               $W58/$X58))))</f>
        <v/>
      </c>
      <c r="BH58" s="240">
        <f>IF(OR(NOT(ISNUMBER($T58)),ISBLANK($W58),NOT(ISNUMBER($X58))),0,      IF(OR(YEAR($T58)&gt;BH$7,$X58&lt;=0,(YEAR($T58)+$X58)&lt;BH$7),0,     IF(YEAR($T58)=BH$7,               ($W58/($X58*360))*DAYS360($T58,DATE(BH$7,12,31)),     IF((YEAR($T58)+$X58)&lt;=BH$7,               $W58-SUM($Y58:BG58),               $W58/$X58))))</f>
        <v/>
      </c>
      <c r="BI58" s="240">
        <f>IF(OR(NOT(ISNUMBER($T58)),ISBLANK($W58),NOT(ISNUMBER($X58))),0,      IF(OR(YEAR($T58)&gt;BI$7,$X58&lt;=0,(YEAR($T58)+$X58)&lt;BI$7),0,     IF(YEAR($T58)=BI$7,               ($W58/($X58*360))*DAYS360($T58,DATE(BI$7,12,31)),     IF((YEAR($T58)+$X58)&lt;=BI$7,               $W58-SUM($Y58:BH58),               $W58/$X58))))</f>
        <v/>
      </c>
      <c r="BJ58" s="240">
        <f>IF(OR(NOT(ISNUMBER($T58)),ISBLANK($W58),NOT(ISNUMBER($X58))),0,      IF(OR(YEAR($T58)&gt;BJ$7,$X58&lt;=0,(YEAR($T58)+$X58)&lt;BJ$7),0,     IF(YEAR($T58)=BJ$7,               ($W58/($X58*360))*DAYS360($T58,DATE(BJ$7,12,31)),     IF((YEAR($T58)+$X58)&lt;=BJ$7,               $W58-SUM($Y58:BI58),               $W58/$X58))))</f>
        <v/>
      </c>
      <c r="BK58" s="240">
        <f>IF(OR(NOT(ISNUMBER($T58)),ISBLANK($W58),NOT(ISNUMBER($X58))),0,      IF(OR(YEAR($T58)&gt;BK$7,$X58&lt;=0,(YEAR($T58)+$X58)&lt;BK$7),0,     IF(YEAR($T58)=BK$7,               ($W58/($X58*360))*DAYS360($T58,DATE(BK$7,12,31)),     IF((YEAR($T58)+$X58)&lt;=BK$7,               $W58-SUM($Y58:BJ58),               $W58/$X58))))</f>
        <v/>
      </c>
      <c r="BL58" s="240">
        <f>IF(OR(NOT(ISNUMBER($T58)),ISBLANK($W58),NOT(ISNUMBER($X58))),0,      IF(OR(YEAR($T58)&gt;BL$7,$X58&lt;=0,(YEAR($T58)+$X58)&lt;BL$7),0,     IF(YEAR($T58)=BL$7,               ($W58/($X58*360))*DAYS360($T58,DATE(BL$7,12,31)),     IF((YEAR($T58)+$X58)&lt;=BL$7,               $W58-SUM($Y58:BK58),               $W58/$X58))))</f>
        <v/>
      </c>
      <c r="BM58" s="240">
        <f>IF(OR(NOT(ISNUMBER($T58)),ISBLANK($W58),NOT(ISNUMBER($X58))),0,      IF(OR(YEAR($T58)&gt;BM$7,$X58&lt;=0,(YEAR($T58)+$X58)&lt;BM$7),0,     IF(YEAR($T58)=BM$7,               ($W58/($X58*360))*DAYS360($T58,DATE(BM$7,12,31)),     IF((YEAR($T58)+$X58)&lt;=BM$7,               $W58-SUM($Y58:BL58),               $W58/$X58))))</f>
        <v/>
      </c>
      <c r="BN58" s="240">
        <f>IF(OR(NOT(ISNUMBER($T58)),ISBLANK($W58),NOT(ISNUMBER($X58))),0,      IF(OR(YEAR($T58)&gt;BN$7,$X58&lt;=0,(YEAR($T58)+$X58)&lt;BN$7),0,     IF(YEAR($T58)=BN$7,               ($W58/($X58*360))*DAYS360($T58,DATE(BN$7,12,31)),     IF((YEAR($T58)+$X58)&lt;=BN$7,               $W58-SUM($Y58:BM58),               $W58/$X58))))</f>
        <v/>
      </c>
      <c r="BO58" s="240">
        <f>IF(OR(NOT(ISNUMBER($T58)),ISBLANK($W58),NOT(ISNUMBER($X58))),0,      IF(OR(YEAR($T58)&gt;BO$7,$X58&lt;=0,(YEAR($T58)+$X58)&lt;BO$7),0,     IF(YEAR($T58)=BO$7,               ($W58/($X58*360))*DAYS360($T58,DATE(BO$7,12,31)),     IF((YEAR($T58)+$X58)&lt;=BO$7,               $W58-SUM($Y58:BN58),               $W58/$X58))))</f>
        <v/>
      </c>
      <c r="BP58" s="240">
        <f>IF(OR(NOT(ISNUMBER($T58)),ISBLANK($W58),NOT(ISNUMBER($X58))),0,      IF(OR(YEAR($T58)&gt;BP$7,$X58&lt;=0,(YEAR($T58)+$X58)&lt;BP$7),0,     IF(YEAR($T58)=BP$7,               ($W58/($X58*360))*DAYS360($T58,DATE(BP$7,12,31)),     IF((YEAR($T58)+$X58)&lt;=BP$7,               $W58-SUM($Y58:BO58),               $W58/$X58))))</f>
        <v/>
      </c>
      <c r="BQ58" s="240">
        <f>IF(OR(NOT(ISNUMBER($T58)),ISBLANK($W58),NOT(ISNUMBER($X58))),0,      IF(OR(YEAR($T58)&gt;BQ$7,$X58&lt;=0,(YEAR($T58)+$X58)&lt;BQ$7),0,     IF(YEAR($T58)=BQ$7,               ($W58/($X58*360))*DAYS360($T58,DATE(BQ$7,12,31)),     IF((YEAR($T58)+$X58)&lt;=BQ$7,               $W58-SUM($Y58:BP58),               $W58/$X58))))</f>
        <v/>
      </c>
      <c r="BR58" s="240">
        <f>IF(OR(NOT(ISNUMBER($T58)),ISBLANK($W58),NOT(ISNUMBER($X58))),0,      IF(OR(YEAR($T58)&gt;BR$7,$X58&lt;=0,(YEAR($T58)+$X58)&lt;BR$7),0,     IF(YEAR($T58)=BR$7,               ($W58/($X58*360))*DAYS360($T58,DATE(BR$7,12,31)),     IF((YEAR($T58)+$X58)&lt;=BR$7,               $W58-SUM($Y58:BQ58),               $W58/$X58))))</f>
        <v/>
      </c>
      <c r="BS58" s="240">
        <f>IF(OR(NOT(ISNUMBER($T58)),ISBLANK($W58),NOT(ISNUMBER($X58))),0,      IF(OR(YEAR($T58)&gt;BS$7,$X58&lt;=0,(YEAR($T58)+$X58)&lt;BS$7),0,     IF(YEAR($T58)=BS$7,               ($W58/($X58*360))*DAYS360($T58,DATE(BS$7,12,31)),     IF((YEAR($T58)+$X58)&lt;=BS$7,               $W58-SUM($Y58:BR58),               $W58/$X58))))</f>
        <v/>
      </c>
      <c r="BT58" s="240">
        <f>IF(OR(NOT(ISNUMBER($T58)),ISBLANK($W58),NOT(ISNUMBER($X58))),0,      IF(OR(YEAR($T58)&gt;BT$7,$X58&lt;=0,(YEAR($T58)+$X58)&lt;BT$7),0,     IF(YEAR($T58)=BT$7,               ($W58/($X58*360))*DAYS360($T58,DATE(BT$7,12,31)),     IF((YEAR($T58)+$X58)&lt;=BT$7,               $W58-SUM($Y58:BS58),               $W58/$X58))))</f>
        <v/>
      </c>
      <c r="BU58" s="240">
        <f>IF(OR(NOT(ISNUMBER($T58)),ISBLANK($W58),NOT(ISNUMBER($X58))),0,      IF(OR(YEAR($T58)&gt;BU$7,$X58&lt;=0,(YEAR($T58)+$X58)&lt;BU$7),0,     IF(YEAR($T58)=BU$7,               ($W58/($X58*360))*DAYS360($T58,DATE(BU$7,12,31)),     IF((YEAR($T58)+$X58)&lt;=BU$7,               $W58-SUM($Y58:BT58),               $W58/$X58))))</f>
        <v/>
      </c>
      <c r="BV58" s="240">
        <f>IF(OR(NOT(ISNUMBER($T58)),ISBLANK($W58),NOT(ISNUMBER($X58))),0,      IF(OR(YEAR($T58)&gt;BV$7,$X58&lt;=0,(YEAR($T58)+$X58)&lt;BV$7),0,     IF(YEAR($T58)=BV$7,               ($W58/($X58*360))*DAYS360($T58,DATE(BV$7,12,31)),     IF((YEAR($T58)+$X58)&lt;=BV$7,               $W58-SUM($Y58:BU58),               $W58/$X58))))</f>
        <v/>
      </c>
      <c r="BW58" s="240">
        <f>IF(OR(NOT(ISNUMBER($T58)),ISBLANK($W58),NOT(ISNUMBER($X58))),0,      IF(OR(YEAR($T58)&gt;BW$7,$X58&lt;=0,(YEAR($T58)+$X58)&lt;BW$7),0,     IF(YEAR($T58)=BW$7,               ($W58/($X58*360))*DAYS360($T58,DATE(BW$7,12,31)),     IF((YEAR($T58)+$X58)&lt;=BW$7,               $W58-SUM($Y58:BV58),               $W58/$X58))))</f>
        <v/>
      </c>
      <c r="BX58" s="240">
        <f>IF(OR(NOT(ISNUMBER($T58)),ISBLANK($W58),NOT(ISNUMBER($X58))),0,      IF(OR(YEAR($T58)&gt;BX$7,$X58&lt;=0,(YEAR($T58)+$X58)&lt;BX$7),0,     IF(YEAR($T58)=BX$7,               ($W58/($X58*360))*DAYS360($T58,DATE(BX$7,12,31)),     IF((YEAR($T58)+$X58)&lt;=BX$7,               $W58-SUM($Y58:BW58),               $W58/$X58))))</f>
        <v/>
      </c>
      <c r="BY58" s="240">
        <f>IF(OR(NOT(ISNUMBER($T58)),ISBLANK($W58),NOT(ISNUMBER($X58))),0,      IF(OR(YEAR($T58)&gt;BY$7,$X58&lt;=0,(YEAR($T58)+$X58)&lt;BY$7),0,     IF(YEAR($T58)=BY$7,               ($W58/($X58*360))*DAYS360($T58,DATE(BY$7,12,31)),     IF((YEAR($T58)+$X58)&lt;=BY$7,               $W58-SUM($Y58:BX58),               $W58/$X58))))</f>
        <v/>
      </c>
    </row>
    <row r="59" ht="15" customFormat="1" customHeight="1" s="14">
      <c r="A59" s="9" t="n"/>
      <c r="B59" s="30" t="inlineStr">
        <is>
          <t>Bien_Immo - 1</t>
        </is>
      </c>
      <c r="C59" s="190" t="n"/>
      <c r="D59" s="356" t="n"/>
      <c r="E59" s="525" t="n"/>
      <c r="F59" s="525" t="n"/>
      <c r="G59" s="525" t="n"/>
      <c r="H59" s="525" t="n"/>
      <c r="I59" s="525" t="n"/>
      <c r="J59" s="525" t="n"/>
      <c r="K59" s="525" t="n"/>
      <c r="L59" s="525" t="n"/>
      <c r="M59" s="525" t="n"/>
      <c r="N59" s="526" t="n"/>
      <c r="O59" s="260" t="n"/>
      <c r="P59" s="191" t="n"/>
      <c r="Q59" s="341" t="inlineStr">
        <is>
          <t>Autres immobilisations corporelles</t>
        </is>
      </c>
      <c r="R59" s="18" t="n"/>
      <c r="S59" s="12">
        <f>B65</f>
        <v/>
      </c>
      <c r="T59" s="176">
        <f>IFERROR( IF(ISBLANK(C65),"",IF(C65&lt;HLOOKUP(S59,$Z$275:$AC$280,5,FALSE),"",MAX(HLOOKUP(S59,$Z$275:$AC$280,6,FALSE),C65) ) ),"")</f>
        <v/>
      </c>
      <c r="U59" s="287">
        <f>IF(ISBLANK(D65),"",D65)</f>
        <v/>
      </c>
      <c r="V59" s="316">
        <f>Q65</f>
        <v/>
      </c>
      <c r="W59" s="512">
        <f>IF(ISBLANK(O65),0,O65)</f>
        <v/>
      </c>
      <c r="X59" s="512">
        <f>IF(ISBLANK(P65),"",P65)</f>
        <v/>
      </c>
      <c r="Y59" s="12" t="n"/>
      <c r="Z59" s="240">
        <f>IF(OR(NOT(ISNUMBER($T59)),ISBLANK($W59),NOT(ISNUMBER($X59))),0,      IF(OR(YEAR($T59)&gt;Z$7,$X59&lt;=0,(YEAR($T59)+$X59)&lt;Z$7),0,     IF(YEAR($T59)=Z$7,               ($W59/($X59*360))*DAYS360($T59,DATE(Z$7,12,31)),     IF((YEAR($T59)+$X59)&lt;=Z$7,               $W59-SUM($Y59:Y59),               $W59/$X59))))</f>
        <v/>
      </c>
      <c r="AA59" s="240">
        <f>IF(OR(NOT(ISNUMBER($T59)),ISBLANK($W59),NOT(ISNUMBER($X59))),0,      IF(OR(YEAR($T59)&gt;AA$7,$X59&lt;=0,(YEAR($T59)+$X59)&lt;AA$7),0,     IF(YEAR($T59)=AA$7,               ($W59/($X59*360))*DAYS360($T59,DATE(AA$7,12,31)),     IF((YEAR($T59)+$X59)&lt;=AA$7,               $W59-SUM($Y59:Z59),               $W59/$X59))))</f>
        <v/>
      </c>
      <c r="AB59" s="240">
        <f>IF(OR(NOT(ISNUMBER($T59)),ISBLANK($W59),NOT(ISNUMBER($X59))),0,      IF(OR(YEAR($T59)&gt;AB$7,$X59&lt;=0,(YEAR($T59)+$X59)&lt;AB$7),0,     IF(YEAR($T59)=AB$7,               ($W59/($X59*360))*DAYS360($T59,DATE(AB$7,12,31)),     IF((YEAR($T59)+$X59)&lt;=AB$7,               $W59-SUM($Y59:AA59),               $W59/$X59))))</f>
        <v/>
      </c>
      <c r="AC59" s="240">
        <f>IF(OR(NOT(ISNUMBER($T59)),ISBLANK($W59),NOT(ISNUMBER($X59))),0,      IF(OR(YEAR($T59)&gt;AC$7,$X59&lt;=0,(YEAR($T59)+$X59)&lt;AC$7),0,     IF(YEAR($T59)=AC$7,               ($W59/($X59*360))*DAYS360($T59,DATE(AC$7,12,31)),     IF((YEAR($T59)+$X59)&lt;=AC$7,               $W59-SUM($Y59:AB59),               $W59/$X59))))</f>
        <v/>
      </c>
      <c r="AD59" s="240">
        <f>IF(OR(NOT(ISNUMBER($T59)),ISBLANK($W59),NOT(ISNUMBER($X59))),0,      IF(OR(YEAR($T59)&gt;AD$7,$X59&lt;=0,(YEAR($T59)+$X59)&lt;AD$7),0,     IF(YEAR($T59)=AD$7,               ($W59/($X59*360))*DAYS360($T59,DATE(AD$7,12,31)),     IF((YEAR($T59)+$X59)&lt;=AD$7,               $W59-SUM($Y59:AC59),               $W59/$X59))))</f>
        <v/>
      </c>
      <c r="AE59" s="240">
        <f>IF(OR(NOT(ISNUMBER($T59)),ISBLANK($W59),NOT(ISNUMBER($X59))),0,      IF(OR(YEAR($T59)&gt;AE$7,$X59&lt;=0,(YEAR($T59)+$X59)&lt;AE$7),0,     IF(YEAR($T59)=AE$7,               ($W59/($X59*360))*DAYS360($T59,DATE(AE$7,12,31)),     IF((YEAR($T59)+$X59)&lt;=AE$7,               $W59-SUM($Y59:AD59),               $W59/$X59))))</f>
        <v/>
      </c>
      <c r="AF59" s="240">
        <f>IF(OR(NOT(ISNUMBER($T59)),ISBLANK($W59),NOT(ISNUMBER($X59))),0,      IF(OR(YEAR($T59)&gt;AF$7,$X59&lt;=0,(YEAR($T59)+$X59)&lt;AF$7),0,     IF(YEAR($T59)=AF$7,               ($W59/($X59*360))*DAYS360($T59,DATE(AF$7,12,31)),     IF((YEAR($T59)+$X59)&lt;=AF$7,               $W59-SUM($Y59:AE59),               $W59/$X59))))</f>
        <v/>
      </c>
      <c r="AG59" s="240">
        <f>IF(OR(NOT(ISNUMBER($T59)),ISBLANK($W59),NOT(ISNUMBER($X59))),0,      IF(OR(YEAR($T59)&gt;AG$7,$X59&lt;=0,(YEAR($T59)+$X59)&lt;AG$7),0,     IF(YEAR($T59)=AG$7,               ($W59/($X59*360))*DAYS360($T59,DATE(AG$7,12,31)),     IF((YEAR($T59)+$X59)&lt;=AG$7,               $W59-SUM($Y59:AF59),               $W59/$X59))))</f>
        <v/>
      </c>
      <c r="AH59" s="240">
        <f>IF(OR(NOT(ISNUMBER($T59)),ISBLANK($W59),NOT(ISNUMBER($X59))),0,      IF(OR(YEAR($T59)&gt;AH$7,$X59&lt;=0,(YEAR($T59)+$X59)&lt;AH$7),0,     IF(YEAR($T59)=AH$7,               ($W59/($X59*360))*DAYS360($T59,DATE(AH$7,12,31)),     IF((YEAR($T59)+$X59)&lt;=AH$7,               $W59-SUM($Y59:AG59),               $W59/$X59))))</f>
        <v/>
      </c>
      <c r="AI59" s="240">
        <f>IF(OR(NOT(ISNUMBER($T59)),ISBLANK($W59),NOT(ISNUMBER($X59))),0,      IF(OR(YEAR($T59)&gt;AI$7,$X59&lt;=0,(YEAR($T59)+$X59)&lt;AI$7),0,     IF(YEAR($T59)=AI$7,               ($W59/($X59*360))*DAYS360($T59,DATE(AI$7,12,31)),     IF((YEAR($T59)+$X59)&lt;=AI$7,               $W59-SUM($Y59:AH59),               $W59/$X59))))</f>
        <v/>
      </c>
      <c r="AJ59" s="240">
        <f>IF(OR(NOT(ISNUMBER($T59)),ISBLANK($W59),NOT(ISNUMBER($X59))),0,      IF(OR(YEAR($T59)&gt;AJ$7,$X59&lt;=0,(YEAR($T59)+$X59)&lt;AJ$7),0,     IF(YEAR($T59)=AJ$7,               ($W59/($X59*360))*DAYS360($T59,DATE(AJ$7,12,31)),     IF((YEAR($T59)+$X59)&lt;=AJ$7,               $W59-SUM($Y59:AI59),               $W59/$X59))))</f>
        <v/>
      </c>
      <c r="AK59" s="240">
        <f>IF(OR(NOT(ISNUMBER($T59)),ISBLANK($W59),NOT(ISNUMBER($X59))),0,      IF(OR(YEAR($T59)&gt;AK$7,$X59&lt;=0,(YEAR($T59)+$X59)&lt;AK$7),0,     IF(YEAR($T59)=AK$7,               ($W59/($X59*360))*DAYS360($T59,DATE(AK$7,12,31)),     IF((YEAR($T59)+$X59)&lt;=AK$7,               $W59-SUM($Y59:AJ59),               $W59/$X59))))</f>
        <v/>
      </c>
      <c r="AL59" s="240">
        <f>IF(OR(NOT(ISNUMBER($T59)),ISBLANK($W59),NOT(ISNUMBER($X59))),0,      IF(OR(YEAR($T59)&gt;AL$7,$X59&lt;=0,(YEAR($T59)+$X59)&lt;AL$7),0,     IF(YEAR($T59)=AL$7,               ($W59/($X59*360))*DAYS360($T59,DATE(AL$7,12,31)),     IF((YEAR($T59)+$X59)&lt;=AL$7,               $W59-SUM($Y59:AK59),               $W59/$X59))))</f>
        <v/>
      </c>
      <c r="AM59" s="240">
        <f>IF(OR(NOT(ISNUMBER($T59)),ISBLANK($W59),NOT(ISNUMBER($X59))),0,      IF(OR(YEAR($T59)&gt;AM$7,$X59&lt;=0,(YEAR($T59)+$X59)&lt;AM$7),0,     IF(YEAR($T59)=AM$7,               ($W59/($X59*360))*DAYS360($T59,DATE(AM$7,12,31)),     IF((YEAR($T59)+$X59)&lt;=AM$7,               $W59-SUM($Y59:AL59),               $W59/$X59))))</f>
        <v/>
      </c>
      <c r="AN59" s="240">
        <f>IF(OR(NOT(ISNUMBER($T59)),ISBLANK($W59),NOT(ISNUMBER($X59))),0,      IF(OR(YEAR($T59)&gt;AN$7,$X59&lt;=0,(YEAR($T59)+$X59)&lt;AN$7),0,     IF(YEAR($T59)=AN$7,               ($W59/($X59*360))*DAYS360($T59,DATE(AN$7,12,31)),     IF((YEAR($T59)+$X59)&lt;=AN$7,               $W59-SUM($Y59:AM59),               $W59/$X59))))</f>
        <v/>
      </c>
      <c r="AO59" s="240">
        <f>IF(OR(NOT(ISNUMBER($T59)),ISBLANK($W59),NOT(ISNUMBER($X59))),0,      IF(OR(YEAR($T59)&gt;AO$7,$X59&lt;=0,(YEAR($T59)+$X59)&lt;AO$7),0,     IF(YEAR($T59)=AO$7,               ($W59/($X59*360))*DAYS360($T59,DATE(AO$7,12,31)),     IF((YEAR($T59)+$X59)&lt;=AO$7,               $W59-SUM($Y59:AN59),               $W59/$X59))))</f>
        <v/>
      </c>
      <c r="AP59" s="240">
        <f>IF(OR(NOT(ISNUMBER($T59)),ISBLANK($W59),NOT(ISNUMBER($X59))),0,      IF(OR(YEAR($T59)&gt;AP$7,$X59&lt;=0,(YEAR($T59)+$X59)&lt;AP$7),0,     IF(YEAR($T59)=AP$7,               ($W59/($X59*360))*DAYS360($T59,DATE(AP$7,12,31)),     IF((YEAR($T59)+$X59)&lt;=AP$7,               $W59-SUM($Y59:AO59),               $W59/$X59))))</f>
        <v/>
      </c>
      <c r="AQ59" s="240">
        <f>IF(OR(NOT(ISNUMBER($T59)),ISBLANK($W59),NOT(ISNUMBER($X59))),0,      IF(OR(YEAR($T59)&gt;AQ$7,$X59&lt;=0,(YEAR($T59)+$X59)&lt;AQ$7),0,     IF(YEAR($T59)=AQ$7,               ($W59/($X59*360))*DAYS360($T59,DATE(AQ$7,12,31)),     IF((YEAR($T59)+$X59)&lt;=AQ$7,               $W59-SUM($Y59:AP59),               $W59/$X59))))</f>
        <v/>
      </c>
      <c r="AR59" s="240">
        <f>IF(OR(NOT(ISNUMBER($T59)),ISBLANK($W59),NOT(ISNUMBER($X59))),0,      IF(OR(YEAR($T59)&gt;AR$7,$X59&lt;=0,(YEAR($T59)+$X59)&lt;AR$7),0,     IF(YEAR($T59)=AR$7,               ($W59/($X59*360))*DAYS360($T59,DATE(AR$7,12,31)),     IF((YEAR($T59)+$X59)&lt;=AR$7,               $W59-SUM($Y59:AQ59),               $W59/$X59))))</f>
        <v/>
      </c>
      <c r="AS59" s="240">
        <f>IF(OR(NOT(ISNUMBER($T59)),ISBLANK($W59),NOT(ISNUMBER($X59))),0,      IF(OR(YEAR($T59)&gt;AS$7,$X59&lt;=0,(YEAR($T59)+$X59)&lt;AS$7),0,     IF(YEAR($T59)=AS$7,               ($W59/($X59*360))*DAYS360($T59,DATE(AS$7,12,31)),     IF((YEAR($T59)+$X59)&lt;=AS$7,               $W59-SUM($Y59:AR59),               $W59/$X59))))</f>
        <v/>
      </c>
      <c r="AT59" s="240">
        <f>IF(OR(NOT(ISNUMBER($T59)),ISBLANK($W59),NOT(ISNUMBER($X59))),0,      IF(OR(YEAR($T59)&gt;AT$7,$X59&lt;=0,(YEAR($T59)+$X59)&lt;AT$7),0,     IF(YEAR($T59)=AT$7,               ($W59/($X59*360))*DAYS360($T59,DATE(AT$7,12,31)),     IF((YEAR($T59)+$X59)&lt;=AT$7,               $W59-SUM($Y59:AS59),               $W59/$X59))))</f>
        <v/>
      </c>
      <c r="AU59" s="240">
        <f>IF(OR(NOT(ISNUMBER($T59)),ISBLANK($W59),NOT(ISNUMBER($X59))),0,      IF(OR(YEAR($T59)&gt;AU$7,$X59&lt;=0,(YEAR($T59)+$X59)&lt;AU$7),0,     IF(YEAR($T59)=AU$7,               ($W59/($X59*360))*DAYS360($T59,DATE(AU$7,12,31)),     IF((YEAR($T59)+$X59)&lt;=AU$7,               $W59-SUM($Y59:AT59),               $W59/$X59))))</f>
        <v/>
      </c>
      <c r="AV59" s="240">
        <f>IF(OR(NOT(ISNUMBER($T59)),ISBLANK($W59),NOT(ISNUMBER($X59))),0,      IF(OR(YEAR($T59)&gt;AV$7,$X59&lt;=0,(YEAR($T59)+$X59)&lt;AV$7),0,     IF(YEAR($T59)=AV$7,               ($W59/($X59*360))*DAYS360($T59,DATE(AV$7,12,31)),     IF((YEAR($T59)+$X59)&lt;=AV$7,               $W59-SUM($Y59:AU59),               $W59/$X59))))</f>
        <v/>
      </c>
      <c r="AW59" s="240">
        <f>IF(OR(NOT(ISNUMBER($T59)),ISBLANK($W59),NOT(ISNUMBER($X59))),0,      IF(OR(YEAR($T59)&gt;AW$7,$X59&lt;=0,(YEAR($T59)+$X59)&lt;AW$7),0,     IF(YEAR($T59)=AW$7,               ($W59/($X59*360))*DAYS360($T59,DATE(AW$7,12,31)),     IF((YEAR($T59)+$X59)&lt;=AW$7,               $W59-SUM($Y59:AV59),               $W59/$X59))))</f>
        <v/>
      </c>
      <c r="AX59" s="240">
        <f>IF(OR(NOT(ISNUMBER($T59)),ISBLANK($W59),NOT(ISNUMBER($X59))),0,      IF(OR(YEAR($T59)&gt;AX$7,$X59&lt;=0,(YEAR($T59)+$X59)&lt;AX$7),0,     IF(YEAR($T59)=AX$7,               ($W59/($X59*360))*DAYS360($T59,DATE(AX$7,12,31)),     IF((YEAR($T59)+$X59)&lt;=AX$7,               $W59-SUM($Y59:AW59),               $W59/$X59))))</f>
        <v/>
      </c>
      <c r="AY59" s="240">
        <f>IF(OR(NOT(ISNUMBER($T59)),ISBLANK($W59),NOT(ISNUMBER($X59))),0,      IF(OR(YEAR($T59)&gt;AY$7,$X59&lt;=0,(YEAR($T59)+$X59)&lt;AY$7),0,     IF(YEAR($T59)=AY$7,               ($W59/($X59*360))*DAYS360($T59,DATE(AY$7,12,31)),     IF((YEAR($T59)+$X59)&lt;=AY$7,               $W59-SUM($Y59:AX59),               $W59/$X59))))</f>
        <v/>
      </c>
      <c r="AZ59" s="240">
        <f>IF(OR(NOT(ISNUMBER($T59)),ISBLANK($W59),NOT(ISNUMBER($X59))),0,      IF(OR(YEAR($T59)&gt;AZ$7,$X59&lt;=0,(YEAR($T59)+$X59)&lt;AZ$7),0,     IF(YEAR($T59)=AZ$7,               ($W59/($X59*360))*DAYS360($T59,DATE(AZ$7,12,31)),     IF((YEAR($T59)+$X59)&lt;=AZ$7,               $W59-SUM($Y59:AY59),               $W59/$X59))))</f>
        <v/>
      </c>
      <c r="BA59" s="240">
        <f>IF(OR(NOT(ISNUMBER($T59)),ISBLANK($W59),NOT(ISNUMBER($X59))),0,      IF(OR(YEAR($T59)&gt;BA$7,$X59&lt;=0,(YEAR($T59)+$X59)&lt;BA$7),0,     IF(YEAR($T59)=BA$7,               ($W59/($X59*360))*DAYS360($T59,DATE(BA$7,12,31)),     IF((YEAR($T59)+$X59)&lt;=BA$7,               $W59-SUM($Y59:AZ59),               $W59/$X59))))</f>
        <v/>
      </c>
      <c r="BB59" s="240">
        <f>IF(OR(NOT(ISNUMBER($T59)),ISBLANK($W59),NOT(ISNUMBER($X59))),0,      IF(OR(YEAR($T59)&gt;BB$7,$X59&lt;=0,(YEAR($T59)+$X59)&lt;BB$7),0,     IF(YEAR($T59)=BB$7,               ($W59/($X59*360))*DAYS360($T59,DATE(BB$7,12,31)),     IF((YEAR($T59)+$X59)&lt;=BB$7,               $W59-SUM($Y59:BA59),               $W59/$X59))))</f>
        <v/>
      </c>
      <c r="BC59" s="240">
        <f>IF(OR(NOT(ISNUMBER($T59)),ISBLANK($W59),NOT(ISNUMBER($X59))),0,      IF(OR(YEAR($T59)&gt;BC$7,$X59&lt;=0,(YEAR($T59)+$X59)&lt;BC$7),0,     IF(YEAR($T59)=BC$7,               ($W59/($X59*360))*DAYS360($T59,DATE(BC$7,12,31)),     IF((YEAR($T59)+$X59)&lt;=BC$7,               $W59-SUM($Y59:BB59),               $W59/$X59))))</f>
        <v/>
      </c>
      <c r="BD59" s="240">
        <f>IF(OR(NOT(ISNUMBER($T59)),ISBLANK($W59),NOT(ISNUMBER($X59))),0,      IF(OR(YEAR($T59)&gt;BD$7,$X59&lt;=0,(YEAR($T59)+$X59)&lt;BD$7),0,     IF(YEAR($T59)=BD$7,               ($W59/($X59*360))*DAYS360($T59,DATE(BD$7,12,31)),     IF((YEAR($T59)+$X59)&lt;=BD$7,               $W59-SUM($Y59:BC59),               $W59/$X59))))</f>
        <v/>
      </c>
      <c r="BE59" s="240">
        <f>IF(OR(NOT(ISNUMBER($T59)),ISBLANK($W59),NOT(ISNUMBER($X59))),0,      IF(OR(YEAR($T59)&gt;BE$7,$X59&lt;=0,(YEAR($T59)+$X59)&lt;BE$7),0,     IF(YEAR($T59)=BE$7,               ($W59/($X59*360))*DAYS360($T59,DATE(BE$7,12,31)),     IF((YEAR($T59)+$X59)&lt;=BE$7,               $W59-SUM($Y59:BD59),               $W59/$X59))))</f>
        <v/>
      </c>
      <c r="BF59" s="240">
        <f>IF(OR(NOT(ISNUMBER($T59)),ISBLANK($W59),NOT(ISNUMBER($X59))),0,      IF(OR(YEAR($T59)&gt;BF$7,$X59&lt;=0,(YEAR($T59)+$X59)&lt;BF$7),0,     IF(YEAR($T59)=BF$7,               ($W59/($X59*360))*DAYS360($T59,DATE(BF$7,12,31)),     IF((YEAR($T59)+$X59)&lt;=BF$7,               $W59-SUM($Y59:BE59),               $W59/$X59))))</f>
        <v/>
      </c>
      <c r="BG59" s="240">
        <f>IF(OR(NOT(ISNUMBER($T59)),ISBLANK($W59),NOT(ISNUMBER($X59))),0,      IF(OR(YEAR($T59)&gt;BG$7,$X59&lt;=0,(YEAR($T59)+$X59)&lt;BG$7),0,     IF(YEAR($T59)=BG$7,               ($W59/($X59*360))*DAYS360($T59,DATE(BG$7,12,31)),     IF((YEAR($T59)+$X59)&lt;=BG$7,               $W59-SUM($Y59:BF59),               $W59/$X59))))</f>
        <v/>
      </c>
      <c r="BH59" s="240">
        <f>IF(OR(NOT(ISNUMBER($T59)),ISBLANK($W59),NOT(ISNUMBER($X59))),0,      IF(OR(YEAR($T59)&gt;BH$7,$X59&lt;=0,(YEAR($T59)+$X59)&lt;BH$7),0,     IF(YEAR($T59)=BH$7,               ($W59/($X59*360))*DAYS360($T59,DATE(BH$7,12,31)),     IF((YEAR($T59)+$X59)&lt;=BH$7,               $W59-SUM($Y59:BG59),               $W59/$X59))))</f>
        <v/>
      </c>
      <c r="BI59" s="240">
        <f>IF(OR(NOT(ISNUMBER($T59)),ISBLANK($W59),NOT(ISNUMBER($X59))),0,      IF(OR(YEAR($T59)&gt;BI$7,$X59&lt;=0,(YEAR($T59)+$X59)&lt;BI$7),0,     IF(YEAR($T59)=BI$7,               ($W59/($X59*360))*DAYS360($T59,DATE(BI$7,12,31)),     IF((YEAR($T59)+$X59)&lt;=BI$7,               $W59-SUM($Y59:BH59),               $W59/$X59))))</f>
        <v/>
      </c>
      <c r="BJ59" s="240">
        <f>IF(OR(NOT(ISNUMBER($T59)),ISBLANK($W59),NOT(ISNUMBER($X59))),0,      IF(OR(YEAR($T59)&gt;BJ$7,$X59&lt;=0,(YEAR($T59)+$X59)&lt;BJ$7),0,     IF(YEAR($T59)=BJ$7,               ($W59/($X59*360))*DAYS360($T59,DATE(BJ$7,12,31)),     IF((YEAR($T59)+$X59)&lt;=BJ$7,               $W59-SUM($Y59:BI59),               $W59/$X59))))</f>
        <v/>
      </c>
      <c r="BK59" s="240">
        <f>IF(OR(NOT(ISNUMBER($T59)),ISBLANK($W59),NOT(ISNUMBER($X59))),0,      IF(OR(YEAR($T59)&gt;BK$7,$X59&lt;=0,(YEAR($T59)+$X59)&lt;BK$7),0,     IF(YEAR($T59)=BK$7,               ($W59/($X59*360))*DAYS360($T59,DATE(BK$7,12,31)),     IF((YEAR($T59)+$X59)&lt;=BK$7,               $W59-SUM($Y59:BJ59),               $W59/$X59))))</f>
        <v/>
      </c>
      <c r="BL59" s="240">
        <f>IF(OR(NOT(ISNUMBER($T59)),ISBLANK($W59),NOT(ISNUMBER($X59))),0,      IF(OR(YEAR($T59)&gt;BL$7,$X59&lt;=0,(YEAR($T59)+$X59)&lt;BL$7),0,     IF(YEAR($T59)=BL$7,               ($W59/($X59*360))*DAYS360($T59,DATE(BL$7,12,31)),     IF((YEAR($T59)+$X59)&lt;=BL$7,               $W59-SUM($Y59:BK59),               $W59/$X59))))</f>
        <v/>
      </c>
      <c r="BM59" s="240">
        <f>IF(OR(NOT(ISNUMBER($T59)),ISBLANK($W59),NOT(ISNUMBER($X59))),0,      IF(OR(YEAR($T59)&gt;BM$7,$X59&lt;=0,(YEAR($T59)+$X59)&lt;BM$7),0,     IF(YEAR($T59)=BM$7,               ($W59/($X59*360))*DAYS360($T59,DATE(BM$7,12,31)),     IF((YEAR($T59)+$X59)&lt;=BM$7,               $W59-SUM($Y59:BL59),               $W59/$X59))))</f>
        <v/>
      </c>
      <c r="BN59" s="240">
        <f>IF(OR(NOT(ISNUMBER($T59)),ISBLANK($W59),NOT(ISNUMBER($X59))),0,      IF(OR(YEAR($T59)&gt;BN$7,$X59&lt;=0,(YEAR($T59)+$X59)&lt;BN$7),0,     IF(YEAR($T59)=BN$7,               ($W59/($X59*360))*DAYS360($T59,DATE(BN$7,12,31)),     IF((YEAR($T59)+$X59)&lt;=BN$7,               $W59-SUM($Y59:BM59),               $W59/$X59))))</f>
        <v/>
      </c>
      <c r="BO59" s="240">
        <f>IF(OR(NOT(ISNUMBER($T59)),ISBLANK($W59),NOT(ISNUMBER($X59))),0,      IF(OR(YEAR($T59)&gt;BO$7,$X59&lt;=0,(YEAR($T59)+$X59)&lt;BO$7),0,     IF(YEAR($T59)=BO$7,               ($W59/($X59*360))*DAYS360($T59,DATE(BO$7,12,31)),     IF((YEAR($T59)+$X59)&lt;=BO$7,               $W59-SUM($Y59:BN59),               $W59/$X59))))</f>
        <v/>
      </c>
      <c r="BP59" s="240">
        <f>IF(OR(NOT(ISNUMBER($T59)),ISBLANK($W59),NOT(ISNUMBER($X59))),0,      IF(OR(YEAR($T59)&gt;BP$7,$X59&lt;=0,(YEAR($T59)+$X59)&lt;BP$7),0,     IF(YEAR($T59)=BP$7,               ($W59/($X59*360))*DAYS360($T59,DATE(BP$7,12,31)),     IF((YEAR($T59)+$X59)&lt;=BP$7,               $W59-SUM($Y59:BO59),               $W59/$X59))))</f>
        <v/>
      </c>
      <c r="BQ59" s="240">
        <f>IF(OR(NOT(ISNUMBER($T59)),ISBLANK($W59),NOT(ISNUMBER($X59))),0,      IF(OR(YEAR($T59)&gt;BQ$7,$X59&lt;=0,(YEAR($T59)+$X59)&lt;BQ$7),0,     IF(YEAR($T59)=BQ$7,               ($W59/($X59*360))*DAYS360($T59,DATE(BQ$7,12,31)),     IF((YEAR($T59)+$X59)&lt;=BQ$7,               $W59-SUM($Y59:BP59),               $W59/$X59))))</f>
        <v/>
      </c>
      <c r="BR59" s="240">
        <f>IF(OR(NOT(ISNUMBER($T59)),ISBLANK($W59),NOT(ISNUMBER($X59))),0,      IF(OR(YEAR($T59)&gt;BR$7,$X59&lt;=0,(YEAR($T59)+$X59)&lt;BR$7),0,     IF(YEAR($T59)=BR$7,               ($W59/($X59*360))*DAYS360($T59,DATE(BR$7,12,31)),     IF((YEAR($T59)+$X59)&lt;=BR$7,               $W59-SUM($Y59:BQ59),               $W59/$X59))))</f>
        <v/>
      </c>
      <c r="BS59" s="240">
        <f>IF(OR(NOT(ISNUMBER($T59)),ISBLANK($W59),NOT(ISNUMBER($X59))),0,      IF(OR(YEAR($T59)&gt;BS$7,$X59&lt;=0,(YEAR($T59)+$X59)&lt;BS$7),0,     IF(YEAR($T59)=BS$7,               ($W59/($X59*360))*DAYS360($T59,DATE(BS$7,12,31)),     IF((YEAR($T59)+$X59)&lt;=BS$7,               $W59-SUM($Y59:BR59),               $W59/$X59))))</f>
        <v/>
      </c>
      <c r="BT59" s="240">
        <f>IF(OR(NOT(ISNUMBER($T59)),ISBLANK($W59),NOT(ISNUMBER($X59))),0,      IF(OR(YEAR($T59)&gt;BT$7,$X59&lt;=0,(YEAR($T59)+$X59)&lt;BT$7),0,     IF(YEAR($T59)=BT$7,               ($W59/($X59*360))*DAYS360($T59,DATE(BT$7,12,31)),     IF((YEAR($T59)+$X59)&lt;=BT$7,               $W59-SUM($Y59:BS59),               $W59/$X59))))</f>
        <v/>
      </c>
      <c r="BU59" s="240">
        <f>IF(OR(NOT(ISNUMBER($T59)),ISBLANK($W59),NOT(ISNUMBER($X59))),0,      IF(OR(YEAR($T59)&gt;BU$7,$X59&lt;=0,(YEAR($T59)+$X59)&lt;BU$7),0,     IF(YEAR($T59)=BU$7,               ($W59/($X59*360))*DAYS360($T59,DATE(BU$7,12,31)),     IF((YEAR($T59)+$X59)&lt;=BU$7,               $W59-SUM($Y59:BT59),               $W59/$X59))))</f>
        <v/>
      </c>
      <c r="BV59" s="240">
        <f>IF(OR(NOT(ISNUMBER($T59)),ISBLANK($W59),NOT(ISNUMBER($X59))),0,      IF(OR(YEAR($T59)&gt;BV$7,$X59&lt;=0,(YEAR($T59)+$X59)&lt;BV$7),0,     IF(YEAR($T59)=BV$7,               ($W59/($X59*360))*DAYS360($T59,DATE(BV$7,12,31)),     IF((YEAR($T59)+$X59)&lt;=BV$7,               $W59-SUM($Y59:BU59),               $W59/$X59))))</f>
        <v/>
      </c>
      <c r="BW59" s="240">
        <f>IF(OR(NOT(ISNUMBER($T59)),ISBLANK($W59),NOT(ISNUMBER($X59))),0,      IF(OR(YEAR($T59)&gt;BW$7,$X59&lt;=0,(YEAR($T59)+$X59)&lt;BW$7),0,     IF(YEAR($T59)=BW$7,               ($W59/($X59*360))*DAYS360($T59,DATE(BW$7,12,31)),     IF((YEAR($T59)+$X59)&lt;=BW$7,               $W59-SUM($Y59:BV59),               $W59/$X59))))</f>
        <v/>
      </c>
      <c r="BX59" s="240">
        <f>IF(OR(NOT(ISNUMBER($T59)),ISBLANK($W59),NOT(ISNUMBER($X59))),0,      IF(OR(YEAR($T59)&gt;BX$7,$X59&lt;=0,(YEAR($T59)+$X59)&lt;BX$7),0,     IF(YEAR($T59)=BX$7,               ($W59/($X59*360))*DAYS360($T59,DATE(BX$7,12,31)),     IF((YEAR($T59)+$X59)&lt;=BX$7,               $W59-SUM($Y59:BW59),               $W59/$X59))))</f>
        <v/>
      </c>
      <c r="BY59" s="240">
        <f>IF(OR(NOT(ISNUMBER($T59)),ISBLANK($W59),NOT(ISNUMBER($X59))),0,      IF(OR(YEAR($T59)&gt;BY$7,$X59&lt;=0,(YEAR($T59)+$X59)&lt;BY$7),0,     IF(YEAR($T59)=BY$7,               ($W59/($X59*360))*DAYS360($T59,DATE(BY$7,12,31)),     IF((YEAR($T59)+$X59)&lt;=BY$7,               $W59-SUM($Y59:BX59),               $W59/$X59))))</f>
        <v/>
      </c>
    </row>
    <row r="60" ht="15" customFormat="1" customHeight="1" s="14">
      <c r="A60" s="9" t="n"/>
      <c r="B60" s="30" t="inlineStr">
        <is>
          <t>Bien_Immo - 1</t>
        </is>
      </c>
      <c r="C60" s="190" t="n"/>
      <c r="D60" s="356" t="n"/>
      <c r="E60" s="525" t="n"/>
      <c r="F60" s="525" t="n"/>
      <c r="G60" s="525" t="n"/>
      <c r="H60" s="525" t="n"/>
      <c r="I60" s="525" t="n"/>
      <c r="J60" s="525" t="n"/>
      <c r="K60" s="525" t="n"/>
      <c r="L60" s="525" t="n"/>
      <c r="M60" s="525" t="n"/>
      <c r="N60" s="526" t="n"/>
      <c r="O60" s="260" t="n"/>
      <c r="P60" s="191" t="n"/>
      <c r="Q60" s="341" t="inlineStr">
        <is>
          <t>Autres immobilisations corporelles</t>
        </is>
      </c>
      <c r="R60" s="18" t="n"/>
      <c r="S60" s="12">
        <f>B66</f>
        <v/>
      </c>
      <c r="T60" s="176">
        <f>IFERROR( IF(ISBLANK(C66),"",IF(C66&lt;HLOOKUP(S60,$Z$275:$AC$280,5,FALSE),"",MAX(HLOOKUP(S60,$Z$275:$AC$280,6,FALSE),C66) ) ),"")</f>
        <v/>
      </c>
      <c r="U60" s="287">
        <f>IF(ISBLANK(D66),"",D66)</f>
        <v/>
      </c>
      <c r="V60" s="316">
        <f>Q66</f>
        <v/>
      </c>
      <c r="W60" s="512">
        <f>IF(ISBLANK(O66),0,O66)</f>
        <v/>
      </c>
      <c r="X60" s="512">
        <f>IF(ISBLANK(P66),"",P66)</f>
        <v/>
      </c>
      <c r="Y60" s="12" t="n"/>
      <c r="Z60" s="240">
        <f>IF(OR(NOT(ISNUMBER($T60)),ISBLANK($W60),NOT(ISNUMBER($X60))),0,      IF(OR(YEAR($T60)&gt;Z$7,$X60&lt;=0,(YEAR($T60)+$X60)&lt;Z$7),0,     IF(YEAR($T60)=Z$7,               ($W60/($X60*360))*DAYS360($T60,DATE(Z$7,12,31)),     IF((YEAR($T60)+$X60)&lt;=Z$7,               $W60-SUM($Y60:Y60),               $W60/$X60))))</f>
        <v/>
      </c>
      <c r="AA60" s="240">
        <f>IF(OR(NOT(ISNUMBER($T60)),ISBLANK($W60),NOT(ISNUMBER($X60))),0,      IF(OR(YEAR($T60)&gt;AA$7,$X60&lt;=0,(YEAR($T60)+$X60)&lt;AA$7),0,     IF(YEAR($T60)=AA$7,               ($W60/($X60*360))*DAYS360($T60,DATE(AA$7,12,31)),     IF((YEAR($T60)+$X60)&lt;=AA$7,               $W60-SUM($Y60:Z60),               $W60/$X60))))</f>
        <v/>
      </c>
      <c r="AB60" s="240">
        <f>IF(OR(NOT(ISNUMBER($T60)),ISBLANK($W60),NOT(ISNUMBER($X60))),0,      IF(OR(YEAR($T60)&gt;AB$7,$X60&lt;=0,(YEAR($T60)+$X60)&lt;AB$7),0,     IF(YEAR($T60)=AB$7,               ($W60/($X60*360))*DAYS360($T60,DATE(AB$7,12,31)),     IF((YEAR($T60)+$X60)&lt;=AB$7,               $W60-SUM($Y60:AA60),               $W60/$X60))))</f>
        <v/>
      </c>
      <c r="AC60" s="240">
        <f>IF(OR(NOT(ISNUMBER($T60)),ISBLANK($W60),NOT(ISNUMBER($X60))),0,      IF(OR(YEAR($T60)&gt;AC$7,$X60&lt;=0,(YEAR($T60)+$X60)&lt;AC$7),0,     IF(YEAR($T60)=AC$7,               ($W60/($X60*360))*DAYS360($T60,DATE(AC$7,12,31)),     IF((YEAR($T60)+$X60)&lt;=AC$7,               $W60-SUM($Y60:AB60),               $W60/$X60))))</f>
        <v/>
      </c>
      <c r="AD60" s="240">
        <f>IF(OR(NOT(ISNUMBER($T60)),ISBLANK($W60),NOT(ISNUMBER($X60))),0,      IF(OR(YEAR($T60)&gt;AD$7,$X60&lt;=0,(YEAR($T60)+$X60)&lt;AD$7),0,     IF(YEAR($T60)=AD$7,               ($W60/($X60*360))*DAYS360($T60,DATE(AD$7,12,31)),     IF((YEAR($T60)+$X60)&lt;=AD$7,               $W60-SUM($Y60:AC60),               $W60/$X60))))</f>
        <v/>
      </c>
      <c r="AE60" s="240">
        <f>IF(OR(NOT(ISNUMBER($T60)),ISBLANK($W60),NOT(ISNUMBER($X60))),0,      IF(OR(YEAR($T60)&gt;AE$7,$X60&lt;=0,(YEAR($T60)+$X60)&lt;AE$7),0,     IF(YEAR($T60)=AE$7,               ($W60/($X60*360))*DAYS360($T60,DATE(AE$7,12,31)),     IF((YEAR($T60)+$X60)&lt;=AE$7,               $W60-SUM($Y60:AD60),               $W60/$X60))))</f>
        <v/>
      </c>
      <c r="AF60" s="240">
        <f>IF(OR(NOT(ISNUMBER($T60)),ISBLANK($W60),NOT(ISNUMBER($X60))),0,      IF(OR(YEAR($T60)&gt;AF$7,$X60&lt;=0,(YEAR($T60)+$X60)&lt;AF$7),0,     IF(YEAR($T60)=AF$7,               ($W60/($X60*360))*DAYS360($T60,DATE(AF$7,12,31)),     IF((YEAR($T60)+$X60)&lt;=AF$7,               $W60-SUM($Y60:AE60),               $W60/$X60))))</f>
        <v/>
      </c>
      <c r="AG60" s="240">
        <f>IF(OR(NOT(ISNUMBER($T60)),ISBLANK($W60),NOT(ISNUMBER($X60))),0,      IF(OR(YEAR($T60)&gt;AG$7,$X60&lt;=0,(YEAR($T60)+$X60)&lt;AG$7),0,     IF(YEAR($T60)=AG$7,               ($W60/($X60*360))*DAYS360($T60,DATE(AG$7,12,31)),     IF((YEAR($T60)+$X60)&lt;=AG$7,               $W60-SUM($Y60:AF60),               $W60/$X60))))</f>
        <v/>
      </c>
      <c r="AH60" s="240">
        <f>IF(OR(NOT(ISNUMBER($T60)),ISBLANK($W60),NOT(ISNUMBER($X60))),0,      IF(OR(YEAR($T60)&gt;AH$7,$X60&lt;=0,(YEAR($T60)+$X60)&lt;AH$7),0,     IF(YEAR($T60)=AH$7,               ($W60/($X60*360))*DAYS360($T60,DATE(AH$7,12,31)),     IF((YEAR($T60)+$X60)&lt;=AH$7,               $W60-SUM($Y60:AG60),               $W60/$X60))))</f>
        <v/>
      </c>
      <c r="AI60" s="240">
        <f>IF(OR(NOT(ISNUMBER($T60)),ISBLANK($W60),NOT(ISNUMBER($X60))),0,      IF(OR(YEAR($T60)&gt;AI$7,$X60&lt;=0,(YEAR($T60)+$X60)&lt;AI$7),0,     IF(YEAR($T60)=AI$7,               ($W60/($X60*360))*DAYS360($T60,DATE(AI$7,12,31)),     IF((YEAR($T60)+$X60)&lt;=AI$7,               $W60-SUM($Y60:AH60),               $W60/$X60))))</f>
        <v/>
      </c>
      <c r="AJ60" s="240">
        <f>IF(OR(NOT(ISNUMBER($T60)),ISBLANK($W60),NOT(ISNUMBER($X60))),0,      IF(OR(YEAR($T60)&gt;AJ$7,$X60&lt;=0,(YEAR($T60)+$X60)&lt;AJ$7),0,     IF(YEAR($T60)=AJ$7,               ($W60/($X60*360))*DAYS360($T60,DATE(AJ$7,12,31)),     IF((YEAR($T60)+$X60)&lt;=AJ$7,               $W60-SUM($Y60:AI60),               $W60/$X60))))</f>
        <v/>
      </c>
      <c r="AK60" s="240">
        <f>IF(OR(NOT(ISNUMBER($T60)),ISBLANK($W60),NOT(ISNUMBER($X60))),0,      IF(OR(YEAR($T60)&gt;AK$7,$X60&lt;=0,(YEAR($T60)+$X60)&lt;AK$7),0,     IF(YEAR($T60)=AK$7,               ($W60/($X60*360))*DAYS360($T60,DATE(AK$7,12,31)),     IF((YEAR($T60)+$X60)&lt;=AK$7,               $W60-SUM($Y60:AJ60),               $W60/$X60))))</f>
        <v/>
      </c>
      <c r="AL60" s="240">
        <f>IF(OR(NOT(ISNUMBER($T60)),ISBLANK($W60),NOT(ISNUMBER($X60))),0,      IF(OR(YEAR($T60)&gt;AL$7,$X60&lt;=0,(YEAR($T60)+$X60)&lt;AL$7),0,     IF(YEAR($T60)=AL$7,               ($W60/($X60*360))*DAYS360($T60,DATE(AL$7,12,31)),     IF((YEAR($T60)+$X60)&lt;=AL$7,               $W60-SUM($Y60:AK60),               $W60/$X60))))</f>
        <v/>
      </c>
      <c r="AM60" s="240">
        <f>IF(OR(NOT(ISNUMBER($T60)),ISBLANK($W60),NOT(ISNUMBER($X60))),0,      IF(OR(YEAR($T60)&gt;AM$7,$X60&lt;=0,(YEAR($T60)+$X60)&lt;AM$7),0,     IF(YEAR($T60)=AM$7,               ($W60/($X60*360))*DAYS360($T60,DATE(AM$7,12,31)),     IF((YEAR($T60)+$X60)&lt;=AM$7,               $W60-SUM($Y60:AL60),               $W60/$X60))))</f>
        <v/>
      </c>
      <c r="AN60" s="240">
        <f>IF(OR(NOT(ISNUMBER($T60)),ISBLANK($W60),NOT(ISNUMBER($X60))),0,      IF(OR(YEAR($T60)&gt;AN$7,$X60&lt;=0,(YEAR($T60)+$X60)&lt;AN$7),0,     IF(YEAR($T60)=AN$7,               ($W60/($X60*360))*DAYS360($T60,DATE(AN$7,12,31)),     IF((YEAR($T60)+$X60)&lt;=AN$7,               $W60-SUM($Y60:AM60),               $W60/$X60))))</f>
        <v/>
      </c>
      <c r="AO60" s="240">
        <f>IF(OR(NOT(ISNUMBER($T60)),ISBLANK($W60),NOT(ISNUMBER($X60))),0,      IF(OR(YEAR($T60)&gt;AO$7,$X60&lt;=0,(YEAR($T60)+$X60)&lt;AO$7),0,     IF(YEAR($T60)=AO$7,               ($W60/($X60*360))*DAYS360($T60,DATE(AO$7,12,31)),     IF((YEAR($T60)+$X60)&lt;=AO$7,               $W60-SUM($Y60:AN60),               $W60/$X60))))</f>
        <v/>
      </c>
      <c r="AP60" s="240">
        <f>IF(OR(NOT(ISNUMBER($T60)),ISBLANK($W60),NOT(ISNUMBER($X60))),0,      IF(OR(YEAR($T60)&gt;AP$7,$X60&lt;=0,(YEAR($T60)+$X60)&lt;AP$7),0,     IF(YEAR($T60)=AP$7,               ($W60/($X60*360))*DAYS360($T60,DATE(AP$7,12,31)),     IF((YEAR($T60)+$X60)&lt;=AP$7,               $W60-SUM($Y60:AO60),               $W60/$X60))))</f>
        <v/>
      </c>
      <c r="AQ60" s="240">
        <f>IF(OR(NOT(ISNUMBER($T60)),ISBLANK($W60),NOT(ISNUMBER($X60))),0,      IF(OR(YEAR($T60)&gt;AQ$7,$X60&lt;=0,(YEAR($T60)+$X60)&lt;AQ$7),0,     IF(YEAR($T60)=AQ$7,               ($W60/($X60*360))*DAYS360($T60,DATE(AQ$7,12,31)),     IF((YEAR($T60)+$X60)&lt;=AQ$7,               $W60-SUM($Y60:AP60),               $W60/$X60))))</f>
        <v/>
      </c>
      <c r="AR60" s="240">
        <f>IF(OR(NOT(ISNUMBER($T60)),ISBLANK($W60),NOT(ISNUMBER($X60))),0,      IF(OR(YEAR($T60)&gt;AR$7,$X60&lt;=0,(YEAR($T60)+$X60)&lt;AR$7),0,     IF(YEAR($T60)=AR$7,               ($W60/($X60*360))*DAYS360($T60,DATE(AR$7,12,31)),     IF((YEAR($T60)+$X60)&lt;=AR$7,               $W60-SUM($Y60:AQ60),               $W60/$X60))))</f>
        <v/>
      </c>
      <c r="AS60" s="240">
        <f>IF(OR(NOT(ISNUMBER($T60)),ISBLANK($W60),NOT(ISNUMBER($X60))),0,      IF(OR(YEAR($T60)&gt;AS$7,$X60&lt;=0,(YEAR($T60)+$X60)&lt;AS$7),0,     IF(YEAR($T60)=AS$7,               ($W60/($X60*360))*DAYS360($T60,DATE(AS$7,12,31)),     IF((YEAR($T60)+$X60)&lt;=AS$7,               $W60-SUM($Y60:AR60),               $W60/$X60))))</f>
        <v/>
      </c>
      <c r="AT60" s="240">
        <f>IF(OR(NOT(ISNUMBER($T60)),ISBLANK($W60),NOT(ISNUMBER($X60))),0,      IF(OR(YEAR($T60)&gt;AT$7,$X60&lt;=0,(YEAR($T60)+$X60)&lt;AT$7),0,     IF(YEAR($T60)=AT$7,               ($W60/($X60*360))*DAYS360($T60,DATE(AT$7,12,31)),     IF((YEAR($T60)+$X60)&lt;=AT$7,               $W60-SUM($Y60:AS60),               $W60/$X60))))</f>
        <v/>
      </c>
      <c r="AU60" s="240">
        <f>IF(OR(NOT(ISNUMBER($T60)),ISBLANK($W60),NOT(ISNUMBER($X60))),0,      IF(OR(YEAR($T60)&gt;AU$7,$X60&lt;=0,(YEAR($T60)+$X60)&lt;AU$7),0,     IF(YEAR($T60)=AU$7,               ($W60/($X60*360))*DAYS360($T60,DATE(AU$7,12,31)),     IF((YEAR($T60)+$X60)&lt;=AU$7,               $W60-SUM($Y60:AT60),               $W60/$X60))))</f>
        <v/>
      </c>
      <c r="AV60" s="240">
        <f>IF(OR(NOT(ISNUMBER($T60)),ISBLANK($W60),NOT(ISNUMBER($X60))),0,      IF(OR(YEAR($T60)&gt;AV$7,$X60&lt;=0,(YEAR($T60)+$X60)&lt;AV$7),0,     IF(YEAR($T60)=AV$7,               ($W60/($X60*360))*DAYS360($T60,DATE(AV$7,12,31)),     IF((YEAR($T60)+$X60)&lt;=AV$7,               $W60-SUM($Y60:AU60),               $W60/$X60))))</f>
        <v/>
      </c>
      <c r="AW60" s="240">
        <f>IF(OR(NOT(ISNUMBER($T60)),ISBLANK($W60),NOT(ISNUMBER($X60))),0,      IF(OR(YEAR($T60)&gt;AW$7,$X60&lt;=0,(YEAR($T60)+$X60)&lt;AW$7),0,     IF(YEAR($T60)=AW$7,               ($W60/($X60*360))*DAYS360($T60,DATE(AW$7,12,31)),     IF((YEAR($T60)+$X60)&lt;=AW$7,               $W60-SUM($Y60:AV60),               $W60/$X60))))</f>
        <v/>
      </c>
      <c r="AX60" s="240">
        <f>IF(OR(NOT(ISNUMBER($T60)),ISBLANK($W60),NOT(ISNUMBER($X60))),0,      IF(OR(YEAR($T60)&gt;AX$7,$X60&lt;=0,(YEAR($T60)+$X60)&lt;AX$7),0,     IF(YEAR($T60)=AX$7,               ($W60/($X60*360))*DAYS360($T60,DATE(AX$7,12,31)),     IF((YEAR($T60)+$X60)&lt;=AX$7,               $W60-SUM($Y60:AW60),               $W60/$X60))))</f>
        <v/>
      </c>
      <c r="AY60" s="240">
        <f>IF(OR(NOT(ISNUMBER($T60)),ISBLANK($W60),NOT(ISNUMBER($X60))),0,      IF(OR(YEAR($T60)&gt;AY$7,$X60&lt;=0,(YEAR($T60)+$X60)&lt;AY$7),0,     IF(YEAR($T60)=AY$7,               ($W60/($X60*360))*DAYS360($T60,DATE(AY$7,12,31)),     IF((YEAR($T60)+$X60)&lt;=AY$7,               $W60-SUM($Y60:AX60),               $W60/$X60))))</f>
        <v/>
      </c>
      <c r="AZ60" s="240">
        <f>IF(OR(NOT(ISNUMBER($T60)),ISBLANK($W60),NOT(ISNUMBER($X60))),0,      IF(OR(YEAR($T60)&gt;AZ$7,$X60&lt;=0,(YEAR($T60)+$X60)&lt;AZ$7),0,     IF(YEAR($T60)=AZ$7,               ($W60/($X60*360))*DAYS360($T60,DATE(AZ$7,12,31)),     IF((YEAR($T60)+$X60)&lt;=AZ$7,               $W60-SUM($Y60:AY60),               $W60/$X60))))</f>
        <v/>
      </c>
      <c r="BA60" s="240">
        <f>IF(OR(NOT(ISNUMBER($T60)),ISBLANK($W60),NOT(ISNUMBER($X60))),0,      IF(OR(YEAR($T60)&gt;BA$7,$X60&lt;=0,(YEAR($T60)+$X60)&lt;BA$7),0,     IF(YEAR($T60)=BA$7,               ($W60/($X60*360))*DAYS360($T60,DATE(BA$7,12,31)),     IF((YEAR($T60)+$X60)&lt;=BA$7,               $W60-SUM($Y60:AZ60),               $W60/$X60))))</f>
        <v/>
      </c>
      <c r="BB60" s="240">
        <f>IF(OR(NOT(ISNUMBER($T60)),ISBLANK($W60),NOT(ISNUMBER($X60))),0,      IF(OR(YEAR($T60)&gt;BB$7,$X60&lt;=0,(YEAR($T60)+$X60)&lt;BB$7),0,     IF(YEAR($T60)=BB$7,               ($W60/($X60*360))*DAYS360($T60,DATE(BB$7,12,31)),     IF((YEAR($T60)+$X60)&lt;=BB$7,               $W60-SUM($Y60:BA60),               $W60/$X60))))</f>
        <v/>
      </c>
      <c r="BC60" s="240">
        <f>IF(OR(NOT(ISNUMBER($T60)),ISBLANK($W60),NOT(ISNUMBER($X60))),0,      IF(OR(YEAR($T60)&gt;BC$7,$X60&lt;=0,(YEAR($T60)+$X60)&lt;BC$7),0,     IF(YEAR($T60)=BC$7,               ($W60/($X60*360))*DAYS360($T60,DATE(BC$7,12,31)),     IF((YEAR($T60)+$X60)&lt;=BC$7,               $W60-SUM($Y60:BB60),               $W60/$X60))))</f>
        <v/>
      </c>
      <c r="BD60" s="240">
        <f>IF(OR(NOT(ISNUMBER($T60)),ISBLANK($W60),NOT(ISNUMBER($X60))),0,      IF(OR(YEAR($T60)&gt;BD$7,$X60&lt;=0,(YEAR($T60)+$X60)&lt;BD$7),0,     IF(YEAR($T60)=BD$7,               ($W60/($X60*360))*DAYS360($T60,DATE(BD$7,12,31)),     IF((YEAR($T60)+$X60)&lt;=BD$7,               $W60-SUM($Y60:BC60),               $W60/$X60))))</f>
        <v/>
      </c>
      <c r="BE60" s="240">
        <f>IF(OR(NOT(ISNUMBER($T60)),ISBLANK($W60),NOT(ISNUMBER($X60))),0,      IF(OR(YEAR($T60)&gt;BE$7,$X60&lt;=0,(YEAR($T60)+$X60)&lt;BE$7),0,     IF(YEAR($T60)=BE$7,               ($W60/($X60*360))*DAYS360($T60,DATE(BE$7,12,31)),     IF((YEAR($T60)+$X60)&lt;=BE$7,               $W60-SUM($Y60:BD60),               $W60/$X60))))</f>
        <v/>
      </c>
      <c r="BF60" s="240">
        <f>IF(OR(NOT(ISNUMBER($T60)),ISBLANK($W60),NOT(ISNUMBER($X60))),0,      IF(OR(YEAR($T60)&gt;BF$7,$X60&lt;=0,(YEAR($T60)+$X60)&lt;BF$7),0,     IF(YEAR($T60)=BF$7,               ($W60/($X60*360))*DAYS360($T60,DATE(BF$7,12,31)),     IF((YEAR($T60)+$X60)&lt;=BF$7,               $W60-SUM($Y60:BE60),               $W60/$X60))))</f>
        <v/>
      </c>
      <c r="BG60" s="240">
        <f>IF(OR(NOT(ISNUMBER($T60)),ISBLANK($W60),NOT(ISNUMBER($X60))),0,      IF(OR(YEAR($T60)&gt;BG$7,$X60&lt;=0,(YEAR($T60)+$X60)&lt;BG$7),0,     IF(YEAR($T60)=BG$7,               ($W60/($X60*360))*DAYS360($T60,DATE(BG$7,12,31)),     IF((YEAR($T60)+$X60)&lt;=BG$7,               $W60-SUM($Y60:BF60),               $W60/$X60))))</f>
        <v/>
      </c>
      <c r="BH60" s="240">
        <f>IF(OR(NOT(ISNUMBER($T60)),ISBLANK($W60),NOT(ISNUMBER($X60))),0,      IF(OR(YEAR($T60)&gt;BH$7,$X60&lt;=0,(YEAR($T60)+$X60)&lt;BH$7),0,     IF(YEAR($T60)=BH$7,               ($W60/($X60*360))*DAYS360($T60,DATE(BH$7,12,31)),     IF((YEAR($T60)+$X60)&lt;=BH$7,               $W60-SUM($Y60:BG60),               $W60/$X60))))</f>
        <v/>
      </c>
      <c r="BI60" s="240">
        <f>IF(OR(NOT(ISNUMBER($T60)),ISBLANK($W60),NOT(ISNUMBER($X60))),0,      IF(OR(YEAR($T60)&gt;BI$7,$X60&lt;=0,(YEAR($T60)+$X60)&lt;BI$7),0,     IF(YEAR($T60)=BI$7,               ($W60/($X60*360))*DAYS360($T60,DATE(BI$7,12,31)),     IF((YEAR($T60)+$X60)&lt;=BI$7,               $W60-SUM($Y60:BH60),               $W60/$X60))))</f>
        <v/>
      </c>
      <c r="BJ60" s="240">
        <f>IF(OR(NOT(ISNUMBER($T60)),ISBLANK($W60),NOT(ISNUMBER($X60))),0,      IF(OR(YEAR($T60)&gt;BJ$7,$X60&lt;=0,(YEAR($T60)+$X60)&lt;BJ$7),0,     IF(YEAR($T60)=BJ$7,               ($W60/($X60*360))*DAYS360($T60,DATE(BJ$7,12,31)),     IF((YEAR($T60)+$X60)&lt;=BJ$7,               $W60-SUM($Y60:BI60),               $W60/$X60))))</f>
        <v/>
      </c>
      <c r="BK60" s="240">
        <f>IF(OR(NOT(ISNUMBER($T60)),ISBLANK($W60),NOT(ISNUMBER($X60))),0,      IF(OR(YEAR($T60)&gt;BK$7,$X60&lt;=0,(YEAR($T60)+$X60)&lt;BK$7),0,     IF(YEAR($T60)=BK$7,               ($W60/($X60*360))*DAYS360($T60,DATE(BK$7,12,31)),     IF((YEAR($T60)+$X60)&lt;=BK$7,               $W60-SUM($Y60:BJ60),               $W60/$X60))))</f>
        <v/>
      </c>
      <c r="BL60" s="240">
        <f>IF(OR(NOT(ISNUMBER($T60)),ISBLANK($W60),NOT(ISNUMBER($X60))),0,      IF(OR(YEAR($T60)&gt;BL$7,$X60&lt;=0,(YEAR($T60)+$X60)&lt;BL$7),0,     IF(YEAR($T60)=BL$7,               ($W60/($X60*360))*DAYS360($T60,DATE(BL$7,12,31)),     IF((YEAR($T60)+$X60)&lt;=BL$7,               $W60-SUM($Y60:BK60),               $W60/$X60))))</f>
        <v/>
      </c>
      <c r="BM60" s="240">
        <f>IF(OR(NOT(ISNUMBER($T60)),ISBLANK($W60),NOT(ISNUMBER($X60))),0,      IF(OR(YEAR($T60)&gt;BM$7,$X60&lt;=0,(YEAR($T60)+$X60)&lt;BM$7),0,     IF(YEAR($T60)=BM$7,               ($W60/($X60*360))*DAYS360($T60,DATE(BM$7,12,31)),     IF((YEAR($T60)+$X60)&lt;=BM$7,               $W60-SUM($Y60:BL60),               $W60/$X60))))</f>
        <v/>
      </c>
      <c r="BN60" s="240">
        <f>IF(OR(NOT(ISNUMBER($T60)),ISBLANK($W60),NOT(ISNUMBER($X60))),0,      IF(OR(YEAR($T60)&gt;BN$7,$X60&lt;=0,(YEAR($T60)+$X60)&lt;BN$7),0,     IF(YEAR($T60)=BN$7,               ($W60/($X60*360))*DAYS360($T60,DATE(BN$7,12,31)),     IF((YEAR($T60)+$X60)&lt;=BN$7,               $W60-SUM($Y60:BM60),               $W60/$X60))))</f>
        <v/>
      </c>
      <c r="BO60" s="240">
        <f>IF(OR(NOT(ISNUMBER($T60)),ISBLANK($W60),NOT(ISNUMBER($X60))),0,      IF(OR(YEAR($T60)&gt;BO$7,$X60&lt;=0,(YEAR($T60)+$X60)&lt;BO$7),0,     IF(YEAR($T60)=BO$7,               ($W60/($X60*360))*DAYS360($T60,DATE(BO$7,12,31)),     IF((YEAR($T60)+$X60)&lt;=BO$7,               $W60-SUM($Y60:BN60),               $W60/$X60))))</f>
        <v/>
      </c>
      <c r="BP60" s="240">
        <f>IF(OR(NOT(ISNUMBER($T60)),ISBLANK($W60),NOT(ISNUMBER($X60))),0,      IF(OR(YEAR($T60)&gt;BP$7,$X60&lt;=0,(YEAR($T60)+$X60)&lt;BP$7),0,     IF(YEAR($T60)=BP$7,               ($W60/($X60*360))*DAYS360($T60,DATE(BP$7,12,31)),     IF((YEAR($T60)+$X60)&lt;=BP$7,               $W60-SUM($Y60:BO60),               $W60/$X60))))</f>
        <v/>
      </c>
      <c r="BQ60" s="240">
        <f>IF(OR(NOT(ISNUMBER($T60)),ISBLANK($W60),NOT(ISNUMBER($X60))),0,      IF(OR(YEAR($T60)&gt;BQ$7,$X60&lt;=0,(YEAR($T60)+$X60)&lt;BQ$7),0,     IF(YEAR($T60)=BQ$7,               ($W60/($X60*360))*DAYS360($T60,DATE(BQ$7,12,31)),     IF((YEAR($T60)+$X60)&lt;=BQ$7,               $W60-SUM($Y60:BP60),               $W60/$X60))))</f>
        <v/>
      </c>
      <c r="BR60" s="240">
        <f>IF(OR(NOT(ISNUMBER($T60)),ISBLANK($W60),NOT(ISNUMBER($X60))),0,      IF(OR(YEAR($T60)&gt;BR$7,$X60&lt;=0,(YEAR($T60)+$X60)&lt;BR$7),0,     IF(YEAR($T60)=BR$7,               ($W60/($X60*360))*DAYS360($T60,DATE(BR$7,12,31)),     IF((YEAR($T60)+$X60)&lt;=BR$7,               $W60-SUM($Y60:BQ60),               $W60/$X60))))</f>
        <v/>
      </c>
      <c r="BS60" s="240">
        <f>IF(OR(NOT(ISNUMBER($T60)),ISBLANK($W60),NOT(ISNUMBER($X60))),0,      IF(OR(YEAR($T60)&gt;BS$7,$X60&lt;=0,(YEAR($T60)+$X60)&lt;BS$7),0,     IF(YEAR($T60)=BS$7,               ($W60/($X60*360))*DAYS360($T60,DATE(BS$7,12,31)),     IF((YEAR($T60)+$X60)&lt;=BS$7,               $W60-SUM($Y60:BR60),               $W60/$X60))))</f>
        <v/>
      </c>
      <c r="BT60" s="240">
        <f>IF(OR(NOT(ISNUMBER($T60)),ISBLANK($W60),NOT(ISNUMBER($X60))),0,      IF(OR(YEAR($T60)&gt;BT$7,$X60&lt;=0,(YEAR($T60)+$X60)&lt;BT$7),0,     IF(YEAR($T60)=BT$7,               ($W60/($X60*360))*DAYS360($T60,DATE(BT$7,12,31)),     IF((YEAR($T60)+$X60)&lt;=BT$7,               $W60-SUM($Y60:BS60),               $W60/$X60))))</f>
        <v/>
      </c>
      <c r="BU60" s="240">
        <f>IF(OR(NOT(ISNUMBER($T60)),ISBLANK($W60),NOT(ISNUMBER($X60))),0,      IF(OR(YEAR($T60)&gt;BU$7,$X60&lt;=0,(YEAR($T60)+$X60)&lt;BU$7),0,     IF(YEAR($T60)=BU$7,               ($W60/($X60*360))*DAYS360($T60,DATE(BU$7,12,31)),     IF((YEAR($T60)+$X60)&lt;=BU$7,               $W60-SUM($Y60:BT60),               $W60/$X60))))</f>
        <v/>
      </c>
      <c r="BV60" s="240">
        <f>IF(OR(NOT(ISNUMBER($T60)),ISBLANK($W60),NOT(ISNUMBER($X60))),0,      IF(OR(YEAR($T60)&gt;BV$7,$X60&lt;=0,(YEAR($T60)+$X60)&lt;BV$7),0,     IF(YEAR($T60)=BV$7,               ($W60/($X60*360))*DAYS360($T60,DATE(BV$7,12,31)),     IF((YEAR($T60)+$X60)&lt;=BV$7,               $W60-SUM($Y60:BU60),               $W60/$X60))))</f>
        <v/>
      </c>
      <c r="BW60" s="240">
        <f>IF(OR(NOT(ISNUMBER($T60)),ISBLANK($W60),NOT(ISNUMBER($X60))),0,      IF(OR(YEAR($T60)&gt;BW$7,$X60&lt;=0,(YEAR($T60)+$X60)&lt;BW$7),0,     IF(YEAR($T60)=BW$7,               ($W60/($X60*360))*DAYS360($T60,DATE(BW$7,12,31)),     IF((YEAR($T60)+$X60)&lt;=BW$7,               $W60-SUM($Y60:BV60),               $W60/$X60))))</f>
        <v/>
      </c>
      <c r="BX60" s="240">
        <f>IF(OR(NOT(ISNUMBER($T60)),ISBLANK($W60),NOT(ISNUMBER($X60))),0,      IF(OR(YEAR($T60)&gt;BX$7,$X60&lt;=0,(YEAR($T60)+$X60)&lt;BX$7),0,     IF(YEAR($T60)=BX$7,               ($W60/($X60*360))*DAYS360($T60,DATE(BX$7,12,31)),     IF((YEAR($T60)+$X60)&lt;=BX$7,               $W60-SUM($Y60:BW60),               $W60/$X60))))</f>
        <v/>
      </c>
      <c r="BY60" s="240">
        <f>IF(OR(NOT(ISNUMBER($T60)),ISBLANK($W60),NOT(ISNUMBER($X60))),0,      IF(OR(YEAR($T60)&gt;BY$7,$X60&lt;=0,(YEAR($T60)+$X60)&lt;BY$7),0,     IF(YEAR($T60)=BY$7,               ($W60/($X60*360))*DAYS360($T60,DATE(BY$7,12,31)),     IF((YEAR($T60)+$X60)&lt;=BY$7,               $W60-SUM($Y60:BX60),               $W60/$X60))))</f>
        <v/>
      </c>
    </row>
    <row r="61" ht="15" customFormat="1" customHeight="1" s="14">
      <c r="A61" s="9" t="n"/>
      <c r="B61" s="30" t="inlineStr">
        <is>
          <t>Bien_Immo - 1</t>
        </is>
      </c>
      <c r="C61" s="190" t="n"/>
      <c r="D61" s="356" t="n"/>
      <c r="E61" s="525" t="n"/>
      <c r="F61" s="525" t="n"/>
      <c r="G61" s="525" t="n"/>
      <c r="H61" s="525" t="n"/>
      <c r="I61" s="525" t="n"/>
      <c r="J61" s="525" t="n"/>
      <c r="K61" s="525" t="n"/>
      <c r="L61" s="525" t="n"/>
      <c r="M61" s="525" t="n"/>
      <c r="N61" s="526" t="n"/>
      <c r="O61" s="260" t="n"/>
      <c r="P61" s="191" t="n"/>
      <c r="Q61" s="341" t="inlineStr">
        <is>
          <t>Autres immobilisations corporelles</t>
        </is>
      </c>
      <c r="R61" s="18" t="n"/>
      <c r="S61" s="12">
        <f>B67</f>
        <v/>
      </c>
      <c r="T61" s="176">
        <f>IFERROR( IF(ISBLANK(C67),"",IF(C67&lt;HLOOKUP(S61,$Z$275:$AC$280,5,FALSE),"",MAX(HLOOKUP(S61,$Z$275:$AC$280,6,FALSE),C67) ) ),"")</f>
        <v/>
      </c>
      <c r="U61" s="287">
        <f>IF(ISBLANK(D67),"",D67)</f>
        <v/>
      </c>
      <c r="V61" s="316">
        <f>Q67</f>
        <v/>
      </c>
      <c r="W61" s="512">
        <f>IF(ISBLANK(O67),0,O67)</f>
        <v/>
      </c>
      <c r="X61" s="512">
        <f>IF(ISBLANK(P67),"",P67)</f>
        <v/>
      </c>
      <c r="Y61" s="12" t="n"/>
      <c r="Z61" s="240">
        <f>IF(OR(NOT(ISNUMBER($T61)),ISBLANK($W61),NOT(ISNUMBER($X61))),0,      IF(OR(YEAR($T61)&gt;Z$7,$X61&lt;=0,(YEAR($T61)+$X61)&lt;Z$7),0,     IF(YEAR($T61)=Z$7,               ($W61/($X61*360))*DAYS360($T61,DATE(Z$7,12,31)),     IF((YEAR($T61)+$X61)&lt;=Z$7,               $W61-SUM($Y61:Y61),               $W61/$X61))))</f>
        <v/>
      </c>
      <c r="AA61" s="240">
        <f>IF(OR(NOT(ISNUMBER($T61)),ISBLANK($W61),NOT(ISNUMBER($X61))),0,      IF(OR(YEAR($T61)&gt;AA$7,$X61&lt;=0,(YEAR($T61)+$X61)&lt;AA$7),0,     IF(YEAR($T61)=AA$7,               ($W61/($X61*360))*DAYS360($T61,DATE(AA$7,12,31)),     IF((YEAR($T61)+$X61)&lt;=AA$7,               $W61-SUM($Y61:Z61),               $W61/$X61))))</f>
        <v/>
      </c>
      <c r="AB61" s="240">
        <f>IF(OR(NOT(ISNUMBER($T61)),ISBLANK($W61),NOT(ISNUMBER($X61))),0,      IF(OR(YEAR($T61)&gt;AB$7,$X61&lt;=0,(YEAR($T61)+$X61)&lt;AB$7),0,     IF(YEAR($T61)=AB$7,               ($W61/($X61*360))*DAYS360($T61,DATE(AB$7,12,31)),     IF((YEAR($T61)+$X61)&lt;=AB$7,               $W61-SUM($Y61:AA61),               $W61/$X61))))</f>
        <v/>
      </c>
      <c r="AC61" s="240">
        <f>IF(OR(NOT(ISNUMBER($T61)),ISBLANK($W61),NOT(ISNUMBER($X61))),0,      IF(OR(YEAR($T61)&gt;AC$7,$X61&lt;=0,(YEAR($T61)+$X61)&lt;AC$7),0,     IF(YEAR($T61)=AC$7,               ($W61/($X61*360))*DAYS360($T61,DATE(AC$7,12,31)),     IF((YEAR($T61)+$X61)&lt;=AC$7,               $W61-SUM($Y61:AB61),               $W61/$X61))))</f>
        <v/>
      </c>
      <c r="AD61" s="240">
        <f>IF(OR(NOT(ISNUMBER($T61)),ISBLANK($W61),NOT(ISNUMBER($X61))),0,      IF(OR(YEAR($T61)&gt;AD$7,$X61&lt;=0,(YEAR($T61)+$X61)&lt;AD$7),0,     IF(YEAR($T61)=AD$7,               ($W61/($X61*360))*DAYS360($T61,DATE(AD$7,12,31)),     IF((YEAR($T61)+$X61)&lt;=AD$7,               $W61-SUM($Y61:AC61),               $W61/$X61))))</f>
        <v/>
      </c>
      <c r="AE61" s="240">
        <f>IF(OR(NOT(ISNUMBER($T61)),ISBLANK($W61),NOT(ISNUMBER($X61))),0,      IF(OR(YEAR($T61)&gt;AE$7,$X61&lt;=0,(YEAR($T61)+$X61)&lt;AE$7),0,     IF(YEAR($T61)=AE$7,               ($W61/($X61*360))*DAYS360($T61,DATE(AE$7,12,31)),     IF((YEAR($T61)+$X61)&lt;=AE$7,               $W61-SUM($Y61:AD61),               $W61/$X61))))</f>
        <v/>
      </c>
      <c r="AF61" s="240">
        <f>IF(OR(NOT(ISNUMBER($T61)),ISBLANK($W61),NOT(ISNUMBER($X61))),0,      IF(OR(YEAR($T61)&gt;AF$7,$X61&lt;=0,(YEAR($T61)+$X61)&lt;AF$7),0,     IF(YEAR($T61)=AF$7,               ($W61/($X61*360))*DAYS360($T61,DATE(AF$7,12,31)),     IF((YEAR($T61)+$X61)&lt;=AF$7,               $W61-SUM($Y61:AE61),               $W61/$X61))))</f>
        <v/>
      </c>
      <c r="AG61" s="240">
        <f>IF(OR(NOT(ISNUMBER($T61)),ISBLANK($W61),NOT(ISNUMBER($X61))),0,      IF(OR(YEAR($T61)&gt;AG$7,$X61&lt;=0,(YEAR($T61)+$X61)&lt;AG$7),0,     IF(YEAR($T61)=AG$7,               ($W61/($X61*360))*DAYS360($T61,DATE(AG$7,12,31)),     IF((YEAR($T61)+$X61)&lt;=AG$7,               $W61-SUM($Y61:AF61),               $W61/$X61))))</f>
        <v/>
      </c>
      <c r="AH61" s="240">
        <f>IF(OR(NOT(ISNUMBER($T61)),ISBLANK($W61),NOT(ISNUMBER($X61))),0,      IF(OR(YEAR($T61)&gt;AH$7,$X61&lt;=0,(YEAR($T61)+$X61)&lt;AH$7),0,     IF(YEAR($T61)=AH$7,               ($W61/($X61*360))*DAYS360($T61,DATE(AH$7,12,31)),     IF((YEAR($T61)+$X61)&lt;=AH$7,               $W61-SUM($Y61:AG61),               $W61/$X61))))</f>
        <v/>
      </c>
      <c r="AI61" s="240">
        <f>IF(OR(NOT(ISNUMBER($T61)),ISBLANK($W61),NOT(ISNUMBER($X61))),0,      IF(OR(YEAR($T61)&gt;AI$7,$X61&lt;=0,(YEAR($T61)+$X61)&lt;AI$7),0,     IF(YEAR($T61)=AI$7,               ($W61/($X61*360))*DAYS360($T61,DATE(AI$7,12,31)),     IF((YEAR($T61)+$X61)&lt;=AI$7,               $W61-SUM($Y61:AH61),               $W61/$X61))))</f>
        <v/>
      </c>
      <c r="AJ61" s="240">
        <f>IF(OR(NOT(ISNUMBER($T61)),ISBLANK($W61),NOT(ISNUMBER($X61))),0,      IF(OR(YEAR($T61)&gt;AJ$7,$X61&lt;=0,(YEAR($T61)+$X61)&lt;AJ$7),0,     IF(YEAR($T61)=AJ$7,               ($W61/($X61*360))*DAYS360($T61,DATE(AJ$7,12,31)),     IF((YEAR($T61)+$X61)&lt;=AJ$7,               $W61-SUM($Y61:AI61),               $W61/$X61))))</f>
        <v/>
      </c>
      <c r="AK61" s="240">
        <f>IF(OR(NOT(ISNUMBER($T61)),ISBLANK($W61),NOT(ISNUMBER($X61))),0,      IF(OR(YEAR($T61)&gt;AK$7,$X61&lt;=0,(YEAR($T61)+$X61)&lt;AK$7),0,     IF(YEAR($T61)=AK$7,               ($W61/($X61*360))*DAYS360($T61,DATE(AK$7,12,31)),     IF((YEAR($T61)+$X61)&lt;=AK$7,               $W61-SUM($Y61:AJ61),               $W61/$X61))))</f>
        <v/>
      </c>
      <c r="AL61" s="240">
        <f>IF(OR(NOT(ISNUMBER($T61)),ISBLANK($W61),NOT(ISNUMBER($X61))),0,      IF(OR(YEAR($T61)&gt;AL$7,$X61&lt;=0,(YEAR($T61)+$X61)&lt;AL$7),0,     IF(YEAR($T61)=AL$7,               ($W61/($X61*360))*DAYS360($T61,DATE(AL$7,12,31)),     IF((YEAR($T61)+$X61)&lt;=AL$7,               $W61-SUM($Y61:AK61),               $W61/$X61))))</f>
        <v/>
      </c>
      <c r="AM61" s="240">
        <f>IF(OR(NOT(ISNUMBER($T61)),ISBLANK($W61),NOT(ISNUMBER($X61))),0,      IF(OR(YEAR($T61)&gt;AM$7,$X61&lt;=0,(YEAR($T61)+$X61)&lt;AM$7),0,     IF(YEAR($T61)=AM$7,               ($W61/($X61*360))*DAYS360($T61,DATE(AM$7,12,31)),     IF((YEAR($T61)+$X61)&lt;=AM$7,               $W61-SUM($Y61:AL61),               $W61/$X61))))</f>
        <v/>
      </c>
      <c r="AN61" s="240">
        <f>IF(OR(NOT(ISNUMBER($T61)),ISBLANK($W61),NOT(ISNUMBER($X61))),0,      IF(OR(YEAR($T61)&gt;AN$7,$X61&lt;=0,(YEAR($T61)+$X61)&lt;AN$7),0,     IF(YEAR($T61)=AN$7,               ($W61/($X61*360))*DAYS360($T61,DATE(AN$7,12,31)),     IF((YEAR($T61)+$X61)&lt;=AN$7,               $W61-SUM($Y61:AM61),               $W61/$X61))))</f>
        <v/>
      </c>
      <c r="AO61" s="240">
        <f>IF(OR(NOT(ISNUMBER($T61)),ISBLANK($W61),NOT(ISNUMBER($X61))),0,      IF(OR(YEAR($T61)&gt;AO$7,$X61&lt;=0,(YEAR($T61)+$X61)&lt;AO$7),0,     IF(YEAR($T61)=AO$7,               ($W61/($X61*360))*DAYS360($T61,DATE(AO$7,12,31)),     IF((YEAR($T61)+$X61)&lt;=AO$7,               $W61-SUM($Y61:AN61),               $W61/$X61))))</f>
        <v/>
      </c>
      <c r="AP61" s="240">
        <f>IF(OR(NOT(ISNUMBER($T61)),ISBLANK($W61),NOT(ISNUMBER($X61))),0,      IF(OR(YEAR($T61)&gt;AP$7,$X61&lt;=0,(YEAR($T61)+$X61)&lt;AP$7),0,     IF(YEAR($T61)=AP$7,               ($W61/($X61*360))*DAYS360($T61,DATE(AP$7,12,31)),     IF((YEAR($T61)+$X61)&lt;=AP$7,               $W61-SUM($Y61:AO61),               $W61/$X61))))</f>
        <v/>
      </c>
      <c r="AQ61" s="240">
        <f>IF(OR(NOT(ISNUMBER($T61)),ISBLANK($W61),NOT(ISNUMBER($X61))),0,      IF(OR(YEAR($T61)&gt;AQ$7,$X61&lt;=0,(YEAR($T61)+$X61)&lt;AQ$7),0,     IF(YEAR($T61)=AQ$7,               ($W61/($X61*360))*DAYS360($T61,DATE(AQ$7,12,31)),     IF((YEAR($T61)+$X61)&lt;=AQ$7,               $W61-SUM($Y61:AP61),               $W61/$X61))))</f>
        <v/>
      </c>
      <c r="AR61" s="240">
        <f>IF(OR(NOT(ISNUMBER($T61)),ISBLANK($W61),NOT(ISNUMBER($X61))),0,      IF(OR(YEAR($T61)&gt;AR$7,$X61&lt;=0,(YEAR($T61)+$X61)&lt;AR$7),0,     IF(YEAR($T61)=AR$7,               ($W61/($X61*360))*DAYS360($T61,DATE(AR$7,12,31)),     IF((YEAR($T61)+$X61)&lt;=AR$7,               $W61-SUM($Y61:AQ61),               $W61/$X61))))</f>
        <v/>
      </c>
      <c r="AS61" s="240">
        <f>IF(OR(NOT(ISNUMBER($T61)),ISBLANK($W61),NOT(ISNUMBER($X61))),0,      IF(OR(YEAR($T61)&gt;AS$7,$X61&lt;=0,(YEAR($T61)+$X61)&lt;AS$7),0,     IF(YEAR($T61)=AS$7,               ($W61/($X61*360))*DAYS360($T61,DATE(AS$7,12,31)),     IF((YEAR($T61)+$X61)&lt;=AS$7,               $W61-SUM($Y61:AR61),               $W61/$X61))))</f>
        <v/>
      </c>
      <c r="AT61" s="240">
        <f>IF(OR(NOT(ISNUMBER($T61)),ISBLANK($W61),NOT(ISNUMBER($X61))),0,      IF(OR(YEAR($T61)&gt;AT$7,$X61&lt;=0,(YEAR($T61)+$X61)&lt;AT$7),0,     IF(YEAR($T61)=AT$7,               ($W61/($X61*360))*DAYS360($T61,DATE(AT$7,12,31)),     IF((YEAR($T61)+$X61)&lt;=AT$7,               $W61-SUM($Y61:AS61),               $W61/$X61))))</f>
        <v/>
      </c>
      <c r="AU61" s="240">
        <f>IF(OR(NOT(ISNUMBER($T61)),ISBLANK($W61),NOT(ISNUMBER($X61))),0,      IF(OR(YEAR($T61)&gt;AU$7,$X61&lt;=0,(YEAR($T61)+$X61)&lt;AU$7),0,     IF(YEAR($T61)=AU$7,               ($W61/($X61*360))*DAYS360($T61,DATE(AU$7,12,31)),     IF((YEAR($T61)+$X61)&lt;=AU$7,               $W61-SUM($Y61:AT61),               $W61/$X61))))</f>
        <v/>
      </c>
      <c r="AV61" s="240">
        <f>IF(OR(NOT(ISNUMBER($T61)),ISBLANK($W61),NOT(ISNUMBER($X61))),0,      IF(OR(YEAR($T61)&gt;AV$7,$X61&lt;=0,(YEAR($T61)+$X61)&lt;AV$7),0,     IF(YEAR($T61)=AV$7,               ($W61/($X61*360))*DAYS360($T61,DATE(AV$7,12,31)),     IF((YEAR($T61)+$X61)&lt;=AV$7,               $W61-SUM($Y61:AU61),               $W61/$X61))))</f>
        <v/>
      </c>
      <c r="AW61" s="240">
        <f>IF(OR(NOT(ISNUMBER($T61)),ISBLANK($W61),NOT(ISNUMBER($X61))),0,      IF(OR(YEAR($T61)&gt;AW$7,$X61&lt;=0,(YEAR($T61)+$X61)&lt;AW$7),0,     IF(YEAR($T61)=AW$7,               ($W61/($X61*360))*DAYS360($T61,DATE(AW$7,12,31)),     IF((YEAR($T61)+$X61)&lt;=AW$7,               $W61-SUM($Y61:AV61),               $W61/$X61))))</f>
        <v/>
      </c>
      <c r="AX61" s="240">
        <f>IF(OR(NOT(ISNUMBER($T61)),ISBLANK($W61),NOT(ISNUMBER($X61))),0,      IF(OR(YEAR($T61)&gt;AX$7,$X61&lt;=0,(YEAR($T61)+$X61)&lt;AX$7),0,     IF(YEAR($T61)=AX$7,               ($W61/($X61*360))*DAYS360($T61,DATE(AX$7,12,31)),     IF((YEAR($T61)+$X61)&lt;=AX$7,               $W61-SUM($Y61:AW61),               $W61/$X61))))</f>
        <v/>
      </c>
      <c r="AY61" s="240">
        <f>IF(OR(NOT(ISNUMBER($T61)),ISBLANK($W61),NOT(ISNUMBER($X61))),0,      IF(OR(YEAR($T61)&gt;AY$7,$X61&lt;=0,(YEAR($T61)+$X61)&lt;AY$7),0,     IF(YEAR($T61)=AY$7,               ($W61/($X61*360))*DAYS360($T61,DATE(AY$7,12,31)),     IF((YEAR($T61)+$X61)&lt;=AY$7,               $W61-SUM($Y61:AX61),               $W61/$X61))))</f>
        <v/>
      </c>
      <c r="AZ61" s="240">
        <f>IF(OR(NOT(ISNUMBER($T61)),ISBLANK($W61),NOT(ISNUMBER($X61))),0,      IF(OR(YEAR($T61)&gt;AZ$7,$X61&lt;=0,(YEAR($T61)+$X61)&lt;AZ$7),0,     IF(YEAR($T61)=AZ$7,               ($W61/($X61*360))*DAYS360($T61,DATE(AZ$7,12,31)),     IF((YEAR($T61)+$X61)&lt;=AZ$7,               $W61-SUM($Y61:AY61),               $W61/$X61))))</f>
        <v/>
      </c>
      <c r="BA61" s="240">
        <f>IF(OR(NOT(ISNUMBER($T61)),ISBLANK($W61),NOT(ISNUMBER($X61))),0,      IF(OR(YEAR($T61)&gt;BA$7,$X61&lt;=0,(YEAR($T61)+$X61)&lt;BA$7),0,     IF(YEAR($T61)=BA$7,               ($W61/($X61*360))*DAYS360($T61,DATE(BA$7,12,31)),     IF((YEAR($T61)+$X61)&lt;=BA$7,               $W61-SUM($Y61:AZ61),               $W61/$X61))))</f>
        <v/>
      </c>
      <c r="BB61" s="240">
        <f>IF(OR(NOT(ISNUMBER($T61)),ISBLANK($W61),NOT(ISNUMBER($X61))),0,      IF(OR(YEAR($T61)&gt;BB$7,$X61&lt;=0,(YEAR($T61)+$X61)&lt;BB$7),0,     IF(YEAR($T61)=BB$7,               ($W61/($X61*360))*DAYS360($T61,DATE(BB$7,12,31)),     IF((YEAR($T61)+$X61)&lt;=BB$7,               $W61-SUM($Y61:BA61),               $W61/$X61))))</f>
        <v/>
      </c>
      <c r="BC61" s="240">
        <f>IF(OR(NOT(ISNUMBER($T61)),ISBLANK($W61),NOT(ISNUMBER($X61))),0,      IF(OR(YEAR($T61)&gt;BC$7,$X61&lt;=0,(YEAR($T61)+$X61)&lt;BC$7),0,     IF(YEAR($T61)=BC$7,               ($W61/($X61*360))*DAYS360($T61,DATE(BC$7,12,31)),     IF((YEAR($T61)+$X61)&lt;=BC$7,               $W61-SUM($Y61:BB61),               $W61/$X61))))</f>
        <v/>
      </c>
      <c r="BD61" s="240">
        <f>IF(OR(NOT(ISNUMBER($T61)),ISBLANK($W61),NOT(ISNUMBER($X61))),0,      IF(OR(YEAR($T61)&gt;BD$7,$X61&lt;=0,(YEAR($T61)+$X61)&lt;BD$7),0,     IF(YEAR($T61)=BD$7,               ($W61/($X61*360))*DAYS360($T61,DATE(BD$7,12,31)),     IF((YEAR($T61)+$X61)&lt;=BD$7,               $W61-SUM($Y61:BC61),               $W61/$X61))))</f>
        <v/>
      </c>
      <c r="BE61" s="240">
        <f>IF(OR(NOT(ISNUMBER($T61)),ISBLANK($W61),NOT(ISNUMBER($X61))),0,      IF(OR(YEAR($T61)&gt;BE$7,$X61&lt;=0,(YEAR($T61)+$X61)&lt;BE$7),0,     IF(YEAR($T61)=BE$7,               ($W61/($X61*360))*DAYS360($T61,DATE(BE$7,12,31)),     IF((YEAR($T61)+$X61)&lt;=BE$7,               $W61-SUM($Y61:BD61),               $W61/$X61))))</f>
        <v/>
      </c>
      <c r="BF61" s="240">
        <f>IF(OR(NOT(ISNUMBER($T61)),ISBLANK($W61),NOT(ISNUMBER($X61))),0,      IF(OR(YEAR($T61)&gt;BF$7,$X61&lt;=0,(YEAR($T61)+$X61)&lt;BF$7),0,     IF(YEAR($T61)=BF$7,               ($W61/($X61*360))*DAYS360($T61,DATE(BF$7,12,31)),     IF((YEAR($T61)+$X61)&lt;=BF$7,               $W61-SUM($Y61:BE61),               $W61/$X61))))</f>
        <v/>
      </c>
      <c r="BG61" s="240">
        <f>IF(OR(NOT(ISNUMBER($T61)),ISBLANK($W61),NOT(ISNUMBER($X61))),0,      IF(OR(YEAR($T61)&gt;BG$7,$X61&lt;=0,(YEAR($T61)+$X61)&lt;BG$7),0,     IF(YEAR($T61)=BG$7,               ($W61/($X61*360))*DAYS360($T61,DATE(BG$7,12,31)),     IF((YEAR($T61)+$X61)&lt;=BG$7,               $W61-SUM($Y61:BF61),               $W61/$X61))))</f>
        <v/>
      </c>
      <c r="BH61" s="240">
        <f>IF(OR(NOT(ISNUMBER($T61)),ISBLANK($W61),NOT(ISNUMBER($X61))),0,      IF(OR(YEAR($T61)&gt;BH$7,$X61&lt;=0,(YEAR($T61)+$X61)&lt;BH$7),0,     IF(YEAR($T61)=BH$7,               ($W61/($X61*360))*DAYS360($T61,DATE(BH$7,12,31)),     IF((YEAR($T61)+$X61)&lt;=BH$7,               $W61-SUM($Y61:BG61),               $W61/$X61))))</f>
        <v/>
      </c>
      <c r="BI61" s="240">
        <f>IF(OR(NOT(ISNUMBER($T61)),ISBLANK($W61),NOT(ISNUMBER($X61))),0,      IF(OR(YEAR($T61)&gt;BI$7,$X61&lt;=0,(YEAR($T61)+$X61)&lt;BI$7),0,     IF(YEAR($T61)=BI$7,               ($W61/($X61*360))*DAYS360($T61,DATE(BI$7,12,31)),     IF((YEAR($T61)+$X61)&lt;=BI$7,               $W61-SUM($Y61:BH61),               $W61/$X61))))</f>
        <v/>
      </c>
      <c r="BJ61" s="240">
        <f>IF(OR(NOT(ISNUMBER($T61)),ISBLANK($W61),NOT(ISNUMBER($X61))),0,      IF(OR(YEAR($T61)&gt;BJ$7,$X61&lt;=0,(YEAR($T61)+$X61)&lt;BJ$7),0,     IF(YEAR($T61)=BJ$7,               ($W61/($X61*360))*DAYS360($T61,DATE(BJ$7,12,31)),     IF((YEAR($T61)+$X61)&lt;=BJ$7,               $W61-SUM($Y61:BI61),               $W61/$X61))))</f>
        <v/>
      </c>
      <c r="BK61" s="240">
        <f>IF(OR(NOT(ISNUMBER($T61)),ISBLANK($W61),NOT(ISNUMBER($X61))),0,      IF(OR(YEAR($T61)&gt;BK$7,$X61&lt;=0,(YEAR($T61)+$X61)&lt;BK$7),0,     IF(YEAR($T61)=BK$7,               ($W61/($X61*360))*DAYS360($T61,DATE(BK$7,12,31)),     IF((YEAR($T61)+$X61)&lt;=BK$7,               $W61-SUM($Y61:BJ61),               $W61/$X61))))</f>
        <v/>
      </c>
      <c r="BL61" s="240">
        <f>IF(OR(NOT(ISNUMBER($T61)),ISBLANK($W61),NOT(ISNUMBER($X61))),0,      IF(OR(YEAR($T61)&gt;BL$7,$X61&lt;=0,(YEAR($T61)+$X61)&lt;BL$7),0,     IF(YEAR($T61)=BL$7,               ($W61/($X61*360))*DAYS360($T61,DATE(BL$7,12,31)),     IF((YEAR($T61)+$X61)&lt;=BL$7,               $W61-SUM($Y61:BK61),               $W61/$X61))))</f>
        <v/>
      </c>
      <c r="BM61" s="240">
        <f>IF(OR(NOT(ISNUMBER($T61)),ISBLANK($W61),NOT(ISNUMBER($X61))),0,      IF(OR(YEAR($T61)&gt;BM$7,$X61&lt;=0,(YEAR($T61)+$X61)&lt;BM$7),0,     IF(YEAR($T61)=BM$7,               ($W61/($X61*360))*DAYS360($T61,DATE(BM$7,12,31)),     IF((YEAR($T61)+$X61)&lt;=BM$7,               $W61-SUM($Y61:BL61),               $W61/$X61))))</f>
        <v/>
      </c>
      <c r="BN61" s="240">
        <f>IF(OR(NOT(ISNUMBER($T61)),ISBLANK($W61),NOT(ISNUMBER($X61))),0,      IF(OR(YEAR($T61)&gt;BN$7,$X61&lt;=0,(YEAR($T61)+$X61)&lt;BN$7),0,     IF(YEAR($T61)=BN$7,               ($W61/($X61*360))*DAYS360($T61,DATE(BN$7,12,31)),     IF((YEAR($T61)+$X61)&lt;=BN$7,               $W61-SUM($Y61:BM61),               $W61/$X61))))</f>
        <v/>
      </c>
      <c r="BO61" s="240">
        <f>IF(OR(NOT(ISNUMBER($T61)),ISBLANK($W61),NOT(ISNUMBER($X61))),0,      IF(OR(YEAR($T61)&gt;BO$7,$X61&lt;=0,(YEAR($T61)+$X61)&lt;BO$7),0,     IF(YEAR($T61)=BO$7,               ($W61/($X61*360))*DAYS360($T61,DATE(BO$7,12,31)),     IF((YEAR($T61)+$X61)&lt;=BO$7,               $W61-SUM($Y61:BN61),               $W61/$X61))))</f>
        <v/>
      </c>
      <c r="BP61" s="240">
        <f>IF(OR(NOT(ISNUMBER($T61)),ISBLANK($W61),NOT(ISNUMBER($X61))),0,      IF(OR(YEAR($T61)&gt;BP$7,$X61&lt;=0,(YEAR($T61)+$X61)&lt;BP$7),0,     IF(YEAR($T61)=BP$7,               ($W61/($X61*360))*DAYS360($T61,DATE(BP$7,12,31)),     IF((YEAR($T61)+$X61)&lt;=BP$7,               $W61-SUM($Y61:BO61),               $W61/$X61))))</f>
        <v/>
      </c>
      <c r="BQ61" s="240">
        <f>IF(OR(NOT(ISNUMBER($T61)),ISBLANK($W61),NOT(ISNUMBER($X61))),0,      IF(OR(YEAR($T61)&gt;BQ$7,$X61&lt;=0,(YEAR($T61)+$X61)&lt;BQ$7),0,     IF(YEAR($T61)=BQ$7,               ($W61/($X61*360))*DAYS360($T61,DATE(BQ$7,12,31)),     IF((YEAR($T61)+$X61)&lt;=BQ$7,               $W61-SUM($Y61:BP61),               $W61/$X61))))</f>
        <v/>
      </c>
      <c r="BR61" s="240">
        <f>IF(OR(NOT(ISNUMBER($T61)),ISBLANK($W61),NOT(ISNUMBER($X61))),0,      IF(OR(YEAR($T61)&gt;BR$7,$X61&lt;=0,(YEAR($T61)+$X61)&lt;BR$7),0,     IF(YEAR($T61)=BR$7,               ($W61/($X61*360))*DAYS360($T61,DATE(BR$7,12,31)),     IF((YEAR($T61)+$X61)&lt;=BR$7,               $W61-SUM($Y61:BQ61),               $W61/$X61))))</f>
        <v/>
      </c>
      <c r="BS61" s="240">
        <f>IF(OR(NOT(ISNUMBER($T61)),ISBLANK($W61),NOT(ISNUMBER($X61))),0,      IF(OR(YEAR($T61)&gt;BS$7,$X61&lt;=0,(YEAR($T61)+$X61)&lt;BS$7),0,     IF(YEAR($T61)=BS$7,               ($W61/($X61*360))*DAYS360($T61,DATE(BS$7,12,31)),     IF((YEAR($T61)+$X61)&lt;=BS$7,               $W61-SUM($Y61:BR61),               $W61/$X61))))</f>
        <v/>
      </c>
      <c r="BT61" s="240">
        <f>IF(OR(NOT(ISNUMBER($T61)),ISBLANK($W61),NOT(ISNUMBER($X61))),0,      IF(OR(YEAR($T61)&gt;BT$7,$X61&lt;=0,(YEAR($T61)+$X61)&lt;BT$7),0,     IF(YEAR($T61)=BT$7,               ($W61/($X61*360))*DAYS360($T61,DATE(BT$7,12,31)),     IF((YEAR($T61)+$X61)&lt;=BT$7,               $W61-SUM($Y61:BS61),               $W61/$X61))))</f>
        <v/>
      </c>
      <c r="BU61" s="240">
        <f>IF(OR(NOT(ISNUMBER($T61)),ISBLANK($W61),NOT(ISNUMBER($X61))),0,      IF(OR(YEAR($T61)&gt;BU$7,$X61&lt;=0,(YEAR($T61)+$X61)&lt;BU$7),0,     IF(YEAR($T61)=BU$7,               ($W61/($X61*360))*DAYS360($T61,DATE(BU$7,12,31)),     IF((YEAR($T61)+$X61)&lt;=BU$7,               $W61-SUM($Y61:BT61),               $W61/$X61))))</f>
        <v/>
      </c>
      <c r="BV61" s="240">
        <f>IF(OR(NOT(ISNUMBER($T61)),ISBLANK($W61),NOT(ISNUMBER($X61))),0,      IF(OR(YEAR($T61)&gt;BV$7,$X61&lt;=0,(YEAR($T61)+$X61)&lt;BV$7),0,     IF(YEAR($T61)=BV$7,               ($W61/($X61*360))*DAYS360($T61,DATE(BV$7,12,31)),     IF((YEAR($T61)+$X61)&lt;=BV$7,               $W61-SUM($Y61:BU61),               $W61/$X61))))</f>
        <v/>
      </c>
      <c r="BW61" s="240">
        <f>IF(OR(NOT(ISNUMBER($T61)),ISBLANK($W61),NOT(ISNUMBER($X61))),0,      IF(OR(YEAR($T61)&gt;BW$7,$X61&lt;=0,(YEAR($T61)+$X61)&lt;BW$7),0,     IF(YEAR($T61)=BW$7,               ($W61/($X61*360))*DAYS360($T61,DATE(BW$7,12,31)),     IF((YEAR($T61)+$X61)&lt;=BW$7,               $W61-SUM($Y61:BV61),               $W61/$X61))))</f>
        <v/>
      </c>
      <c r="BX61" s="240">
        <f>IF(OR(NOT(ISNUMBER($T61)),ISBLANK($W61),NOT(ISNUMBER($X61))),0,      IF(OR(YEAR($T61)&gt;BX$7,$X61&lt;=0,(YEAR($T61)+$X61)&lt;BX$7),0,     IF(YEAR($T61)=BX$7,               ($W61/($X61*360))*DAYS360($T61,DATE(BX$7,12,31)),     IF((YEAR($T61)+$X61)&lt;=BX$7,               $W61-SUM($Y61:BW61),               $W61/$X61))))</f>
        <v/>
      </c>
      <c r="BY61" s="240">
        <f>IF(OR(NOT(ISNUMBER($T61)),ISBLANK($W61),NOT(ISNUMBER($X61))),0,      IF(OR(YEAR($T61)&gt;BY$7,$X61&lt;=0,(YEAR($T61)+$X61)&lt;BY$7),0,     IF(YEAR($T61)=BY$7,               ($W61/($X61*360))*DAYS360($T61,DATE(BY$7,12,31)),     IF((YEAR($T61)+$X61)&lt;=BY$7,               $W61-SUM($Y61:BX61),               $W61/$X61))))</f>
        <v/>
      </c>
    </row>
    <row r="62" ht="15" customFormat="1" customHeight="1" s="14">
      <c r="A62" s="9" t="n"/>
      <c r="B62" s="30" t="inlineStr">
        <is>
          <t>Bien_Immo - 1</t>
        </is>
      </c>
      <c r="C62" s="190" t="n"/>
      <c r="D62" s="356" t="n"/>
      <c r="E62" s="525" t="n"/>
      <c r="F62" s="525" t="n"/>
      <c r="G62" s="525" t="n"/>
      <c r="H62" s="525" t="n"/>
      <c r="I62" s="525" t="n"/>
      <c r="J62" s="525" t="n"/>
      <c r="K62" s="525" t="n"/>
      <c r="L62" s="525" t="n"/>
      <c r="M62" s="525" t="n"/>
      <c r="N62" s="526" t="n"/>
      <c r="O62" s="260" t="n"/>
      <c r="P62" s="191" t="n"/>
      <c r="Q62" s="341" t="inlineStr">
        <is>
          <t>Autres immobilisations corporelles</t>
        </is>
      </c>
      <c r="R62" s="18" t="n"/>
      <c r="S62" s="12">
        <f>B68</f>
        <v/>
      </c>
      <c r="T62" s="176">
        <f>IFERROR( IF(ISBLANK(C68),"",IF(C68&lt;HLOOKUP(S62,$Z$275:$AC$280,5,FALSE),"",MAX(HLOOKUP(S62,$Z$275:$AC$280,6,FALSE),C68) ) ),"")</f>
        <v/>
      </c>
      <c r="U62" s="287">
        <f>IF(ISBLANK(D68),"",D68)</f>
        <v/>
      </c>
      <c r="V62" s="316">
        <f>Q68</f>
        <v/>
      </c>
      <c r="W62" s="512">
        <f>IF(ISBLANK(O68),0,O68)</f>
        <v/>
      </c>
      <c r="X62" s="512">
        <f>IF(ISBLANK(P68),"",P68)</f>
        <v/>
      </c>
      <c r="Y62" s="12" t="n"/>
      <c r="Z62" s="240">
        <f>IF(OR(NOT(ISNUMBER($T62)),ISBLANK($W62),NOT(ISNUMBER($X62))),0,      IF(OR(YEAR($T62)&gt;Z$7,$X62&lt;=0,(YEAR($T62)+$X62)&lt;Z$7),0,     IF(YEAR($T62)=Z$7,               ($W62/($X62*360))*DAYS360($T62,DATE(Z$7,12,31)),     IF((YEAR($T62)+$X62)&lt;=Z$7,               $W62-SUM($Y62:Y62),               $W62/$X62))))</f>
        <v/>
      </c>
      <c r="AA62" s="240">
        <f>IF(OR(NOT(ISNUMBER($T62)),ISBLANK($W62),NOT(ISNUMBER($X62))),0,      IF(OR(YEAR($T62)&gt;AA$7,$X62&lt;=0,(YEAR($T62)+$X62)&lt;AA$7),0,     IF(YEAR($T62)=AA$7,               ($W62/($X62*360))*DAYS360($T62,DATE(AA$7,12,31)),     IF((YEAR($T62)+$X62)&lt;=AA$7,               $W62-SUM($Y62:Z62),               $W62/$X62))))</f>
        <v/>
      </c>
      <c r="AB62" s="240">
        <f>IF(OR(NOT(ISNUMBER($T62)),ISBLANK($W62),NOT(ISNUMBER($X62))),0,      IF(OR(YEAR($T62)&gt;AB$7,$X62&lt;=0,(YEAR($T62)+$X62)&lt;AB$7),0,     IF(YEAR($T62)=AB$7,               ($W62/($X62*360))*DAYS360($T62,DATE(AB$7,12,31)),     IF((YEAR($T62)+$X62)&lt;=AB$7,               $W62-SUM($Y62:AA62),               $W62/$X62))))</f>
        <v/>
      </c>
      <c r="AC62" s="240">
        <f>IF(OR(NOT(ISNUMBER($T62)),ISBLANK($W62),NOT(ISNUMBER($X62))),0,      IF(OR(YEAR($T62)&gt;AC$7,$X62&lt;=0,(YEAR($T62)+$X62)&lt;AC$7),0,     IF(YEAR($T62)=AC$7,               ($W62/($X62*360))*DAYS360($T62,DATE(AC$7,12,31)),     IF((YEAR($T62)+$X62)&lt;=AC$7,               $W62-SUM($Y62:AB62),               $W62/$X62))))</f>
        <v/>
      </c>
      <c r="AD62" s="240">
        <f>IF(OR(NOT(ISNUMBER($T62)),ISBLANK($W62),NOT(ISNUMBER($X62))),0,      IF(OR(YEAR($T62)&gt;AD$7,$X62&lt;=0,(YEAR($T62)+$X62)&lt;AD$7),0,     IF(YEAR($T62)=AD$7,               ($W62/($X62*360))*DAYS360($T62,DATE(AD$7,12,31)),     IF((YEAR($T62)+$X62)&lt;=AD$7,               $W62-SUM($Y62:AC62),               $W62/$X62))))</f>
        <v/>
      </c>
      <c r="AE62" s="240">
        <f>IF(OR(NOT(ISNUMBER($T62)),ISBLANK($W62),NOT(ISNUMBER($X62))),0,      IF(OR(YEAR($T62)&gt;AE$7,$X62&lt;=0,(YEAR($T62)+$X62)&lt;AE$7),0,     IF(YEAR($T62)=AE$7,               ($W62/($X62*360))*DAYS360($T62,DATE(AE$7,12,31)),     IF((YEAR($T62)+$X62)&lt;=AE$7,               $W62-SUM($Y62:AD62),               $W62/$X62))))</f>
        <v/>
      </c>
      <c r="AF62" s="240">
        <f>IF(OR(NOT(ISNUMBER($T62)),ISBLANK($W62),NOT(ISNUMBER($X62))),0,      IF(OR(YEAR($T62)&gt;AF$7,$X62&lt;=0,(YEAR($T62)+$X62)&lt;AF$7),0,     IF(YEAR($T62)=AF$7,               ($W62/($X62*360))*DAYS360($T62,DATE(AF$7,12,31)),     IF((YEAR($T62)+$X62)&lt;=AF$7,               $W62-SUM($Y62:AE62),               $W62/$X62))))</f>
        <v/>
      </c>
      <c r="AG62" s="240">
        <f>IF(OR(NOT(ISNUMBER($T62)),ISBLANK($W62),NOT(ISNUMBER($X62))),0,      IF(OR(YEAR($T62)&gt;AG$7,$X62&lt;=0,(YEAR($T62)+$X62)&lt;AG$7),0,     IF(YEAR($T62)=AG$7,               ($W62/($X62*360))*DAYS360($T62,DATE(AG$7,12,31)),     IF((YEAR($T62)+$X62)&lt;=AG$7,               $W62-SUM($Y62:AF62),               $W62/$X62))))</f>
        <v/>
      </c>
      <c r="AH62" s="240">
        <f>IF(OR(NOT(ISNUMBER($T62)),ISBLANK($W62),NOT(ISNUMBER($X62))),0,      IF(OR(YEAR($T62)&gt;AH$7,$X62&lt;=0,(YEAR($T62)+$X62)&lt;AH$7),0,     IF(YEAR($T62)=AH$7,               ($W62/($X62*360))*DAYS360($T62,DATE(AH$7,12,31)),     IF((YEAR($T62)+$X62)&lt;=AH$7,               $W62-SUM($Y62:AG62),               $W62/$X62))))</f>
        <v/>
      </c>
      <c r="AI62" s="240">
        <f>IF(OR(NOT(ISNUMBER($T62)),ISBLANK($W62),NOT(ISNUMBER($X62))),0,      IF(OR(YEAR($T62)&gt;AI$7,$X62&lt;=0,(YEAR($T62)+$X62)&lt;AI$7),0,     IF(YEAR($T62)=AI$7,               ($W62/($X62*360))*DAYS360($T62,DATE(AI$7,12,31)),     IF((YEAR($T62)+$X62)&lt;=AI$7,               $W62-SUM($Y62:AH62),               $W62/$X62))))</f>
        <v/>
      </c>
      <c r="AJ62" s="240">
        <f>IF(OR(NOT(ISNUMBER($T62)),ISBLANK($W62),NOT(ISNUMBER($X62))),0,      IF(OR(YEAR($T62)&gt;AJ$7,$X62&lt;=0,(YEAR($T62)+$X62)&lt;AJ$7),0,     IF(YEAR($T62)=AJ$7,               ($W62/($X62*360))*DAYS360($T62,DATE(AJ$7,12,31)),     IF((YEAR($T62)+$X62)&lt;=AJ$7,               $W62-SUM($Y62:AI62),               $W62/$X62))))</f>
        <v/>
      </c>
      <c r="AK62" s="240">
        <f>IF(OR(NOT(ISNUMBER($T62)),ISBLANK($W62),NOT(ISNUMBER($X62))),0,      IF(OR(YEAR($T62)&gt;AK$7,$X62&lt;=0,(YEAR($T62)+$X62)&lt;AK$7),0,     IF(YEAR($T62)=AK$7,               ($W62/($X62*360))*DAYS360($T62,DATE(AK$7,12,31)),     IF((YEAR($T62)+$X62)&lt;=AK$7,               $W62-SUM($Y62:AJ62),               $W62/$X62))))</f>
        <v/>
      </c>
      <c r="AL62" s="240">
        <f>IF(OR(NOT(ISNUMBER($T62)),ISBLANK($W62),NOT(ISNUMBER($X62))),0,      IF(OR(YEAR($T62)&gt;AL$7,$X62&lt;=0,(YEAR($T62)+$X62)&lt;AL$7),0,     IF(YEAR($T62)=AL$7,               ($W62/($X62*360))*DAYS360($T62,DATE(AL$7,12,31)),     IF((YEAR($T62)+$X62)&lt;=AL$7,               $W62-SUM($Y62:AK62),               $W62/$X62))))</f>
        <v/>
      </c>
      <c r="AM62" s="240">
        <f>IF(OR(NOT(ISNUMBER($T62)),ISBLANK($W62),NOT(ISNUMBER($X62))),0,      IF(OR(YEAR($T62)&gt;AM$7,$X62&lt;=0,(YEAR($T62)+$X62)&lt;AM$7),0,     IF(YEAR($T62)=AM$7,               ($W62/($X62*360))*DAYS360($T62,DATE(AM$7,12,31)),     IF((YEAR($T62)+$X62)&lt;=AM$7,               $W62-SUM($Y62:AL62),               $W62/$X62))))</f>
        <v/>
      </c>
      <c r="AN62" s="240">
        <f>IF(OR(NOT(ISNUMBER($T62)),ISBLANK($W62),NOT(ISNUMBER($X62))),0,      IF(OR(YEAR($T62)&gt;AN$7,$X62&lt;=0,(YEAR($T62)+$X62)&lt;AN$7),0,     IF(YEAR($T62)=AN$7,               ($W62/($X62*360))*DAYS360($T62,DATE(AN$7,12,31)),     IF((YEAR($T62)+$X62)&lt;=AN$7,               $W62-SUM($Y62:AM62),               $W62/$X62))))</f>
        <v/>
      </c>
      <c r="AO62" s="240">
        <f>IF(OR(NOT(ISNUMBER($T62)),ISBLANK($W62),NOT(ISNUMBER($X62))),0,      IF(OR(YEAR($T62)&gt;AO$7,$X62&lt;=0,(YEAR($T62)+$X62)&lt;AO$7),0,     IF(YEAR($T62)=AO$7,               ($W62/($X62*360))*DAYS360($T62,DATE(AO$7,12,31)),     IF((YEAR($T62)+$X62)&lt;=AO$7,               $W62-SUM($Y62:AN62),               $W62/$X62))))</f>
        <v/>
      </c>
      <c r="AP62" s="240">
        <f>IF(OR(NOT(ISNUMBER($T62)),ISBLANK($W62),NOT(ISNUMBER($X62))),0,      IF(OR(YEAR($T62)&gt;AP$7,$X62&lt;=0,(YEAR($T62)+$X62)&lt;AP$7),0,     IF(YEAR($T62)=AP$7,               ($W62/($X62*360))*DAYS360($T62,DATE(AP$7,12,31)),     IF((YEAR($T62)+$X62)&lt;=AP$7,               $W62-SUM($Y62:AO62),               $W62/$X62))))</f>
        <v/>
      </c>
      <c r="AQ62" s="240">
        <f>IF(OR(NOT(ISNUMBER($T62)),ISBLANK($W62),NOT(ISNUMBER($X62))),0,      IF(OR(YEAR($T62)&gt;AQ$7,$X62&lt;=0,(YEAR($T62)+$X62)&lt;AQ$7),0,     IF(YEAR($T62)=AQ$7,               ($W62/($X62*360))*DAYS360($T62,DATE(AQ$7,12,31)),     IF((YEAR($T62)+$X62)&lt;=AQ$7,               $W62-SUM($Y62:AP62),               $W62/$X62))))</f>
        <v/>
      </c>
      <c r="AR62" s="240">
        <f>IF(OR(NOT(ISNUMBER($T62)),ISBLANK($W62),NOT(ISNUMBER($X62))),0,      IF(OR(YEAR($T62)&gt;AR$7,$X62&lt;=0,(YEAR($T62)+$X62)&lt;AR$7),0,     IF(YEAR($T62)=AR$7,               ($W62/($X62*360))*DAYS360($T62,DATE(AR$7,12,31)),     IF((YEAR($T62)+$X62)&lt;=AR$7,               $W62-SUM($Y62:AQ62),               $W62/$X62))))</f>
        <v/>
      </c>
      <c r="AS62" s="240">
        <f>IF(OR(NOT(ISNUMBER($T62)),ISBLANK($W62),NOT(ISNUMBER($X62))),0,      IF(OR(YEAR($T62)&gt;AS$7,$X62&lt;=0,(YEAR($T62)+$X62)&lt;AS$7),0,     IF(YEAR($T62)=AS$7,               ($W62/($X62*360))*DAYS360($T62,DATE(AS$7,12,31)),     IF((YEAR($T62)+$X62)&lt;=AS$7,               $W62-SUM($Y62:AR62),               $W62/$X62))))</f>
        <v/>
      </c>
      <c r="AT62" s="240">
        <f>IF(OR(NOT(ISNUMBER($T62)),ISBLANK($W62),NOT(ISNUMBER($X62))),0,      IF(OR(YEAR($T62)&gt;AT$7,$X62&lt;=0,(YEAR($T62)+$X62)&lt;AT$7),0,     IF(YEAR($T62)=AT$7,               ($W62/($X62*360))*DAYS360($T62,DATE(AT$7,12,31)),     IF((YEAR($T62)+$X62)&lt;=AT$7,               $W62-SUM($Y62:AS62),               $W62/$X62))))</f>
        <v/>
      </c>
      <c r="AU62" s="240">
        <f>IF(OR(NOT(ISNUMBER($T62)),ISBLANK($W62),NOT(ISNUMBER($X62))),0,      IF(OR(YEAR($T62)&gt;AU$7,$X62&lt;=0,(YEAR($T62)+$X62)&lt;AU$7),0,     IF(YEAR($T62)=AU$7,               ($W62/($X62*360))*DAYS360($T62,DATE(AU$7,12,31)),     IF((YEAR($T62)+$X62)&lt;=AU$7,               $W62-SUM($Y62:AT62),               $W62/$X62))))</f>
        <v/>
      </c>
      <c r="AV62" s="240">
        <f>IF(OR(NOT(ISNUMBER($T62)),ISBLANK($W62),NOT(ISNUMBER($X62))),0,      IF(OR(YEAR($T62)&gt;AV$7,$X62&lt;=0,(YEAR($T62)+$X62)&lt;AV$7),0,     IF(YEAR($T62)=AV$7,               ($W62/($X62*360))*DAYS360($T62,DATE(AV$7,12,31)),     IF((YEAR($T62)+$X62)&lt;=AV$7,               $W62-SUM($Y62:AU62),               $W62/$X62))))</f>
        <v/>
      </c>
      <c r="AW62" s="240">
        <f>IF(OR(NOT(ISNUMBER($T62)),ISBLANK($W62),NOT(ISNUMBER($X62))),0,      IF(OR(YEAR($T62)&gt;AW$7,$X62&lt;=0,(YEAR($T62)+$X62)&lt;AW$7),0,     IF(YEAR($T62)=AW$7,               ($W62/($X62*360))*DAYS360($T62,DATE(AW$7,12,31)),     IF((YEAR($T62)+$X62)&lt;=AW$7,               $W62-SUM($Y62:AV62),               $W62/$X62))))</f>
        <v/>
      </c>
      <c r="AX62" s="240">
        <f>IF(OR(NOT(ISNUMBER($T62)),ISBLANK($W62),NOT(ISNUMBER($X62))),0,      IF(OR(YEAR($T62)&gt;AX$7,$X62&lt;=0,(YEAR($T62)+$X62)&lt;AX$7),0,     IF(YEAR($T62)=AX$7,               ($W62/($X62*360))*DAYS360($T62,DATE(AX$7,12,31)),     IF((YEAR($T62)+$X62)&lt;=AX$7,               $W62-SUM($Y62:AW62),               $W62/$X62))))</f>
        <v/>
      </c>
      <c r="AY62" s="240">
        <f>IF(OR(NOT(ISNUMBER($T62)),ISBLANK($W62),NOT(ISNUMBER($X62))),0,      IF(OR(YEAR($T62)&gt;AY$7,$X62&lt;=0,(YEAR($T62)+$X62)&lt;AY$7),0,     IF(YEAR($T62)=AY$7,               ($W62/($X62*360))*DAYS360($T62,DATE(AY$7,12,31)),     IF((YEAR($T62)+$X62)&lt;=AY$7,               $W62-SUM($Y62:AX62),               $W62/$X62))))</f>
        <v/>
      </c>
      <c r="AZ62" s="240">
        <f>IF(OR(NOT(ISNUMBER($T62)),ISBLANK($W62),NOT(ISNUMBER($X62))),0,      IF(OR(YEAR($T62)&gt;AZ$7,$X62&lt;=0,(YEAR($T62)+$X62)&lt;AZ$7),0,     IF(YEAR($T62)=AZ$7,               ($W62/($X62*360))*DAYS360($T62,DATE(AZ$7,12,31)),     IF((YEAR($T62)+$X62)&lt;=AZ$7,               $W62-SUM($Y62:AY62),               $W62/$X62))))</f>
        <v/>
      </c>
      <c r="BA62" s="240">
        <f>IF(OR(NOT(ISNUMBER($T62)),ISBLANK($W62),NOT(ISNUMBER($X62))),0,      IF(OR(YEAR($T62)&gt;BA$7,$X62&lt;=0,(YEAR($T62)+$X62)&lt;BA$7),0,     IF(YEAR($T62)=BA$7,               ($W62/($X62*360))*DAYS360($T62,DATE(BA$7,12,31)),     IF((YEAR($T62)+$X62)&lt;=BA$7,               $W62-SUM($Y62:AZ62),               $W62/$X62))))</f>
        <v/>
      </c>
      <c r="BB62" s="240">
        <f>IF(OR(NOT(ISNUMBER($T62)),ISBLANK($W62),NOT(ISNUMBER($X62))),0,      IF(OR(YEAR($T62)&gt;BB$7,$X62&lt;=0,(YEAR($T62)+$X62)&lt;BB$7),0,     IF(YEAR($T62)=BB$7,               ($W62/($X62*360))*DAYS360($T62,DATE(BB$7,12,31)),     IF((YEAR($T62)+$X62)&lt;=BB$7,               $W62-SUM($Y62:BA62),               $W62/$X62))))</f>
        <v/>
      </c>
      <c r="BC62" s="240">
        <f>IF(OR(NOT(ISNUMBER($T62)),ISBLANK($W62),NOT(ISNUMBER($X62))),0,      IF(OR(YEAR($T62)&gt;BC$7,$X62&lt;=0,(YEAR($T62)+$X62)&lt;BC$7),0,     IF(YEAR($T62)=BC$7,               ($W62/($X62*360))*DAYS360($T62,DATE(BC$7,12,31)),     IF((YEAR($T62)+$X62)&lt;=BC$7,               $W62-SUM($Y62:BB62),               $W62/$X62))))</f>
        <v/>
      </c>
      <c r="BD62" s="240">
        <f>IF(OR(NOT(ISNUMBER($T62)),ISBLANK($W62),NOT(ISNUMBER($X62))),0,      IF(OR(YEAR($T62)&gt;BD$7,$X62&lt;=0,(YEAR($T62)+$X62)&lt;BD$7),0,     IF(YEAR($T62)=BD$7,               ($W62/($X62*360))*DAYS360($T62,DATE(BD$7,12,31)),     IF((YEAR($T62)+$X62)&lt;=BD$7,               $W62-SUM($Y62:BC62),               $W62/$X62))))</f>
        <v/>
      </c>
      <c r="BE62" s="240">
        <f>IF(OR(NOT(ISNUMBER($T62)),ISBLANK($W62),NOT(ISNUMBER($X62))),0,      IF(OR(YEAR($T62)&gt;BE$7,$X62&lt;=0,(YEAR($T62)+$X62)&lt;BE$7),0,     IF(YEAR($T62)=BE$7,               ($W62/($X62*360))*DAYS360($T62,DATE(BE$7,12,31)),     IF((YEAR($T62)+$X62)&lt;=BE$7,               $W62-SUM($Y62:BD62),               $W62/$X62))))</f>
        <v/>
      </c>
      <c r="BF62" s="240">
        <f>IF(OR(NOT(ISNUMBER($T62)),ISBLANK($W62),NOT(ISNUMBER($X62))),0,      IF(OR(YEAR($T62)&gt;BF$7,$X62&lt;=0,(YEAR($T62)+$X62)&lt;BF$7),0,     IF(YEAR($T62)=BF$7,               ($W62/($X62*360))*DAYS360($T62,DATE(BF$7,12,31)),     IF((YEAR($T62)+$X62)&lt;=BF$7,               $W62-SUM($Y62:BE62),               $W62/$X62))))</f>
        <v/>
      </c>
      <c r="BG62" s="240">
        <f>IF(OR(NOT(ISNUMBER($T62)),ISBLANK($W62),NOT(ISNUMBER($X62))),0,      IF(OR(YEAR($T62)&gt;BG$7,$X62&lt;=0,(YEAR($T62)+$X62)&lt;BG$7),0,     IF(YEAR($T62)=BG$7,               ($W62/($X62*360))*DAYS360($T62,DATE(BG$7,12,31)),     IF((YEAR($T62)+$X62)&lt;=BG$7,               $W62-SUM($Y62:BF62),               $W62/$X62))))</f>
        <v/>
      </c>
      <c r="BH62" s="240">
        <f>IF(OR(NOT(ISNUMBER($T62)),ISBLANK($W62),NOT(ISNUMBER($X62))),0,      IF(OR(YEAR($T62)&gt;BH$7,$X62&lt;=0,(YEAR($T62)+$X62)&lt;BH$7),0,     IF(YEAR($T62)=BH$7,               ($W62/($X62*360))*DAYS360($T62,DATE(BH$7,12,31)),     IF((YEAR($T62)+$X62)&lt;=BH$7,               $W62-SUM($Y62:BG62),               $W62/$X62))))</f>
        <v/>
      </c>
      <c r="BI62" s="240">
        <f>IF(OR(NOT(ISNUMBER($T62)),ISBLANK($W62),NOT(ISNUMBER($X62))),0,      IF(OR(YEAR($T62)&gt;BI$7,$X62&lt;=0,(YEAR($T62)+$X62)&lt;BI$7),0,     IF(YEAR($T62)=BI$7,               ($W62/($X62*360))*DAYS360($T62,DATE(BI$7,12,31)),     IF((YEAR($T62)+$X62)&lt;=BI$7,               $W62-SUM($Y62:BH62),               $W62/$X62))))</f>
        <v/>
      </c>
      <c r="BJ62" s="240">
        <f>IF(OR(NOT(ISNUMBER($T62)),ISBLANK($W62),NOT(ISNUMBER($X62))),0,      IF(OR(YEAR($T62)&gt;BJ$7,$X62&lt;=0,(YEAR($T62)+$X62)&lt;BJ$7),0,     IF(YEAR($T62)=BJ$7,               ($W62/($X62*360))*DAYS360($T62,DATE(BJ$7,12,31)),     IF((YEAR($T62)+$X62)&lt;=BJ$7,               $W62-SUM($Y62:BI62),               $W62/$X62))))</f>
        <v/>
      </c>
      <c r="BK62" s="240">
        <f>IF(OR(NOT(ISNUMBER($T62)),ISBLANK($W62),NOT(ISNUMBER($X62))),0,      IF(OR(YEAR($T62)&gt;BK$7,$X62&lt;=0,(YEAR($T62)+$X62)&lt;BK$7),0,     IF(YEAR($T62)=BK$7,               ($W62/($X62*360))*DAYS360($T62,DATE(BK$7,12,31)),     IF((YEAR($T62)+$X62)&lt;=BK$7,               $W62-SUM($Y62:BJ62),               $W62/$X62))))</f>
        <v/>
      </c>
      <c r="BL62" s="240">
        <f>IF(OR(NOT(ISNUMBER($T62)),ISBLANK($W62),NOT(ISNUMBER($X62))),0,      IF(OR(YEAR($T62)&gt;BL$7,$X62&lt;=0,(YEAR($T62)+$X62)&lt;BL$7),0,     IF(YEAR($T62)=BL$7,               ($W62/($X62*360))*DAYS360($T62,DATE(BL$7,12,31)),     IF((YEAR($T62)+$X62)&lt;=BL$7,               $W62-SUM($Y62:BK62),               $W62/$X62))))</f>
        <v/>
      </c>
      <c r="BM62" s="240">
        <f>IF(OR(NOT(ISNUMBER($T62)),ISBLANK($W62),NOT(ISNUMBER($X62))),0,      IF(OR(YEAR($T62)&gt;BM$7,$X62&lt;=0,(YEAR($T62)+$X62)&lt;BM$7),0,     IF(YEAR($T62)=BM$7,               ($W62/($X62*360))*DAYS360($T62,DATE(BM$7,12,31)),     IF((YEAR($T62)+$X62)&lt;=BM$7,               $W62-SUM($Y62:BL62),               $W62/$X62))))</f>
        <v/>
      </c>
      <c r="BN62" s="240">
        <f>IF(OR(NOT(ISNUMBER($T62)),ISBLANK($W62),NOT(ISNUMBER($X62))),0,      IF(OR(YEAR($T62)&gt;BN$7,$X62&lt;=0,(YEAR($T62)+$X62)&lt;BN$7),0,     IF(YEAR($T62)=BN$7,               ($W62/($X62*360))*DAYS360($T62,DATE(BN$7,12,31)),     IF((YEAR($T62)+$X62)&lt;=BN$7,               $W62-SUM($Y62:BM62),               $W62/$X62))))</f>
        <v/>
      </c>
      <c r="BO62" s="240">
        <f>IF(OR(NOT(ISNUMBER($T62)),ISBLANK($W62),NOT(ISNUMBER($X62))),0,      IF(OR(YEAR($T62)&gt;BO$7,$X62&lt;=0,(YEAR($T62)+$X62)&lt;BO$7),0,     IF(YEAR($T62)=BO$7,               ($W62/($X62*360))*DAYS360($T62,DATE(BO$7,12,31)),     IF((YEAR($T62)+$X62)&lt;=BO$7,               $W62-SUM($Y62:BN62),               $W62/$X62))))</f>
        <v/>
      </c>
      <c r="BP62" s="240">
        <f>IF(OR(NOT(ISNUMBER($T62)),ISBLANK($W62),NOT(ISNUMBER($X62))),0,      IF(OR(YEAR($T62)&gt;BP$7,$X62&lt;=0,(YEAR($T62)+$X62)&lt;BP$7),0,     IF(YEAR($T62)=BP$7,               ($W62/($X62*360))*DAYS360($T62,DATE(BP$7,12,31)),     IF((YEAR($T62)+$X62)&lt;=BP$7,               $W62-SUM($Y62:BO62),               $W62/$X62))))</f>
        <v/>
      </c>
      <c r="BQ62" s="240">
        <f>IF(OR(NOT(ISNUMBER($T62)),ISBLANK($W62),NOT(ISNUMBER($X62))),0,      IF(OR(YEAR($T62)&gt;BQ$7,$X62&lt;=0,(YEAR($T62)+$X62)&lt;BQ$7),0,     IF(YEAR($T62)=BQ$7,               ($W62/($X62*360))*DAYS360($T62,DATE(BQ$7,12,31)),     IF((YEAR($T62)+$X62)&lt;=BQ$7,               $W62-SUM($Y62:BP62),               $W62/$X62))))</f>
        <v/>
      </c>
      <c r="BR62" s="240">
        <f>IF(OR(NOT(ISNUMBER($T62)),ISBLANK($W62),NOT(ISNUMBER($X62))),0,      IF(OR(YEAR($T62)&gt;BR$7,$X62&lt;=0,(YEAR($T62)+$X62)&lt;BR$7),0,     IF(YEAR($T62)=BR$7,               ($W62/($X62*360))*DAYS360($T62,DATE(BR$7,12,31)),     IF((YEAR($T62)+$X62)&lt;=BR$7,               $W62-SUM($Y62:BQ62),               $W62/$X62))))</f>
        <v/>
      </c>
      <c r="BS62" s="240">
        <f>IF(OR(NOT(ISNUMBER($T62)),ISBLANK($W62),NOT(ISNUMBER($X62))),0,      IF(OR(YEAR($T62)&gt;BS$7,$X62&lt;=0,(YEAR($T62)+$X62)&lt;BS$7),0,     IF(YEAR($T62)=BS$7,               ($W62/($X62*360))*DAYS360($T62,DATE(BS$7,12,31)),     IF((YEAR($T62)+$X62)&lt;=BS$7,               $W62-SUM($Y62:BR62),               $W62/$X62))))</f>
        <v/>
      </c>
      <c r="BT62" s="240">
        <f>IF(OR(NOT(ISNUMBER($T62)),ISBLANK($W62),NOT(ISNUMBER($X62))),0,      IF(OR(YEAR($T62)&gt;BT$7,$X62&lt;=0,(YEAR($T62)+$X62)&lt;BT$7),0,     IF(YEAR($T62)=BT$7,               ($W62/($X62*360))*DAYS360($T62,DATE(BT$7,12,31)),     IF((YEAR($T62)+$X62)&lt;=BT$7,               $W62-SUM($Y62:BS62),               $W62/$X62))))</f>
        <v/>
      </c>
      <c r="BU62" s="240">
        <f>IF(OR(NOT(ISNUMBER($T62)),ISBLANK($W62),NOT(ISNUMBER($X62))),0,      IF(OR(YEAR($T62)&gt;BU$7,$X62&lt;=0,(YEAR($T62)+$X62)&lt;BU$7),0,     IF(YEAR($T62)=BU$7,               ($W62/($X62*360))*DAYS360($T62,DATE(BU$7,12,31)),     IF((YEAR($T62)+$X62)&lt;=BU$7,               $W62-SUM($Y62:BT62),               $W62/$X62))))</f>
        <v/>
      </c>
      <c r="BV62" s="240">
        <f>IF(OR(NOT(ISNUMBER($T62)),ISBLANK($W62),NOT(ISNUMBER($X62))),0,      IF(OR(YEAR($T62)&gt;BV$7,$X62&lt;=0,(YEAR($T62)+$X62)&lt;BV$7),0,     IF(YEAR($T62)=BV$7,               ($W62/($X62*360))*DAYS360($T62,DATE(BV$7,12,31)),     IF((YEAR($T62)+$X62)&lt;=BV$7,               $W62-SUM($Y62:BU62),               $W62/$X62))))</f>
        <v/>
      </c>
      <c r="BW62" s="240">
        <f>IF(OR(NOT(ISNUMBER($T62)),ISBLANK($W62),NOT(ISNUMBER($X62))),0,      IF(OR(YEAR($T62)&gt;BW$7,$X62&lt;=0,(YEAR($T62)+$X62)&lt;BW$7),0,     IF(YEAR($T62)=BW$7,               ($W62/($X62*360))*DAYS360($T62,DATE(BW$7,12,31)),     IF((YEAR($T62)+$X62)&lt;=BW$7,               $W62-SUM($Y62:BV62),               $W62/$X62))))</f>
        <v/>
      </c>
      <c r="BX62" s="240">
        <f>IF(OR(NOT(ISNUMBER($T62)),ISBLANK($W62),NOT(ISNUMBER($X62))),0,      IF(OR(YEAR($T62)&gt;BX$7,$X62&lt;=0,(YEAR($T62)+$X62)&lt;BX$7),0,     IF(YEAR($T62)=BX$7,               ($W62/($X62*360))*DAYS360($T62,DATE(BX$7,12,31)),     IF((YEAR($T62)+$X62)&lt;=BX$7,               $W62-SUM($Y62:BW62),               $W62/$X62))))</f>
        <v/>
      </c>
      <c r="BY62" s="240">
        <f>IF(OR(NOT(ISNUMBER($T62)),ISBLANK($W62),NOT(ISNUMBER($X62))),0,      IF(OR(YEAR($T62)&gt;BY$7,$X62&lt;=0,(YEAR($T62)+$X62)&lt;BY$7),0,     IF(YEAR($T62)=BY$7,               ($W62/($X62*360))*DAYS360($T62,DATE(BY$7,12,31)),     IF((YEAR($T62)+$X62)&lt;=BY$7,               $W62-SUM($Y62:BX62),               $W62/$X62))))</f>
        <v/>
      </c>
    </row>
    <row r="63" ht="15" customFormat="1" customHeight="1" s="14">
      <c r="A63" s="9" t="n"/>
      <c r="B63" s="30" t="inlineStr">
        <is>
          <t>Bien_Immo - 1</t>
        </is>
      </c>
      <c r="C63" s="190" t="n"/>
      <c r="D63" s="356" t="n"/>
      <c r="E63" s="525" t="n"/>
      <c r="F63" s="525" t="n"/>
      <c r="G63" s="525" t="n"/>
      <c r="H63" s="525" t="n"/>
      <c r="I63" s="525" t="n"/>
      <c r="J63" s="525" t="n"/>
      <c r="K63" s="525" t="n"/>
      <c r="L63" s="525" t="n"/>
      <c r="M63" s="525" t="n"/>
      <c r="N63" s="526" t="n"/>
      <c r="O63" s="260" t="n"/>
      <c r="P63" s="191" t="n"/>
      <c r="Q63" s="341" t="inlineStr">
        <is>
          <t>Autres immobilisations corporelles</t>
        </is>
      </c>
      <c r="R63" s="18" t="n"/>
      <c r="S63" s="12">
        <f>B69</f>
        <v/>
      </c>
      <c r="T63" s="176">
        <f>IFERROR( IF(ISBLANK(C69),"",IF(C69&lt;HLOOKUP(S63,$Z$275:$AC$280,5,FALSE),"",MAX(HLOOKUP(S63,$Z$275:$AC$280,6,FALSE),C69) ) ),"")</f>
        <v/>
      </c>
      <c r="U63" s="287">
        <f>IF(ISBLANK(D69),"",D69)</f>
        <v/>
      </c>
      <c r="V63" s="316">
        <f>Q69</f>
        <v/>
      </c>
      <c r="W63" s="512">
        <f>IF(ISBLANK(O69),0,O69)</f>
        <v/>
      </c>
      <c r="X63" s="512">
        <f>IF(ISBLANK(P69),"",P69)</f>
        <v/>
      </c>
      <c r="Y63" s="12" t="n"/>
      <c r="Z63" s="240">
        <f>IF(OR(NOT(ISNUMBER($T63)),ISBLANK($W63),NOT(ISNUMBER($X63))),0,      IF(OR(YEAR($T63)&gt;Z$7,$X63&lt;=0,(YEAR($T63)+$X63)&lt;Z$7),0,     IF(YEAR($T63)=Z$7,               ($W63/($X63*360))*DAYS360($T63,DATE(Z$7,12,31)),     IF((YEAR($T63)+$X63)&lt;=Z$7,               $W63-SUM($Y63:Y63),               $W63/$X63))))</f>
        <v/>
      </c>
      <c r="AA63" s="240">
        <f>IF(OR(NOT(ISNUMBER($T63)),ISBLANK($W63),NOT(ISNUMBER($X63))),0,      IF(OR(YEAR($T63)&gt;AA$7,$X63&lt;=0,(YEAR($T63)+$X63)&lt;AA$7),0,     IF(YEAR($T63)=AA$7,               ($W63/($X63*360))*DAYS360($T63,DATE(AA$7,12,31)),     IF((YEAR($T63)+$X63)&lt;=AA$7,               $W63-SUM($Y63:Z63),               $W63/$X63))))</f>
        <v/>
      </c>
      <c r="AB63" s="240">
        <f>IF(OR(NOT(ISNUMBER($T63)),ISBLANK($W63),NOT(ISNUMBER($X63))),0,      IF(OR(YEAR($T63)&gt;AB$7,$X63&lt;=0,(YEAR($T63)+$X63)&lt;AB$7),0,     IF(YEAR($T63)=AB$7,               ($W63/($X63*360))*DAYS360($T63,DATE(AB$7,12,31)),     IF((YEAR($T63)+$X63)&lt;=AB$7,               $W63-SUM($Y63:AA63),               $W63/$X63))))</f>
        <v/>
      </c>
      <c r="AC63" s="240">
        <f>IF(OR(NOT(ISNUMBER($T63)),ISBLANK($W63),NOT(ISNUMBER($X63))),0,      IF(OR(YEAR($T63)&gt;AC$7,$X63&lt;=0,(YEAR($T63)+$X63)&lt;AC$7),0,     IF(YEAR($T63)=AC$7,               ($W63/($X63*360))*DAYS360($T63,DATE(AC$7,12,31)),     IF((YEAR($T63)+$X63)&lt;=AC$7,               $W63-SUM($Y63:AB63),               $W63/$X63))))</f>
        <v/>
      </c>
      <c r="AD63" s="240">
        <f>IF(OR(NOT(ISNUMBER($T63)),ISBLANK($W63),NOT(ISNUMBER($X63))),0,      IF(OR(YEAR($T63)&gt;AD$7,$X63&lt;=0,(YEAR($T63)+$X63)&lt;AD$7),0,     IF(YEAR($T63)=AD$7,               ($W63/($X63*360))*DAYS360($T63,DATE(AD$7,12,31)),     IF((YEAR($T63)+$X63)&lt;=AD$7,               $W63-SUM($Y63:AC63),               $W63/$X63))))</f>
        <v/>
      </c>
      <c r="AE63" s="240">
        <f>IF(OR(NOT(ISNUMBER($T63)),ISBLANK($W63),NOT(ISNUMBER($X63))),0,      IF(OR(YEAR($T63)&gt;AE$7,$X63&lt;=0,(YEAR($T63)+$X63)&lt;AE$7),0,     IF(YEAR($T63)=AE$7,               ($W63/($X63*360))*DAYS360($T63,DATE(AE$7,12,31)),     IF((YEAR($T63)+$X63)&lt;=AE$7,               $W63-SUM($Y63:AD63),               $W63/$X63))))</f>
        <v/>
      </c>
      <c r="AF63" s="240">
        <f>IF(OR(NOT(ISNUMBER($T63)),ISBLANK($W63),NOT(ISNUMBER($X63))),0,      IF(OR(YEAR($T63)&gt;AF$7,$X63&lt;=0,(YEAR($T63)+$X63)&lt;AF$7),0,     IF(YEAR($T63)=AF$7,               ($W63/($X63*360))*DAYS360($T63,DATE(AF$7,12,31)),     IF((YEAR($T63)+$X63)&lt;=AF$7,               $W63-SUM($Y63:AE63),               $W63/$X63))))</f>
        <v/>
      </c>
      <c r="AG63" s="240">
        <f>IF(OR(NOT(ISNUMBER($T63)),ISBLANK($W63),NOT(ISNUMBER($X63))),0,      IF(OR(YEAR($T63)&gt;AG$7,$X63&lt;=0,(YEAR($T63)+$X63)&lt;AG$7),0,     IF(YEAR($T63)=AG$7,               ($W63/($X63*360))*DAYS360($T63,DATE(AG$7,12,31)),     IF((YEAR($T63)+$X63)&lt;=AG$7,               $W63-SUM($Y63:AF63),               $W63/$X63))))</f>
        <v/>
      </c>
      <c r="AH63" s="240">
        <f>IF(OR(NOT(ISNUMBER($T63)),ISBLANK($W63),NOT(ISNUMBER($X63))),0,      IF(OR(YEAR($T63)&gt;AH$7,$X63&lt;=0,(YEAR($T63)+$X63)&lt;AH$7),0,     IF(YEAR($T63)=AH$7,               ($W63/($X63*360))*DAYS360($T63,DATE(AH$7,12,31)),     IF((YEAR($T63)+$X63)&lt;=AH$7,               $W63-SUM($Y63:AG63),               $W63/$X63))))</f>
        <v/>
      </c>
      <c r="AI63" s="240">
        <f>IF(OR(NOT(ISNUMBER($T63)),ISBLANK($W63),NOT(ISNUMBER($X63))),0,      IF(OR(YEAR($T63)&gt;AI$7,$X63&lt;=0,(YEAR($T63)+$X63)&lt;AI$7),0,     IF(YEAR($T63)=AI$7,               ($W63/($X63*360))*DAYS360($T63,DATE(AI$7,12,31)),     IF((YEAR($T63)+$X63)&lt;=AI$7,               $W63-SUM($Y63:AH63),               $W63/$X63))))</f>
        <v/>
      </c>
      <c r="AJ63" s="240">
        <f>IF(OR(NOT(ISNUMBER($T63)),ISBLANK($W63),NOT(ISNUMBER($X63))),0,      IF(OR(YEAR($T63)&gt;AJ$7,$X63&lt;=0,(YEAR($T63)+$X63)&lt;AJ$7),0,     IF(YEAR($T63)=AJ$7,               ($W63/($X63*360))*DAYS360($T63,DATE(AJ$7,12,31)),     IF((YEAR($T63)+$X63)&lt;=AJ$7,               $W63-SUM($Y63:AI63),               $W63/$X63))))</f>
        <v/>
      </c>
      <c r="AK63" s="240">
        <f>IF(OR(NOT(ISNUMBER($T63)),ISBLANK($W63),NOT(ISNUMBER($X63))),0,      IF(OR(YEAR($T63)&gt;AK$7,$X63&lt;=0,(YEAR($T63)+$X63)&lt;AK$7),0,     IF(YEAR($T63)=AK$7,               ($W63/($X63*360))*DAYS360($T63,DATE(AK$7,12,31)),     IF((YEAR($T63)+$X63)&lt;=AK$7,               $W63-SUM($Y63:AJ63),               $W63/$X63))))</f>
        <v/>
      </c>
      <c r="AL63" s="240">
        <f>IF(OR(NOT(ISNUMBER($T63)),ISBLANK($W63),NOT(ISNUMBER($X63))),0,      IF(OR(YEAR($T63)&gt;AL$7,$X63&lt;=0,(YEAR($T63)+$X63)&lt;AL$7),0,     IF(YEAR($T63)=AL$7,               ($W63/($X63*360))*DAYS360($T63,DATE(AL$7,12,31)),     IF((YEAR($T63)+$X63)&lt;=AL$7,               $W63-SUM($Y63:AK63),               $W63/$X63))))</f>
        <v/>
      </c>
      <c r="AM63" s="240">
        <f>IF(OR(NOT(ISNUMBER($T63)),ISBLANK($W63),NOT(ISNUMBER($X63))),0,      IF(OR(YEAR($T63)&gt;AM$7,$X63&lt;=0,(YEAR($T63)+$X63)&lt;AM$7),0,     IF(YEAR($T63)=AM$7,               ($W63/($X63*360))*DAYS360($T63,DATE(AM$7,12,31)),     IF((YEAR($T63)+$X63)&lt;=AM$7,               $W63-SUM($Y63:AL63),               $W63/$X63))))</f>
        <v/>
      </c>
      <c r="AN63" s="240">
        <f>IF(OR(NOT(ISNUMBER($T63)),ISBLANK($W63),NOT(ISNUMBER($X63))),0,      IF(OR(YEAR($T63)&gt;AN$7,$X63&lt;=0,(YEAR($T63)+$X63)&lt;AN$7),0,     IF(YEAR($T63)=AN$7,               ($W63/($X63*360))*DAYS360($T63,DATE(AN$7,12,31)),     IF((YEAR($T63)+$X63)&lt;=AN$7,               $W63-SUM($Y63:AM63),               $W63/$X63))))</f>
        <v/>
      </c>
      <c r="AO63" s="240">
        <f>IF(OR(NOT(ISNUMBER($T63)),ISBLANK($W63),NOT(ISNUMBER($X63))),0,      IF(OR(YEAR($T63)&gt;AO$7,$X63&lt;=0,(YEAR($T63)+$X63)&lt;AO$7),0,     IF(YEAR($T63)=AO$7,               ($W63/($X63*360))*DAYS360($T63,DATE(AO$7,12,31)),     IF((YEAR($T63)+$X63)&lt;=AO$7,               $W63-SUM($Y63:AN63),               $W63/$X63))))</f>
        <v/>
      </c>
      <c r="AP63" s="240">
        <f>IF(OR(NOT(ISNUMBER($T63)),ISBLANK($W63),NOT(ISNUMBER($X63))),0,      IF(OR(YEAR($T63)&gt;AP$7,$X63&lt;=0,(YEAR($T63)+$X63)&lt;AP$7),0,     IF(YEAR($T63)=AP$7,               ($W63/($X63*360))*DAYS360($T63,DATE(AP$7,12,31)),     IF((YEAR($T63)+$X63)&lt;=AP$7,               $W63-SUM($Y63:AO63),               $W63/$X63))))</f>
        <v/>
      </c>
      <c r="AQ63" s="240">
        <f>IF(OR(NOT(ISNUMBER($T63)),ISBLANK($W63),NOT(ISNUMBER($X63))),0,      IF(OR(YEAR($T63)&gt;AQ$7,$X63&lt;=0,(YEAR($T63)+$X63)&lt;AQ$7),0,     IF(YEAR($T63)=AQ$7,               ($W63/($X63*360))*DAYS360($T63,DATE(AQ$7,12,31)),     IF((YEAR($T63)+$X63)&lt;=AQ$7,               $W63-SUM($Y63:AP63),               $W63/$X63))))</f>
        <v/>
      </c>
      <c r="AR63" s="240">
        <f>IF(OR(NOT(ISNUMBER($T63)),ISBLANK($W63),NOT(ISNUMBER($X63))),0,      IF(OR(YEAR($T63)&gt;AR$7,$X63&lt;=0,(YEAR($T63)+$X63)&lt;AR$7),0,     IF(YEAR($T63)=AR$7,               ($W63/($X63*360))*DAYS360($T63,DATE(AR$7,12,31)),     IF((YEAR($T63)+$X63)&lt;=AR$7,               $W63-SUM($Y63:AQ63),               $W63/$X63))))</f>
        <v/>
      </c>
      <c r="AS63" s="240">
        <f>IF(OR(NOT(ISNUMBER($T63)),ISBLANK($W63),NOT(ISNUMBER($X63))),0,      IF(OR(YEAR($T63)&gt;AS$7,$X63&lt;=0,(YEAR($T63)+$X63)&lt;AS$7),0,     IF(YEAR($T63)=AS$7,               ($W63/($X63*360))*DAYS360($T63,DATE(AS$7,12,31)),     IF((YEAR($T63)+$X63)&lt;=AS$7,               $W63-SUM($Y63:AR63),               $W63/$X63))))</f>
        <v/>
      </c>
      <c r="AT63" s="240">
        <f>IF(OR(NOT(ISNUMBER($T63)),ISBLANK($W63),NOT(ISNUMBER($X63))),0,      IF(OR(YEAR($T63)&gt;AT$7,$X63&lt;=0,(YEAR($T63)+$X63)&lt;AT$7),0,     IF(YEAR($T63)=AT$7,               ($W63/($X63*360))*DAYS360($T63,DATE(AT$7,12,31)),     IF((YEAR($T63)+$X63)&lt;=AT$7,               $W63-SUM($Y63:AS63),               $W63/$X63))))</f>
        <v/>
      </c>
      <c r="AU63" s="240">
        <f>IF(OR(NOT(ISNUMBER($T63)),ISBLANK($W63),NOT(ISNUMBER($X63))),0,      IF(OR(YEAR($T63)&gt;AU$7,$X63&lt;=0,(YEAR($T63)+$X63)&lt;AU$7),0,     IF(YEAR($T63)=AU$7,               ($W63/($X63*360))*DAYS360($T63,DATE(AU$7,12,31)),     IF((YEAR($T63)+$X63)&lt;=AU$7,               $W63-SUM($Y63:AT63),               $W63/$X63))))</f>
        <v/>
      </c>
      <c r="AV63" s="240">
        <f>IF(OR(NOT(ISNUMBER($T63)),ISBLANK($W63),NOT(ISNUMBER($X63))),0,      IF(OR(YEAR($T63)&gt;AV$7,$X63&lt;=0,(YEAR($T63)+$X63)&lt;AV$7),0,     IF(YEAR($T63)=AV$7,               ($W63/($X63*360))*DAYS360($T63,DATE(AV$7,12,31)),     IF((YEAR($T63)+$X63)&lt;=AV$7,               $W63-SUM($Y63:AU63),               $W63/$X63))))</f>
        <v/>
      </c>
      <c r="AW63" s="240">
        <f>IF(OR(NOT(ISNUMBER($T63)),ISBLANK($W63),NOT(ISNUMBER($X63))),0,      IF(OR(YEAR($T63)&gt;AW$7,$X63&lt;=0,(YEAR($T63)+$X63)&lt;AW$7),0,     IF(YEAR($T63)=AW$7,               ($W63/($X63*360))*DAYS360($T63,DATE(AW$7,12,31)),     IF((YEAR($T63)+$X63)&lt;=AW$7,               $W63-SUM($Y63:AV63),               $W63/$X63))))</f>
        <v/>
      </c>
      <c r="AX63" s="240">
        <f>IF(OR(NOT(ISNUMBER($T63)),ISBLANK($W63),NOT(ISNUMBER($X63))),0,      IF(OR(YEAR($T63)&gt;AX$7,$X63&lt;=0,(YEAR($T63)+$X63)&lt;AX$7),0,     IF(YEAR($T63)=AX$7,               ($W63/($X63*360))*DAYS360($T63,DATE(AX$7,12,31)),     IF((YEAR($T63)+$X63)&lt;=AX$7,               $W63-SUM($Y63:AW63),               $W63/$X63))))</f>
        <v/>
      </c>
      <c r="AY63" s="240">
        <f>IF(OR(NOT(ISNUMBER($T63)),ISBLANK($W63),NOT(ISNUMBER($X63))),0,      IF(OR(YEAR($T63)&gt;AY$7,$X63&lt;=0,(YEAR($T63)+$X63)&lt;AY$7),0,     IF(YEAR($T63)=AY$7,               ($W63/($X63*360))*DAYS360($T63,DATE(AY$7,12,31)),     IF((YEAR($T63)+$X63)&lt;=AY$7,               $W63-SUM($Y63:AX63),               $W63/$X63))))</f>
        <v/>
      </c>
      <c r="AZ63" s="240">
        <f>IF(OR(NOT(ISNUMBER($T63)),ISBLANK($W63),NOT(ISNUMBER($X63))),0,      IF(OR(YEAR($T63)&gt;AZ$7,$X63&lt;=0,(YEAR($T63)+$X63)&lt;AZ$7),0,     IF(YEAR($T63)=AZ$7,               ($W63/($X63*360))*DAYS360($T63,DATE(AZ$7,12,31)),     IF((YEAR($T63)+$X63)&lt;=AZ$7,               $W63-SUM($Y63:AY63),               $W63/$X63))))</f>
        <v/>
      </c>
      <c r="BA63" s="240">
        <f>IF(OR(NOT(ISNUMBER($T63)),ISBLANK($W63),NOT(ISNUMBER($X63))),0,      IF(OR(YEAR($T63)&gt;BA$7,$X63&lt;=0,(YEAR($T63)+$X63)&lt;BA$7),0,     IF(YEAR($T63)=BA$7,               ($W63/($X63*360))*DAYS360($T63,DATE(BA$7,12,31)),     IF((YEAR($T63)+$X63)&lt;=BA$7,               $W63-SUM($Y63:AZ63),               $W63/$X63))))</f>
        <v/>
      </c>
      <c r="BB63" s="240">
        <f>IF(OR(NOT(ISNUMBER($T63)),ISBLANK($W63),NOT(ISNUMBER($X63))),0,      IF(OR(YEAR($T63)&gt;BB$7,$X63&lt;=0,(YEAR($T63)+$X63)&lt;BB$7),0,     IF(YEAR($T63)=BB$7,               ($W63/($X63*360))*DAYS360($T63,DATE(BB$7,12,31)),     IF((YEAR($T63)+$X63)&lt;=BB$7,               $W63-SUM($Y63:BA63),               $W63/$X63))))</f>
        <v/>
      </c>
      <c r="BC63" s="240">
        <f>IF(OR(NOT(ISNUMBER($T63)),ISBLANK($W63),NOT(ISNUMBER($X63))),0,      IF(OR(YEAR($T63)&gt;BC$7,$X63&lt;=0,(YEAR($T63)+$X63)&lt;BC$7),0,     IF(YEAR($T63)=BC$7,               ($W63/($X63*360))*DAYS360($T63,DATE(BC$7,12,31)),     IF((YEAR($T63)+$X63)&lt;=BC$7,               $W63-SUM($Y63:BB63),               $W63/$X63))))</f>
        <v/>
      </c>
      <c r="BD63" s="240">
        <f>IF(OR(NOT(ISNUMBER($T63)),ISBLANK($W63),NOT(ISNUMBER($X63))),0,      IF(OR(YEAR($T63)&gt;BD$7,$X63&lt;=0,(YEAR($T63)+$X63)&lt;BD$7),0,     IF(YEAR($T63)=BD$7,               ($W63/($X63*360))*DAYS360($T63,DATE(BD$7,12,31)),     IF((YEAR($T63)+$X63)&lt;=BD$7,               $W63-SUM($Y63:BC63),               $W63/$X63))))</f>
        <v/>
      </c>
      <c r="BE63" s="240">
        <f>IF(OR(NOT(ISNUMBER($T63)),ISBLANK($W63),NOT(ISNUMBER($X63))),0,      IF(OR(YEAR($T63)&gt;BE$7,$X63&lt;=0,(YEAR($T63)+$X63)&lt;BE$7),0,     IF(YEAR($T63)=BE$7,               ($W63/($X63*360))*DAYS360($T63,DATE(BE$7,12,31)),     IF((YEAR($T63)+$X63)&lt;=BE$7,               $W63-SUM($Y63:BD63),               $W63/$X63))))</f>
        <v/>
      </c>
      <c r="BF63" s="240">
        <f>IF(OR(NOT(ISNUMBER($T63)),ISBLANK($W63),NOT(ISNUMBER($X63))),0,      IF(OR(YEAR($T63)&gt;BF$7,$X63&lt;=0,(YEAR($T63)+$X63)&lt;BF$7),0,     IF(YEAR($T63)=BF$7,               ($W63/($X63*360))*DAYS360($T63,DATE(BF$7,12,31)),     IF((YEAR($T63)+$X63)&lt;=BF$7,               $W63-SUM($Y63:BE63),               $W63/$X63))))</f>
        <v/>
      </c>
      <c r="BG63" s="240">
        <f>IF(OR(NOT(ISNUMBER($T63)),ISBLANK($W63),NOT(ISNUMBER($X63))),0,      IF(OR(YEAR($T63)&gt;BG$7,$X63&lt;=0,(YEAR($T63)+$X63)&lt;BG$7),0,     IF(YEAR($T63)=BG$7,               ($W63/($X63*360))*DAYS360($T63,DATE(BG$7,12,31)),     IF((YEAR($T63)+$X63)&lt;=BG$7,               $W63-SUM($Y63:BF63),               $W63/$X63))))</f>
        <v/>
      </c>
      <c r="BH63" s="240">
        <f>IF(OR(NOT(ISNUMBER($T63)),ISBLANK($W63),NOT(ISNUMBER($X63))),0,      IF(OR(YEAR($T63)&gt;BH$7,$X63&lt;=0,(YEAR($T63)+$X63)&lt;BH$7),0,     IF(YEAR($T63)=BH$7,               ($W63/($X63*360))*DAYS360($T63,DATE(BH$7,12,31)),     IF((YEAR($T63)+$X63)&lt;=BH$7,               $W63-SUM($Y63:BG63),               $W63/$X63))))</f>
        <v/>
      </c>
      <c r="BI63" s="240">
        <f>IF(OR(NOT(ISNUMBER($T63)),ISBLANK($W63),NOT(ISNUMBER($X63))),0,      IF(OR(YEAR($T63)&gt;BI$7,$X63&lt;=0,(YEAR($T63)+$X63)&lt;BI$7),0,     IF(YEAR($T63)=BI$7,               ($W63/($X63*360))*DAYS360($T63,DATE(BI$7,12,31)),     IF((YEAR($T63)+$X63)&lt;=BI$7,               $W63-SUM($Y63:BH63),               $W63/$X63))))</f>
        <v/>
      </c>
      <c r="BJ63" s="240">
        <f>IF(OR(NOT(ISNUMBER($T63)),ISBLANK($W63),NOT(ISNUMBER($X63))),0,      IF(OR(YEAR($T63)&gt;BJ$7,$X63&lt;=0,(YEAR($T63)+$X63)&lt;BJ$7),0,     IF(YEAR($T63)=BJ$7,               ($W63/($X63*360))*DAYS360($T63,DATE(BJ$7,12,31)),     IF((YEAR($T63)+$X63)&lt;=BJ$7,               $W63-SUM($Y63:BI63),               $W63/$X63))))</f>
        <v/>
      </c>
      <c r="BK63" s="240">
        <f>IF(OR(NOT(ISNUMBER($T63)),ISBLANK($W63),NOT(ISNUMBER($X63))),0,      IF(OR(YEAR($T63)&gt;BK$7,$X63&lt;=0,(YEAR($T63)+$X63)&lt;BK$7),0,     IF(YEAR($T63)=BK$7,               ($W63/($X63*360))*DAYS360($T63,DATE(BK$7,12,31)),     IF((YEAR($T63)+$X63)&lt;=BK$7,               $W63-SUM($Y63:BJ63),               $W63/$X63))))</f>
        <v/>
      </c>
      <c r="BL63" s="240">
        <f>IF(OR(NOT(ISNUMBER($T63)),ISBLANK($W63),NOT(ISNUMBER($X63))),0,      IF(OR(YEAR($T63)&gt;BL$7,$X63&lt;=0,(YEAR($T63)+$X63)&lt;BL$7),0,     IF(YEAR($T63)=BL$7,               ($W63/($X63*360))*DAYS360($T63,DATE(BL$7,12,31)),     IF((YEAR($T63)+$X63)&lt;=BL$7,               $W63-SUM($Y63:BK63),               $W63/$X63))))</f>
        <v/>
      </c>
      <c r="BM63" s="240">
        <f>IF(OR(NOT(ISNUMBER($T63)),ISBLANK($W63),NOT(ISNUMBER($X63))),0,      IF(OR(YEAR($T63)&gt;BM$7,$X63&lt;=0,(YEAR($T63)+$X63)&lt;BM$7),0,     IF(YEAR($T63)=BM$7,               ($W63/($X63*360))*DAYS360($T63,DATE(BM$7,12,31)),     IF((YEAR($T63)+$X63)&lt;=BM$7,               $W63-SUM($Y63:BL63),               $W63/$X63))))</f>
        <v/>
      </c>
      <c r="BN63" s="240">
        <f>IF(OR(NOT(ISNUMBER($T63)),ISBLANK($W63),NOT(ISNUMBER($X63))),0,      IF(OR(YEAR($T63)&gt;BN$7,$X63&lt;=0,(YEAR($T63)+$X63)&lt;BN$7),0,     IF(YEAR($T63)=BN$7,               ($W63/($X63*360))*DAYS360($T63,DATE(BN$7,12,31)),     IF((YEAR($T63)+$X63)&lt;=BN$7,               $W63-SUM($Y63:BM63),               $W63/$X63))))</f>
        <v/>
      </c>
      <c r="BO63" s="240">
        <f>IF(OR(NOT(ISNUMBER($T63)),ISBLANK($W63),NOT(ISNUMBER($X63))),0,      IF(OR(YEAR($T63)&gt;BO$7,$X63&lt;=0,(YEAR($T63)+$X63)&lt;BO$7),0,     IF(YEAR($T63)=BO$7,               ($W63/($X63*360))*DAYS360($T63,DATE(BO$7,12,31)),     IF((YEAR($T63)+$X63)&lt;=BO$7,               $W63-SUM($Y63:BN63),               $W63/$X63))))</f>
        <v/>
      </c>
      <c r="BP63" s="240">
        <f>IF(OR(NOT(ISNUMBER($T63)),ISBLANK($W63),NOT(ISNUMBER($X63))),0,      IF(OR(YEAR($T63)&gt;BP$7,$X63&lt;=0,(YEAR($T63)+$X63)&lt;BP$7),0,     IF(YEAR($T63)=BP$7,               ($W63/($X63*360))*DAYS360($T63,DATE(BP$7,12,31)),     IF((YEAR($T63)+$X63)&lt;=BP$7,               $W63-SUM($Y63:BO63),               $W63/$X63))))</f>
        <v/>
      </c>
      <c r="BQ63" s="240">
        <f>IF(OR(NOT(ISNUMBER($T63)),ISBLANK($W63),NOT(ISNUMBER($X63))),0,      IF(OR(YEAR($T63)&gt;BQ$7,$X63&lt;=0,(YEAR($T63)+$X63)&lt;BQ$7),0,     IF(YEAR($T63)=BQ$7,               ($W63/($X63*360))*DAYS360($T63,DATE(BQ$7,12,31)),     IF((YEAR($T63)+$X63)&lt;=BQ$7,               $W63-SUM($Y63:BP63),               $W63/$X63))))</f>
        <v/>
      </c>
      <c r="BR63" s="240">
        <f>IF(OR(NOT(ISNUMBER($T63)),ISBLANK($W63),NOT(ISNUMBER($X63))),0,      IF(OR(YEAR($T63)&gt;BR$7,$X63&lt;=0,(YEAR($T63)+$X63)&lt;BR$7),0,     IF(YEAR($T63)=BR$7,               ($W63/($X63*360))*DAYS360($T63,DATE(BR$7,12,31)),     IF((YEAR($T63)+$X63)&lt;=BR$7,               $W63-SUM($Y63:BQ63),               $W63/$X63))))</f>
        <v/>
      </c>
      <c r="BS63" s="240">
        <f>IF(OR(NOT(ISNUMBER($T63)),ISBLANK($W63),NOT(ISNUMBER($X63))),0,      IF(OR(YEAR($T63)&gt;BS$7,$X63&lt;=0,(YEAR($T63)+$X63)&lt;BS$7),0,     IF(YEAR($T63)=BS$7,               ($W63/($X63*360))*DAYS360($T63,DATE(BS$7,12,31)),     IF((YEAR($T63)+$X63)&lt;=BS$7,               $W63-SUM($Y63:BR63),               $W63/$X63))))</f>
        <v/>
      </c>
      <c r="BT63" s="240">
        <f>IF(OR(NOT(ISNUMBER($T63)),ISBLANK($W63),NOT(ISNUMBER($X63))),0,      IF(OR(YEAR($T63)&gt;BT$7,$X63&lt;=0,(YEAR($T63)+$X63)&lt;BT$7),0,     IF(YEAR($T63)=BT$7,               ($W63/($X63*360))*DAYS360($T63,DATE(BT$7,12,31)),     IF((YEAR($T63)+$X63)&lt;=BT$7,               $W63-SUM($Y63:BS63),               $W63/$X63))))</f>
        <v/>
      </c>
      <c r="BU63" s="240">
        <f>IF(OR(NOT(ISNUMBER($T63)),ISBLANK($W63),NOT(ISNUMBER($X63))),0,      IF(OR(YEAR($T63)&gt;BU$7,$X63&lt;=0,(YEAR($T63)+$X63)&lt;BU$7),0,     IF(YEAR($T63)=BU$7,               ($W63/($X63*360))*DAYS360($T63,DATE(BU$7,12,31)),     IF((YEAR($T63)+$X63)&lt;=BU$7,               $W63-SUM($Y63:BT63),               $W63/$X63))))</f>
        <v/>
      </c>
      <c r="BV63" s="240">
        <f>IF(OR(NOT(ISNUMBER($T63)),ISBLANK($W63),NOT(ISNUMBER($X63))),0,      IF(OR(YEAR($T63)&gt;BV$7,$X63&lt;=0,(YEAR($T63)+$X63)&lt;BV$7),0,     IF(YEAR($T63)=BV$7,               ($W63/($X63*360))*DAYS360($T63,DATE(BV$7,12,31)),     IF((YEAR($T63)+$X63)&lt;=BV$7,               $W63-SUM($Y63:BU63),               $W63/$X63))))</f>
        <v/>
      </c>
      <c r="BW63" s="240">
        <f>IF(OR(NOT(ISNUMBER($T63)),ISBLANK($W63),NOT(ISNUMBER($X63))),0,      IF(OR(YEAR($T63)&gt;BW$7,$X63&lt;=0,(YEAR($T63)+$X63)&lt;BW$7),0,     IF(YEAR($T63)=BW$7,               ($W63/($X63*360))*DAYS360($T63,DATE(BW$7,12,31)),     IF((YEAR($T63)+$X63)&lt;=BW$7,               $W63-SUM($Y63:BV63),               $W63/$X63))))</f>
        <v/>
      </c>
      <c r="BX63" s="240">
        <f>IF(OR(NOT(ISNUMBER($T63)),ISBLANK($W63),NOT(ISNUMBER($X63))),0,      IF(OR(YEAR($T63)&gt;BX$7,$X63&lt;=0,(YEAR($T63)+$X63)&lt;BX$7),0,     IF(YEAR($T63)=BX$7,               ($W63/($X63*360))*DAYS360($T63,DATE(BX$7,12,31)),     IF((YEAR($T63)+$X63)&lt;=BX$7,               $W63-SUM($Y63:BW63),               $W63/$X63))))</f>
        <v/>
      </c>
      <c r="BY63" s="240">
        <f>IF(OR(NOT(ISNUMBER($T63)),ISBLANK($W63),NOT(ISNUMBER($X63))),0,      IF(OR(YEAR($T63)&gt;BY$7,$X63&lt;=0,(YEAR($T63)+$X63)&lt;BY$7),0,     IF(YEAR($T63)=BY$7,               ($W63/($X63*360))*DAYS360($T63,DATE(BY$7,12,31)),     IF((YEAR($T63)+$X63)&lt;=BY$7,               $W63-SUM($Y63:BX63),               $W63/$X63))))</f>
        <v/>
      </c>
    </row>
    <row r="64" ht="15" customFormat="1" customHeight="1" s="14">
      <c r="A64" s="12" t="n"/>
      <c r="B64" s="30" t="inlineStr">
        <is>
          <t>Bien_Immo - 1</t>
        </is>
      </c>
      <c r="C64" s="190" t="n"/>
      <c r="D64" s="356" t="n"/>
      <c r="E64" s="525" t="n"/>
      <c r="F64" s="525" t="n"/>
      <c r="G64" s="525" t="n"/>
      <c r="H64" s="525" t="n"/>
      <c r="I64" s="525" t="n"/>
      <c r="J64" s="525" t="n"/>
      <c r="K64" s="525" t="n"/>
      <c r="L64" s="525" t="n"/>
      <c r="M64" s="525" t="n"/>
      <c r="N64" s="526" t="n"/>
      <c r="O64" s="260" t="n"/>
      <c r="P64" s="191" t="n"/>
      <c r="Q64" s="341" t="inlineStr">
        <is>
          <t>Autres immobilisations corporelles</t>
        </is>
      </c>
      <c r="R64" s="18" t="n"/>
      <c r="S64" s="12">
        <f>B70</f>
        <v/>
      </c>
      <c r="T64" s="176">
        <f>IFERROR( IF(ISBLANK(C70),"",IF(C70&lt;HLOOKUP(S64,$Z$275:$AC$280,5,FALSE),"",MAX(HLOOKUP(S64,$Z$275:$AC$280,6,FALSE),C70) ) ),"")</f>
        <v/>
      </c>
      <c r="U64" s="287">
        <f>IF(ISBLANK(D70),"",D70)</f>
        <v/>
      </c>
      <c r="V64" s="316">
        <f>Q70</f>
        <v/>
      </c>
      <c r="W64" s="512">
        <f>IF(ISBLANK(O70),0,O70)</f>
        <v/>
      </c>
      <c r="X64" s="512">
        <f>IF(ISBLANK(P70),"",P70)</f>
        <v/>
      </c>
      <c r="Y64" s="12" t="n"/>
      <c r="Z64" s="240">
        <f>IF(OR(NOT(ISNUMBER($T64)),ISBLANK($W64),NOT(ISNUMBER($X64))),0,      IF(OR(YEAR($T64)&gt;Z$7,$X64&lt;=0,(YEAR($T64)+$X64)&lt;Z$7),0,     IF(YEAR($T64)=Z$7,               ($W64/($X64*360))*DAYS360($T64,DATE(Z$7,12,31)),     IF((YEAR($T64)+$X64)&lt;=Z$7,               $W64-SUM($Y64:Y64),               $W64/$X64))))</f>
        <v/>
      </c>
      <c r="AA64" s="240">
        <f>IF(OR(NOT(ISNUMBER($T64)),ISBLANK($W64),NOT(ISNUMBER($X64))),0,      IF(OR(YEAR($T64)&gt;AA$7,$X64&lt;=0,(YEAR($T64)+$X64)&lt;AA$7),0,     IF(YEAR($T64)=AA$7,               ($W64/($X64*360))*DAYS360($T64,DATE(AA$7,12,31)),     IF((YEAR($T64)+$X64)&lt;=AA$7,               $W64-SUM($Y64:Z64),               $W64/$X64))))</f>
        <v/>
      </c>
      <c r="AB64" s="240">
        <f>IF(OR(NOT(ISNUMBER($T64)),ISBLANK($W64),NOT(ISNUMBER($X64))),0,      IF(OR(YEAR($T64)&gt;AB$7,$X64&lt;=0,(YEAR($T64)+$X64)&lt;AB$7),0,     IF(YEAR($T64)=AB$7,               ($W64/($X64*360))*DAYS360($T64,DATE(AB$7,12,31)),     IF((YEAR($T64)+$X64)&lt;=AB$7,               $W64-SUM($Y64:AA64),               $W64/$X64))))</f>
        <v/>
      </c>
      <c r="AC64" s="240">
        <f>IF(OR(NOT(ISNUMBER($T64)),ISBLANK($W64),NOT(ISNUMBER($X64))),0,      IF(OR(YEAR($T64)&gt;AC$7,$X64&lt;=0,(YEAR($T64)+$X64)&lt;AC$7),0,     IF(YEAR($T64)=AC$7,               ($W64/($X64*360))*DAYS360($T64,DATE(AC$7,12,31)),     IF((YEAR($T64)+$X64)&lt;=AC$7,               $W64-SUM($Y64:AB64),               $W64/$X64))))</f>
        <v/>
      </c>
      <c r="AD64" s="240">
        <f>IF(OR(NOT(ISNUMBER($T64)),ISBLANK($W64),NOT(ISNUMBER($X64))),0,      IF(OR(YEAR($T64)&gt;AD$7,$X64&lt;=0,(YEAR($T64)+$X64)&lt;AD$7),0,     IF(YEAR($T64)=AD$7,               ($W64/($X64*360))*DAYS360($T64,DATE(AD$7,12,31)),     IF((YEAR($T64)+$X64)&lt;=AD$7,               $W64-SUM($Y64:AC64),               $W64/$X64))))</f>
        <v/>
      </c>
      <c r="AE64" s="240">
        <f>IF(OR(NOT(ISNUMBER($T64)),ISBLANK($W64),NOT(ISNUMBER($X64))),0,      IF(OR(YEAR($T64)&gt;AE$7,$X64&lt;=0,(YEAR($T64)+$X64)&lt;AE$7),0,     IF(YEAR($T64)=AE$7,               ($W64/($X64*360))*DAYS360($T64,DATE(AE$7,12,31)),     IF((YEAR($T64)+$X64)&lt;=AE$7,               $W64-SUM($Y64:AD64),               $W64/$X64))))</f>
        <v/>
      </c>
      <c r="AF64" s="240">
        <f>IF(OR(NOT(ISNUMBER($T64)),ISBLANK($W64),NOT(ISNUMBER($X64))),0,      IF(OR(YEAR($T64)&gt;AF$7,$X64&lt;=0,(YEAR($T64)+$X64)&lt;AF$7),0,     IF(YEAR($T64)=AF$7,               ($W64/($X64*360))*DAYS360($T64,DATE(AF$7,12,31)),     IF((YEAR($T64)+$X64)&lt;=AF$7,               $W64-SUM($Y64:AE64),               $W64/$X64))))</f>
        <v/>
      </c>
      <c r="AG64" s="240">
        <f>IF(OR(NOT(ISNUMBER($T64)),ISBLANK($W64),NOT(ISNUMBER($X64))),0,      IF(OR(YEAR($T64)&gt;AG$7,$X64&lt;=0,(YEAR($T64)+$X64)&lt;AG$7),0,     IF(YEAR($T64)=AG$7,               ($W64/($X64*360))*DAYS360($T64,DATE(AG$7,12,31)),     IF((YEAR($T64)+$X64)&lt;=AG$7,               $W64-SUM($Y64:AF64),               $W64/$X64))))</f>
        <v/>
      </c>
      <c r="AH64" s="240">
        <f>IF(OR(NOT(ISNUMBER($T64)),ISBLANK($W64),NOT(ISNUMBER($X64))),0,      IF(OR(YEAR($T64)&gt;AH$7,$X64&lt;=0,(YEAR($T64)+$X64)&lt;AH$7),0,     IF(YEAR($T64)=AH$7,               ($W64/($X64*360))*DAYS360($T64,DATE(AH$7,12,31)),     IF((YEAR($T64)+$X64)&lt;=AH$7,               $W64-SUM($Y64:AG64),               $W64/$X64))))</f>
        <v/>
      </c>
      <c r="AI64" s="240">
        <f>IF(OR(NOT(ISNUMBER($T64)),ISBLANK($W64),NOT(ISNUMBER($X64))),0,      IF(OR(YEAR($T64)&gt;AI$7,$X64&lt;=0,(YEAR($T64)+$X64)&lt;AI$7),0,     IF(YEAR($T64)=AI$7,               ($W64/($X64*360))*DAYS360($T64,DATE(AI$7,12,31)),     IF((YEAR($T64)+$X64)&lt;=AI$7,               $W64-SUM($Y64:AH64),               $W64/$X64))))</f>
        <v/>
      </c>
      <c r="AJ64" s="240">
        <f>IF(OR(NOT(ISNUMBER($T64)),ISBLANK($W64),NOT(ISNUMBER($X64))),0,      IF(OR(YEAR($T64)&gt;AJ$7,$X64&lt;=0,(YEAR($T64)+$X64)&lt;AJ$7),0,     IF(YEAR($T64)=AJ$7,               ($W64/($X64*360))*DAYS360($T64,DATE(AJ$7,12,31)),     IF((YEAR($T64)+$X64)&lt;=AJ$7,               $W64-SUM($Y64:AI64),               $W64/$X64))))</f>
        <v/>
      </c>
      <c r="AK64" s="240">
        <f>IF(OR(NOT(ISNUMBER($T64)),ISBLANK($W64),NOT(ISNUMBER($X64))),0,      IF(OR(YEAR($T64)&gt;AK$7,$X64&lt;=0,(YEAR($T64)+$X64)&lt;AK$7),0,     IF(YEAR($T64)=AK$7,               ($W64/($X64*360))*DAYS360($T64,DATE(AK$7,12,31)),     IF((YEAR($T64)+$X64)&lt;=AK$7,               $W64-SUM($Y64:AJ64),               $W64/$X64))))</f>
        <v/>
      </c>
      <c r="AL64" s="240">
        <f>IF(OR(NOT(ISNUMBER($T64)),ISBLANK($W64),NOT(ISNUMBER($X64))),0,      IF(OR(YEAR($T64)&gt;AL$7,$X64&lt;=0,(YEAR($T64)+$X64)&lt;AL$7),0,     IF(YEAR($T64)=AL$7,               ($W64/($X64*360))*DAYS360($T64,DATE(AL$7,12,31)),     IF((YEAR($T64)+$X64)&lt;=AL$7,               $W64-SUM($Y64:AK64),               $W64/$X64))))</f>
        <v/>
      </c>
      <c r="AM64" s="240">
        <f>IF(OR(NOT(ISNUMBER($T64)),ISBLANK($W64),NOT(ISNUMBER($X64))),0,      IF(OR(YEAR($T64)&gt;AM$7,$X64&lt;=0,(YEAR($T64)+$X64)&lt;AM$7),0,     IF(YEAR($T64)=AM$7,               ($W64/($X64*360))*DAYS360($T64,DATE(AM$7,12,31)),     IF((YEAR($T64)+$X64)&lt;=AM$7,               $W64-SUM($Y64:AL64),               $W64/$X64))))</f>
        <v/>
      </c>
      <c r="AN64" s="240">
        <f>IF(OR(NOT(ISNUMBER($T64)),ISBLANK($W64),NOT(ISNUMBER($X64))),0,      IF(OR(YEAR($T64)&gt;AN$7,$X64&lt;=0,(YEAR($T64)+$X64)&lt;AN$7),0,     IF(YEAR($T64)=AN$7,               ($W64/($X64*360))*DAYS360($T64,DATE(AN$7,12,31)),     IF((YEAR($T64)+$X64)&lt;=AN$7,               $W64-SUM($Y64:AM64),               $W64/$X64))))</f>
        <v/>
      </c>
      <c r="AO64" s="240">
        <f>IF(OR(NOT(ISNUMBER($T64)),ISBLANK($W64),NOT(ISNUMBER($X64))),0,      IF(OR(YEAR($T64)&gt;AO$7,$X64&lt;=0,(YEAR($T64)+$X64)&lt;AO$7),0,     IF(YEAR($T64)=AO$7,               ($W64/($X64*360))*DAYS360($T64,DATE(AO$7,12,31)),     IF((YEAR($T64)+$X64)&lt;=AO$7,               $W64-SUM($Y64:AN64),               $W64/$X64))))</f>
        <v/>
      </c>
      <c r="AP64" s="240">
        <f>IF(OR(NOT(ISNUMBER($T64)),ISBLANK($W64),NOT(ISNUMBER($X64))),0,      IF(OR(YEAR($T64)&gt;AP$7,$X64&lt;=0,(YEAR($T64)+$X64)&lt;AP$7),0,     IF(YEAR($T64)=AP$7,               ($W64/($X64*360))*DAYS360($T64,DATE(AP$7,12,31)),     IF((YEAR($T64)+$X64)&lt;=AP$7,               $W64-SUM($Y64:AO64),               $W64/$X64))))</f>
        <v/>
      </c>
      <c r="AQ64" s="240">
        <f>IF(OR(NOT(ISNUMBER($T64)),ISBLANK($W64),NOT(ISNUMBER($X64))),0,      IF(OR(YEAR($T64)&gt;AQ$7,$X64&lt;=0,(YEAR($T64)+$X64)&lt;AQ$7),0,     IF(YEAR($T64)=AQ$7,               ($W64/($X64*360))*DAYS360($T64,DATE(AQ$7,12,31)),     IF((YEAR($T64)+$X64)&lt;=AQ$7,               $W64-SUM($Y64:AP64),               $W64/$X64))))</f>
        <v/>
      </c>
      <c r="AR64" s="240">
        <f>IF(OR(NOT(ISNUMBER($T64)),ISBLANK($W64),NOT(ISNUMBER($X64))),0,      IF(OR(YEAR($T64)&gt;AR$7,$X64&lt;=0,(YEAR($T64)+$X64)&lt;AR$7),0,     IF(YEAR($T64)=AR$7,               ($W64/($X64*360))*DAYS360($T64,DATE(AR$7,12,31)),     IF((YEAR($T64)+$X64)&lt;=AR$7,               $W64-SUM($Y64:AQ64),               $W64/$X64))))</f>
        <v/>
      </c>
      <c r="AS64" s="240">
        <f>IF(OR(NOT(ISNUMBER($T64)),ISBLANK($W64),NOT(ISNUMBER($X64))),0,      IF(OR(YEAR($T64)&gt;AS$7,$X64&lt;=0,(YEAR($T64)+$X64)&lt;AS$7),0,     IF(YEAR($T64)=AS$7,               ($W64/($X64*360))*DAYS360($T64,DATE(AS$7,12,31)),     IF((YEAR($T64)+$X64)&lt;=AS$7,               $W64-SUM($Y64:AR64),               $W64/$X64))))</f>
        <v/>
      </c>
      <c r="AT64" s="240">
        <f>IF(OR(NOT(ISNUMBER($T64)),ISBLANK($W64),NOT(ISNUMBER($X64))),0,      IF(OR(YEAR($T64)&gt;AT$7,$X64&lt;=0,(YEAR($T64)+$X64)&lt;AT$7),0,     IF(YEAR($T64)=AT$7,               ($W64/($X64*360))*DAYS360($T64,DATE(AT$7,12,31)),     IF((YEAR($T64)+$X64)&lt;=AT$7,               $W64-SUM($Y64:AS64),               $W64/$X64))))</f>
        <v/>
      </c>
      <c r="AU64" s="240">
        <f>IF(OR(NOT(ISNUMBER($T64)),ISBLANK($W64),NOT(ISNUMBER($X64))),0,      IF(OR(YEAR($T64)&gt;AU$7,$X64&lt;=0,(YEAR($T64)+$X64)&lt;AU$7),0,     IF(YEAR($T64)=AU$7,               ($W64/($X64*360))*DAYS360($T64,DATE(AU$7,12,31)),     IF((YEAR($T64)+$X64)&lt;=AU$7,               $W64-SUM($Y64:AT64),               $W64/$X64))))</f>
        <v/>
      </c>
      <c r="AV64" s="240">
        <f>IF(OR(NOT(ISNUMBER($T64)),ISBLANK($W64),NOT(ISNUMBER($X64))),0,      IF(OR(YEAR($T64)&gt;AV$7,$X64&lt;=0,(YEAR($T64)+$X64)&lt;AV$7),0,     IF(YEAR($T64)=AV$7,               ($W64/($X64*360))*DAYS360($T64,DATE(AV$7,12,31)),     IF((YEAR($T64)+$X64)&lt;=AV$7,               $W64-SUM($Y64:AU64),               $W64/$X64))))</f>
        <v/>
      </c>
      <c r="AW64" s="240">
        <f>IF(OR(NOT(ISNUMBER($T64)),ISBLANK($W64),NOT(ISNUMBER($X64))),0,      IF(OR(YEAR($T64)&gt;AW$7,$X64&lt;=0,(YEAR($T64)+$X64)&lt;AW$7),0,     IF(YEAR($T64)=AW$7,               ($W64/($X64*360))*DAYS360($T64,DATE(AW$7,12,31)),     IF((YEAR($T64)+$X64)&lt;=AW$7,               $W64-SUM($Y64:AV64),               $W64/$X64))))</f>
        <v/>
      </c>
      <c r="AX64" s="240">
        <f>IF(OR(NOT(ISNUMBER($T64)),ISBLANK($W64),NOT(ISNUMBER($X64))),0,      IF(OR(YEAR($T64)&gt;AX$7,$X64&lt;=0,(YEAR($T64)+$X64)&lt;AX$7),0,     IF(YEAR($T64)=AX$7,               ($W64/($X64*360))*DAYS360($T64,DATE(AX$7,12,31)),     IF((YEAR($T64)+$X64)&lt;=AX$7,               $W64-SUM($Y64:AW64),               $W64/$X64))))</f>
        <v/>
      </c>
      <c r="AY64" s="240">
        <f>IF(OR(NOT(ISNUMBER($T64)),ISBLANK($W64),NOT(ISNUMBER($X64))),0,      IF(OR(YEAR($T64)&gt;AY$7,$X64&lt;=0,(YEAR($T64)+$X64)&lt;AY$7),0,     IF(YEAR($T64)=AY$7,               ($W64/($X64*360))*DAYS360($T64,DATE(AY$7,12,31)),     IF((YEAR($T64)+$X64)&lt;=AY$7,               $W64-SUM($Y64:AX64),               $W64/$X64))))</f>
        <v/>
      </c>
      <c r="AZ64" s="240">
        <f>IF(OR(NOT(ISNUMBER($T64)),ISBLANK($W64),NOT(ISNUMBER($X64))),0,      IF(OR(YEAR($T64)&gt;AZ$7,$X64&lt;=0,(YEAR($T64)+$X64)&lt;AZ$7),0,     IF(YEAR($T64)=AZ$7,               ($W64/($X64*360))*DAYS360($T64,DATE(AZ$7,12,31)),     IF((YEAR($T64)+$X64)&lt;=AZ$7,               $W64-SUM($Y64:AY64),               $W64/$X64))))</f>
        <v/>
      </c>
      <c r="BA64" s="240">
        <f>IF(OR(NOT(ISNUMBER($T64)),ISBLANK($W64),NOT(ISNUMBER($X64))),0,      IF(OR(YEAR($T64)&gt;BA$7,$X64&lt;=0,(YEAR($T64)+$X64)&lt;BA$7),0,     IF(YEAR($T64)=BA$7,               ($W64/($X64*360))*DAYS360($T64,DATE(BA$7,12,31)),     IF((YEAR($T64)+$X64)&lt;=BA$7,               $W64-SUM($Y64:AZ64),               $W64/$X64))))</f>
        <v/>
      </c>
      <c r="BB64" s="240">
        <f>IF(OR(NOT(ISNUMBER($T64)),ISBLANK($W64),NOT(ISNUMBER($X64))),0,      IF(OR(YEAR($T64)&gt;BB$7,$X64&lt;=0,(YEAR($T64)+$X64)&lt;BB$7),0,     IF(YEAR($T64)=BB$7,               ($W64/($X64*360))*DAYS360($T64,DATE(BB$7,12,31)),     IF((YEAR($T64)+$X64)&lt;=BB$7,               $W64-SUM($Y64:BA64),               $W64/$X64))))</f>
        <v/>
      </c>
      <c r="BC64" s="240">
        <f>IF(OR(NOT(ISNUMBER($T64)),ISBLANK($W64),NOT(ISNUMBER($X64))),0,      IF(OR(YEAR($T64)&gt;BC$7,$X64&lt;=0,(YEAR($T64)+$X64)&lt;BC$7),0,     IF(YEAR($T64)=BC$7,               ($W64/($X64*360))*DAYS360($T64,DATE(BC$7,12,31)),     IF((YEAR($T64)+$X64)&lt;=BC$7,               $W64-SUM($Y64:BB64),               $W64/$X64))))</f>
        <v/>
      </c>
      <c r="BD64" s="240">
        <f>IF(OR(NOT(ISNUMBER($T64)),ISBLANK($W64),NOT(ISNUMBER($X64))),0,      IF(OR(YEAR($T64)&gt;BD$7,$X64&lt;=0,(YEAR($T64)+$X64)&lt;BD$7),0,     IF(YEAR($T64)=BD$7,               ($W64/($X64*360))*DAYS360($T64,DATE(BD$7,12,31)),     IF((YEAR($T64)+$X64)&lt;=BD$7,               $W64-SUM($Y64:BC64),               $W64/$X64))))</f>
        <v/>
      </c>
      <c r="BE64" s="240">
        <f>IF(OR(NOT(ISNUMBER($T64)),ISBLANK($W64),NOT(ISNUMBER($X64))),0,      IF(OR(YEAR($T64)&gt;BE$7,$X64&lt;=0,(YEAR($T64)+$X64)&lt;BE$7),0,     IF(YEAR($T64)=BE$7,               ($W64/($X64*360))*DAYS360($T64,DATE(BE$7,12,31)),     IF((YEAR($T64)+$X64)&lt;=BE$7,               $W64-SUM($Y64:BD64),               $W64/$X64))))</f>
        <v/>
      </c>
      <c r="BF64" s="240">
        <f>IF(OR(NOT(ISNUMBER($T64)),ISBLANK($W64),NOT(ISNUMBER($X64))),0,      IF(OR(YEAR($T64)&gt;BF$7,$X64&lt;=0,(YEAR($T64)+$X64)&lt;BF$7),0,     IF(YEAR($T64)=BF$7,               ($W64/($X64*360))*DAYS360($T64,DATE(BF$7,12,31)),     IF((YEAR($T64)+$X64)&lt;=BF$7,               $W64-SUM($Y64:BE64),               $W64/$X64))))</f>
        <v/>
      </c>
      <c r="BG64" s="240">
        <f>IF(OR(NOT(ISNUMBER($T64)),ISBLANK($W64),NOT(ISNUMBER($X64))),0,      IF(OR(YEAR($T64)&gt;BG$7,$X64&lt;=0,(YEAR($T64)+$X64)&lt;BG$7),0,     IF(YEAR($T64)=BG$7,               ($W64/($X64*360))*DAYS360($T64,DATE(BG$7,12,31)),     IF((YEAR($T64)+$X64)&lt;=BG$7,               $W64-SUM($Y64:BF64),               $W64/$X64))))</f>
        <v/>
      </c>
      <c r="BH64" s="240">
        <f>IF(OR(NOT(ISNUMBER($T64)),ISBLANK($W64),NOT(ISNUMBER($X64))),0,      IF(OR(YEAR($T64)&gt;BH$7,$X64&lt;=0,(YEAR($T64)+$X64)&lt;BH$7),0,     IF(YEAR($T64)=BH$7,               ($W64/($X64*360))*DAYS360($T64,DATE(BH$7,12,31)),     IF((YEAR($T64)+$X64)&lt;=BH$7,               $W64-SUM($Y64:BG64),               $W64/$X64))))</f>
        <v/>
      </c>
      <c r="BI64" s="240">
        <f>IF(OR(NOT(ISNUMBER($T64)),ISBLANK($W64),NOT(ISNUMBER($X64))),0,      IF(OR(YEAR($T64)&gt;BI$7,$X64&lt;=0,(YEAR($T64)+$X64)&lt;BI$7),0,     IF(YEAR($T64)=BI$7,               ($W64/($X64*360))*DAYS360($T64,DATE(BI$7,12,31)),     IF((YEAR($T64)+$X64)&lt;=BI$7,               $W64-SUM($Y64:BH64),               $W64/$X64))))</f>
        <v/>
      </c>
      <c r="BJ64" s="240">
        <f>IF(OR(NOT(ISNUMBER($T64)),ISBLANK($W64),NOT(ISNUMBER($X64))),0,      IF(OR(YEAR($T64)&gt;BJ$7,$X64&lt;=0,(YEAR($T64)+$X64)&lt;BJ$7),0,     IF(YEAR($T64)=BJ$7,               ($W64/($X64*360))*DAYS360($T64,DATE(BJ$7,12,31)),     IF((YEAR($T64)+$X64)&lt;=BJ$7,               $W64-SUM($Y64:BI64),               $W64/$X64))))</f>
        <v/>
      </c>
      <c r="BK64" s="240">
        <f>IF(OR(NOT(ISNUMBER($T64)),ISBLANK($W64),NOT(ISNUMBER($X64))),0,      IF(OR(YEAR($T64)&gt;BK$7,$X64&lt;=0,(YEAR($T64)+$X64)&lt;BK$7),0,     IF(YEAR($T64)=BK$7,               ($W64/($X64*360))*DAYS360($T64,DATE(BK$7,12,31)),     IF((YEAR($T64)+$X64)&lt;=BK$7,               $W64-SUM($Y64:BJ64),               $W64/$X64))))</f>
        <v/>
      </c>
      <c r="BL64" s="240">
        <f>IF(OR(NOT(ISNUMBER($T64)),ISBLANK($W64),NOT(ISNUMBER($X64))),0,      IF(OR(YEAR($T64)&gt;BL$7,$X64&lt;=0,(YEAR($T64)+$X64)&lt;BL$7),0,     IF(YEAR($T64)=BL$7,               ($W64/($X64*360))*DAYS360($T64,DATE(BL$7,12,31)),     IF((YEAR($T64)+$X64)&lt;=BL$7,               $W64-SUM($Y64:BK64),               $W64/$X64))))</f>
        <v/>
      </c>
      <c r="BM64" s="240">
        <f>IF(OR(NOT(ISNUMBER($T64)),ISBLANK($W64),NOT(ISNUMBER($X64))),0,      IF(OR(YEAR($T64)&gt;BM$7,$X64&lt;=0,(YEAR($T64)+$X64)&lt;BM$7),0,     IF(YEAR($T64)=BM$7,               ($W64/($X64*360))*DAYS360($T64,DATE(BM$7,12,31)),     IF((YEAR($T64)+$X64)&lt;=BM$7,               $W64-SUM($Y64:BL64),               $W64/$X64))))</f>
        <v/>
      </c>
      <c r="BN64" s="240">
        <f>IF(OR(NOT(ISNUMBER($T64)),ISBLANK($W64),NOT(ISNUMBER($X64))),0,      IF(OR(YEAR($T64)&gt;BN$7,$X64&lt;=0,(YEAR($T64)+$X64)&lt;BN$7),0,     IF(YEAR($T64)=BN$7,               ($W64/($X64*360))*DAYS360($T64,DATE(BN$7,12,31)),     IF((YEAR($T64)+$X64)&lt;=BN$7,               $W64-SUM($Y64:BM64),               $W64/$X64))))</f>
        <v/>
      </c>
      <c r="BO64" s="240">
        <f>IF(OR(NOT(ISNUMBER($T64)),ISBLANK($W64),NOT(ISNUMBER($X64))),0,      IF(OR(YEAR($T64)&gt;BO$7,$X64&lt;=0,(YEAR($T64)+$X64)&lt;BO$7),0,     IF(YEAR($T64)=BO$7,               ($W64/($X64*360))*DAYS360($T64,DATE(BO$7,12,31)),     IF((YEAR($T64)+$X64)&lt;=BO$7,               $W64-SUM($Y64:BN64),               $W64/$X64))))</f>
        <v/>
      </c>
      <c r="BP64" s="240">
        <f>IF(OR(NOT(ISNUMBER($T64)),ISBLANK($W64),NOT(ISNUMBER($X64))),0,      IF(OR(YEAR($T64)&gt;BP$7,$X64&lt;=0,(YEAR($T64)+$X64)&lt;BP$7),0,     IF(YEAR($T64)=BP$7,               ($W64/($X64*360))*DAYS360($T64,DATE(BP$7,12,31)),     IF((YEAR($T64)+$X64)&lt;=BP$7,               $W64-SUM($Y64:BO64),               $W64/$X64))))</f>
        <v/>
      </c>
      <c r="BQ64" s="240">
        <f>IF(OR(NOT(ISNUMBER($T64)),ISBLANK($W64),NOT(ISNUMBER($X64))),0,      IF(OR(YEAR($T64)&gt;BQ$7,$X64&lt;=0,(YEAR($T64)+$X64)&lt;BQ$7),0,     IF(YEAR($T64)=BQ$7,               ($W64/($X64*360))*DAYS360($T64,DATE(BQ$7,12,31)),     IF((YEAR($T64)+$X64)&lt;=BQ$7,               $W64-SUM($Y64:BP64),               $W64/$X64))))</f>
        <v/>
      </c>
      <c r="BR64" s="240">
        <f>IF(OR(NOT(ISNUMBER($T64)),ISBLANK($W64),NOT(ISNUMBER($X64))),0,      IF(OR(YEAR($T64)&gt;BR$7,$X64&lt;=0,(YEAR($T64)+$X64)&lt;BR$7),0,     IF(YEAR($T64)=BR$7,               ($W64/($X64*360))*DAYS360($T64,DATE(BR$7,12,31)),     IF((YEAR($T64)+$X64)&lt;=BR$7,               $W64-SUM($Y64:BQ64),               $W64/$X64))))</f>
        <v/>
      </c>
      <c r="BS64" s="240">
        <f>IF(OR(NOT(ISNUMBER($T64)),ISBLANK($W64),NOT(ISNUMBER($X64))),0,      IF(OR(YEAR($T64)&gt;BS$7,$X64&lt;=0,(YEAR($T64)+$X64)&lt;BS$7),0,     IF(YEAR($T64)=BS$7,               ($W64/($X64*360))*DAYS360($T64,DATE(BS$7,12,31)),     IF((YEAR($T64)+$X64)&lt;=BS$7,               $W64-SUM($Y64:BR64),               $W64/$X64))))</f>
        <v/>
      </c>
      <c r="BT64" s="240">
        <f>IF(OR(NOT(ISNUMBER($T64)),ISBLANK($W64),NOT(ISNUMBER($X64))),0,      IF(OR(YEAR($T64)&gt;BT$7,$X64&lt;=0,(YEAR($T64)+$X64)&lt;BT$7),0,     IF(YEAR($T64)=BT$7,               ($W64/($X64*360))*DAYS360($T64,DATE(BT$7,12,31)),     IF((YEAR($T64)+$X64)&lt;=BT$7,               $W64-SUM($Y64:BS64),               $W64/$X64))))</f>
        <v/>
      </c>
      <c r="BU64" s="240">
        <f>IF(OR(NOT(ISNUMBER($T64)),ISBLANK($W64),NOT(ISNUMBER($X64))),0,      IF(OR(YEAR($T64)&gt;BU$7,$X64&lt;=0,(YEAR($T64)+$X64)&lt;BU$7),0,     IF(YEAR($T64)=BU$7,               ($W64/($X64*360))*DAYS360($T64,DATE(BU$7,12,31)),     IF((YEAR($T64)+$X64)&lt;=BU$7,               $W64-SUM($Y64:BT64),               $W64/$X64))))</f>
        <v/>
      </c>
      <c r="BV64" s="240">
        <f>IF(OR(NOT(ISNUMBER($T64)),ISBLANK($W64),NOT(ISNUMBER($X64))),0,      IF(OR(YEAR($T64)&gt;BV$7,$X64&lt;=0,(YEAR($T64)+$X64)&lt;BV$7),0,     IF(YEAR($T64)=BV$7,               ($W64/($X64*360))*DAYS360($T64,DATE(BV$7,12,31)),     IF((YEAR($T64)+$X64)&lt;=BV$7,               $W64-SUM($Y64:BU64),               $W64/$X64))))</f>
        <v/>
      </c>
      <c r="BW64" s="240">
        <f>IF(OR(NOT(ISNUMBER($T64)),ISBLANK($W64),NOT(ISNUMBER($X64))),0,      IF(OR(YEAR($T64)&gt;BW$7,$X64&lt;=0,(YEAR($T64)+$X64)&lt;BW$7),0,     IF(YEAR($T64)=BW$7,               ($W64/($X64*360))*DAYS360($T64,DATE(BW$7,12,31)),     IF((YEAR($T64)+$X64)&lt;=BW$7,               $W64-SUM($Y64:BV64),               $W64/$X64))))</f>
        <v/>
      </c>
      <c r="BX64" s="240">
        <f>IF(OR(NOT(ISNUMBER($T64)),ISBLANK($W64),NOT(ISNUMBER($X64))),0,      IF(OR(YEAR($T64)&gt;BX$7,$X64&lt;=0,(YEAR($T64)+$X64)&lt;BX$7),0,     IF(YEAR($T64)=BX$7,               ($W64/($X64*360))*DAYS360($T64,DATE(BX$7,12,31)),     IF((YEAR($T64)+$X64)&lt;=BX$7,               $W64-SUM($Y64:BW64),               $W64/$X64))))</f>
        <v/>
      </c>
      <c r="BY64" s="240">
        <f>IF(OR(NOT(ISNUMBER($T64)),ISBLANK($W64),NOT(ISNUMBER($X64))),0,      IF(OR(YEAR($T64)&gt;BY$7,$X64&lt;=0,(YEAR($T64)+$X64)&lt;BY$7),0,     IF(YEAR($T64)=BY$7,               ($W64/($X64*360))*DAYS360($T64,DATE(BY$7,12,31)),     IF((YEAR($T64)+$X64)&lt;=BY$7,               $W64-SUM($Y64:BX64),               $W64/$X64))))</f>
        <v/>
      </c>
    </row>
    <row r="65" ht="15" customFormat="1" customHeight="1" s="14">
      <c r="A65" s="12" t="n"/>
      <c r="B65" s="30" t="inlineStr">
        <is>
          <t>Bien_Immo - 1</t>
        </is>
      </c>
      <c r="C65" s="190" t="n"/>
      <c r="D65" s="356" t="n"/>
      <c r="E65" s="525" t="n"/>
      <c r="F65" s="525" t="n"/>
      <c r="G65" s="525" t="n"/>
      <c r="H65" s="525" t="n"/>
      <c r="I65" s="525" t="n"/>
      <c r="J65" s="525" t="n"/>
      <c r="K65" s="525" t="n"/>
      <c r="L65" s="525" t="n"/>
      <c r="M65" s="525" t="n"/>
      <c r="N65" s="526" t="n"/>
      <c r="O65" s="260" t="n"/>
      <c r="P65" s="191" t="n"/>
      <c r="Q65" s="341" t="inlineStr">
        <is>
          <t>Autres immobilisations corporelles</t>
        </is>
      </c>
      <c r="R65" s="18" t="n"/>
      <c r="S65" s="12">
        <f>B71</f>
        <v/>
      </c>
      <c r="T65" s="176">
        <f>IFERROR( IF(ISBLANK(C71),"",IF(C71&lt;HLOOKUP(S65,$Z$275:$AC$280,5,FALSE),"",MAX(HLOOKUP(S65,$Z$275:$AC$280,6,FALSE),C71) ) ),"")</f>
        <v/>
      </c>
      <c r="U65" s="287">
        <f>IF(ISBLANK(D71),"",D71)</f>
        <v/>
      </c>
      <c r="V65" s="316">
        <f>Q71</f>
        <v/>
      </c>
      <c r="W65" s="512">
        <f>IF(ISBLANK(O71),0,O71)</f>
        <v/>
      </c>
      <c r="X65" s="512">
        <f>IF(ISBLANK(P71),"",P71)</f>
        <v/>
      </c>
      <c r="Y65" s="12" t="n"/>
      <c r="Z65" s="240">
        <f>IF(OR(NOT(ISNUMBER($T65)),ISBLANK($W65),NOT(ISNUMBER($X65))),0,      IF(OR(YEAR($T65)&gt;Z$7,$X65&lt;=0,(YEAR($T65)+$X65)&lt;Z$7),0,     IF(YEAR($T65)=Z$7,               ($W65/($X65*360))*DAYS360($T65,DATE(Z$7,12,31)),     IF((YEAR($T65)+$X65)&lt;=Z$7,               $W65-SUM($Y65:Y65),               $W65/$X65))))</f>
        <v/>
      </c>
      <c r="AA65" s="240">
        <f>IF(OR(NOT(ISNUMBER($T65)),ISBLANK($W65),NOT(ISNUMBER($X65))),0,      IF(OR(YEAR($T65)&gt;AA$7,$X65&lt;=0,(YEAR($T65)+$X65)&lt;AA$7),0,     IF(YEAR($T65)=AA$7,               ($W65/($X65*360))*DAYS360($T65,DATE(AA$7,12,31)),     IF((YEAR($T65)+$X65)&lt;=AA$7,               $W65-SUM($Y65:Z65),               $W65/$X65))))</f>
        <v/>
      </c>
      <c r="AB65" s="240">
        <f>IF(OR(NOT(ISNUMBER($T65)),ISBLANK($W65),NOT(ISNUMBER($X65))),0,      IF(OR(YEAR($T65)&gt;AB$7,$X65&lt;=0,(YEAR($T65)+$X65)&lt;AB$7),0,     IF(YEAR($T65)=AB$7,               ($W65/($X65*360))*DAYS360($T65,DATE(AB$7,12,31)),     IF((YEAR($T65)+$X65)&lt;=AB$7,               $W65-SUM($Y65:AA65),               $W65/$X65))))</f>
        <v/>
      </c>
      <c r="AC65" s="240">
        <f>IF(OR(NOT(ISNUMBER($T65)),ISBLANK($W65),NOT(ISNUMBER($X65))),0,      IF(OR(YEAR($T65)&gt;AC$7,$X65&lt;=0,(YEAR($T65)+$X65)&lt;AC$7),0,     IF(YEAR($T65)=AC$7,               ($W65/($X65*360))*DAYS360($T65,DATE(AC$7,12,31)),     IF((YEAR($T65)+$X65)&lt;=AC$7,               $W65-SUM($Y65:AB65),               $W65/$X65))))</f>
        <v/>
      </c>
      <c r="AD65" s="240">
        <f>IF(OR(NOT(ISNUMBER($T65)),ISBLANK($W65),NOT(ISNUMBER($X65))),0,      IF(OR(YEAR($T65)&gt;AD$7,$X65&lt;=0,(YEAR($T65)+$X65)&lt;AD$7),0,     IF(YEAR($T65)=AD$7,               ($W65/($X65*360))*DAYS360($T65,DATE(AD$7,12,31)),     IF((YEAR($T65)+$X65)&lt;=AD$7,               $W65-SUM($Y65:AC65),               $W65/$X65))))</f>
        <v/>
      </c>
      <c r="AE65" s="240">
        <f>IF(OR(NOT(ISNUMBER($T65)),ISBLANK($W65),NOT(ISNUMBER($X65))),0,      IF(OR(YEAR($T65)&gt;AE$7,$X65&lt;=0,(YEAR($T65)+$X65)&lt;AE$7),0,     IF(YEAR($T65)=AE$7,               ($W65/($X65*360))*DAYS360($T65,DATE(AE$7,12,31)),     IF((YEAR($T65)+$X65)&lt;=AE$7,               $W65-SUM($Y65:AD65),               $W65/$X65))))</f>
        <v/>
      </c>
      <c r="AF65" s="240">
        <f>IF(OR(NOT(ISNUMBER($T65)),ISBLANK($W65),NOT(ISNUMBER($X65))),0,      IF(OR(YEAR($T65)&gt;AF$7,$X65&lt;=0,(YEAR($T65)+$X65)&lt;AF$7),0,     IF(YEAR($T65)=AF$7,               ($W65/($X65*360))*DAYS360($T65,DATE(AF$7,12,31)),     IF((YEAR($T65)+$X65)&lt;=AF$7,               $W65-SUM($Y65:AE65),               $W65/$X65))))</f>
        <v/>
      </c>
      <c r="AG65" s="240">
        <f>IF(OR(NOT(ISNUMBER($T65)),ISBLANK($W65),NOT(ISNUMBER($X65))),0,      IF(OR(YEAR($T65)&gt;AG$7,$X65&lt;=0,(YEAR($T65)+$X65)&lt;AG$7),0,     IF(YEAR($T65)=AG$7,               ($W65/($X65*360))*DAYS360($T65,DATE(AG$7,12,31)),     IF((YEAR($T65)+$X65)&lt;=AG$7,               $W65-SUM($Y65:AF65),               $W65/$X65))))</f>
        <v/>
      </c>
      <c r="AH65" s="240">
        <f>IF(OR(NOT(ISNUMBER($T65)),ISBLANK($W65),NOT(ISNUMBER($X65))),0,      IF(OR(YEAR($T65)&gt;AH$7,$X65&lt;=0,(YEAR($T65)+$X65)&lt;AH$7),0,     IF(YEAR($T65)=AH$7,               ($W65/($X65*360))*DAYS360($T65,DATE(AH$7,12,31)),     IF((YEAR($T65)+$X65)&lt;=AH$7,               $W65-SUM($Y65:AG65),               $W65/$X65))))</f>
        <v/>
      </c>
      <c r="AI65" s="240">
        <f>IF(OR(NOT(ISNUMBER($T65)),ISBLANK($W65),NOT(ISNUMBER($X65))),0,      IF(OR(YEAR($T65)&gt;AI$7,$X65&lt;=0,(YEAR($T65)+$X65)&lt;AI$7),0,     IF(YEAR($T65)=AI$7,               ($W65/($X65*360))*DAYS360($T65,DATE(AI$7,12,31)),     IF((YEAR($T65)+$X65)&lt;=AI$7,               $W65-SUM($Y65:AH65),               $W65/$X65))))</f>
        <v/>
      </c>
      <c r="AJ65" s="240">
        <f>IF(OR(NOT(ISNUMBER($T65)),ISBLANK($W65),NOT(ISNUMBER($X65))),0,      IF(OR(YEAR($T65)&gt;AJ$7,$X65&lt;=0,(YEAR($T65)+$X65)&lt;AJ$7),0,     IF(YEAR($T65)=AJ$7,               ($W65/($X65*360))*DAYS360($T65,DATE(AJ$7,12,31)),     IF((YEAR($T65)+$X65)&lt;=AJ$7,               $W65-SUM($Y65:AI65),               $W65/$X65))))</f>
        <v/>
      </c>
      <c r="AK65" s="240">
        <f>IF(OR(NOT(ISNUMBER($T65)),ISBLANK($W65),NOT(ISNUMBER($X65))),0,      IF(OR(YEAR($T65)&gt;AK$7,$X65&lt;=0,(YEAR($T65)+$X65)&lt;AK$7),0,     IF(YEAR($T65)=AK$7,               ($W65/($X65*360))*DAYS360($T65,DATE(AK$7,12,31)),     IF((YEAR($T65)+$X65)&lt;=AK$7,               $W65-SUM($Y65:AJ65),               $W65/$X65))))</f>
        <v/>
      </c>
      <c r="AL65" s="240">
        <f>IF(OR(NOT(ISNUMBER($T65)),ISBLANK($W65),NOT(ISNUMBER($X65))),0,      IF(OR(YEAR($T65)&gt;AL$7,$X65&lt;=0,(YEAR($T65)+$X65)&lt;AL$7),0,     IF(YEAR($T65)=AL$7,               ($W65/($X65*360))*DAYS360($T65,DATE(AL$7,12,31)),     IF((YEAR($T65)+$X65)&lt;=AL$7,               $W65-SUM($Y65:AK65),               $W65/$X65))))</f>
        <v/>
      </c>
      <c r="AM65" s="240">
        <f>IF(OR(NOT(ISNUMBER($T65)),ISBLANK($W65),NOT(ISNUMBER($X65))),0,      IF(OR(YEAR($T65)&gt;AM$7,$X65&lt;=0,(YEAR($T65)+$X65)&lt;AM$7),0,     IF(YEAR($T65)=AM$7,               ($W65/($X65*360))*DAYS360($T65,DATE(AM$7,12,31)),     IF((YEAR($T65)+$X65)&lt;=AM$7,               $W65-SUM($Y65:AL65),               $W65/$X65))))</f>
        <v/>
      </c>
      <c r="AN65" s="240">
        <f>IF(OR(NOT(ISNUMBER($T65)),ISBLANK($W65),NOT(ISNUMBER($X65))),0,      IF(OR(YEAR($T65)&gt;AN$7,$X65&lt;=0,(YEAR($T65)+$X65)&lt;AN$7),0,     IF(YEAR($T65)=AN$7,               ($W65/($X65*360))*DAYS360($T65,DATE(AN$7,12,31)),     IF((YEAR($T65)+$X65)&lt;=AN$7,               $W65-SUM($Y65:AM65),               $W65/$X65))))</f>
        <v/>
      </c>
      <c r="AO65" s="240">
        <f>IF(OR(NOT(ISNUMBER($T65)),ISBLANK($W65),NOT(ISNUMBER($X65))),0,      IF(OR(YEAR($T65)&gt;AO$7,$X65&lt;=0,(YEAR($T65)+$X65)&lt;AO$7),0,     IF(YEAR($T65)=AO$7,               ($W65/($X65*360))*DAYS360($T65,DATE(AO$7,12,31)),     IF((YEAR($T65)+$X65)&lt;=AO$7,               $W65-SUM($Y65:AN65),               $W65/$X65))))</f>
        <v/>
      </c>
      <c r="AP65" s="240">
        <f>IF(OR(NOT(ISNUMBER($T65)),ISBLANK($W65),NOT(ISNUMBER($X65))),0,      IF(OR(YEAR($T65)&gt;AP$7,$X65&lt;=0,(YEAR($T65)+$X65)&lt;AP$7),0,     IF(YEAR($T65)=AP$7,               ($W65/($X65*360))*DAYS360($T65,DATE(AP$7,12,31)),     IF((YEAR($T65)+$X65)&lt;=AP$7,               $W65-SUM($Y65:AO65),               $W65/$X65))))</f>
        <v/>
      </c>
      <c r="AQ65" s="240">
        <f>IF(OR(NOT(ISNUMBER($T65)),ISBLANK($W65),NOT(ISNUMBER($X65))),0,      IF(OR(YEAR($T65)&gt;AQ$7,$X65&lt;=0,(YEAR($T65)+$X65)&lt;AQ$7),0,     IF(YEAR($T65)=AQ$7,               ($W65/($X65*360))*DAYS360($T65,DATE(AQ$7,12,31)),     IF((YEAR($T65)+$X65)&lt;=AQ$7,               $W65-SUM($Y65:AP65),               $W65/$X65))))</f>
        <v/>
      </c>
      <c r="AR65" s="240">
        <f>IF(OR(NOT(ISNUMBER($T65)),ISBLANK($W65),NOT(ISNUMBER($X65))),0,      IF(OR(YEAR($T65)&gt;AR$7,$X65&lt;=0,(YEAR($T65)+$X65)&lt;AR$7),0,     IF(YEAR($T65)=AR$7,               ($W65/($X65*360))*DAYS360($T65,DATE(AR$7,12,31)),     IF((YEAR($T65)+$X65)&lt;=AR$7,               $W65-SUM($Y65:AQ65),               $W65/$X65))))</f>
        <v/>
      </c>
      <c r="AS65" s="240">
        <f>IF(OR(NOT(ISNUMBER($T65)),ISBLANK($W65),NOT(ISNUMBER($X65))),0,      IF(OR(YEAR($T65)&gt;AS$7,$X65&lt;=0,(YEAR($T65)+$X65)&lt;AS$7),0,     IF(YEAR($T65)=AS$7,               ($W65/($X65*360))*DAYS360($T65,DATE(AS$7,12,31)),     IF((YEAR($T65)+$X65)&lt;=AS$7,               $W65-SUM($Y65:AR65),               $W65/$X65))))</f>
        <v/>
      </c>
      <c r="AT65" s="240">
        <f>IF(OR(NOT(ISNUMBER($T65)),ISBLANK($W65),NOT(ISNUMBER($X65))),0,      IF(OR(YEAR($T65)&gt;AT$7,$X65&lt;=0,(YEAR($T65)+$X65)&lt;AT$7),0,     IF(YEAR($T65)=AT$7,               ($W65/($X65*360))*DAYS360($T65,DATE(AT$7,12,31)),     IF((YEAR($T65)+$X65)&lt;=AT$7,               $W65-SUM($Y65:AS65),               $W65/$X65))))</f>
        <v/>
      </c>
      <c r="AU65" s="240">
        <f>IF(OR(NOT(ISNUMBER($T65)),ISBLANK($W65),NOT(ISNUMBER($X65))),0,      IF(OR(YEAR($T65)&gt;AU$7,$X65&lt;=0,(YEAR($T65)+$X65)&lt;AU$7),0,     IF(YEAR($T65)=AU$7,               ($W65/($X65*360))*DAYS360($T65,DATE(AU$7,12,31)),     IF((YEAR($T65)+$X65)&lt;=AU$7,               $W65-SUM($Y65:AT65),               $W65/$X65))))</f>
        <v/>
      </c>
      <c r="AV65" s="240">
        <f>IF(OR(NOT(ISNUMBER($T65)),ISBLANK($W65),NOT(ISNUMBER($X65))),0,      IF(OR(YEAR($T65)&gt;AV$7,$X65&lt;=0,(YEAR($T65)+$X65)&lt;AV$7),0,     IF(YEAR($T65)=AV$7,               ($W65/($X65*360))*DAYS360($T65,DATE(AV$7,12,31)),     IF((YEAR($T65)+$X65)&lt;=AV$7,               $W65-SUM($Y65:AU65),               $W65/$X65))))</f>
        <v/>
      </c>
      <c r="AW65" s="240">
        <f>IF(OR(NOT(ISNUMBER($T65)),ISBLANK($W65),NOT(ISNUMBER($X65))),0,      IF(OR(YEAR($T65)&gt;AW$7,$X65&lt;=0,(YEAR($T65)+$X65)&lt;AW$7),0,     IF(YEAR($T65)=AW$7,               ($W65/($X65*360))*DAYS360($T65,DATE(AW$7,12,31)),     IF((YEAR($T65)+$X65)&lt;=AW$7,               $W65-SUM($Y65:AV65),               $W65/$X65))))</f>
        <v/>
      </c>
      <c r="AX65" s="240">
        <f>IF(OR(NOT(ISNUMBER($T65)),ISBLANK($W65),NOT(ISNUMBER($X65))),0,      IF(OR(YEAR($T65)&gt;AX$7,$X65&lt;=0,(YEAR($T65)+$X65)&lt;AX$7),0,     IF(YEAR($T65)=AX$7,               ($W65/($X65*360))*DAYS360($T65,DATE(AX$7,12,31)),     IF((YEAR($T65)+$X65)&lt;=AX$7,               $W65-SUM($Y65:AW65),               $W65/$X65))))</f>
        <v/>
      </c>
      <c r="AY65" s="240">
        <f>IF(OR(NOT(ISNUMBER($T65)),ISBLANK($W65),NOT(ISNUMBER($X65))),0,      IF(OR(YEAR($T65)&gt;AY$7,$X65&lt;=0,(YEAR($T65)+$X65)&lt;AY$7),0,     IF(YEAR($T65)=AY$7,               ($W65/($X65*360))*DAYS360($T65,DATE(AY$7,12,31)),     IF((YEAR($T65)+$X65)&lt;=AY$7,               $W65-SUM($Y65:AX65),               $W65/$X65))))</f>
        <v/>
      </c>
      <c r="AZ65" s="240">
        <f>IF(OR(NOT(ISNUMBER($T65)),ISBLANK($W65),NOT(ISNUMBER($X65))),0,      IF(OR(YEAR($T65)&gt;AZ$7,$X65&lt;=0,(YEAR($T65)+$X65)&lt;AZ$7),0,     IF(YEAR($T65)=AZ$7,               ($W65/($X65*360))*DAYS360($T65,DATE(AZ$7,12,31)),     IF((YEAR($T65)+$X65)&lt;=AZ$7,               $W65-SUM($Y65:AY65),               $W65/$X65))))</f>
        <v/>
      </c>
      <c r="BA65" s="240">
        <f>IF(OR(NOT(ISNUMBER($T65)),ISBLANK($W65),NOT(ISNUMBER($X65))),0,      IF(OR(YEAR($T65)&gt;BA$7,$X65&lt;=0,(YEAR($T65)+$X65)&lt;BA$7),0,     IF(YEAR($T65)=BA$7,               ($W65/($X65*360))*DAYS360($T65,DATE(BA$7,12,31)),     IF((YEAR($T65)+$X65)&lt;=BA$7,               $W65-SUM($Y65:AZ65),               $W65/$X65))))</f>
        <v/>
      </c>
      <c r="BB65" s="240">
        <f>IF(OR(NOT(ISNUMBER($T65)),ISBLANK($W65),NOT(ISNUMBER($X65))),0,      IF(OR(YEAR($T65)&gt;BB$7,$X65&lt;=0,(YEAR($T65)+$X65)&lt;BB$7),0,     IF(YEAR($T65)=BB$7,               ($W65/($X65*360))*DAYS360($T65,DATE(BB$7,12,31)),     IF((YEAR($T65)+$X65)&lt;=BB$7,               $W65-SUM($Y65:BA65),               $W65/$X65))))</f>
        <v/>
      </c>
      <c r="BC65" s="240">
        <f>IF(OR(NOT(ISNUMBER($T65)),ISBLANK($W65),NOT(ISNUMBER($X65))),0,      IF(OR(YEAR($T65)&gt;BC$7,$X65&lt;=0,(YEAR($T65)+$X65)&lt;BC$7),0,     IF(YEAR($T65)=BC$7,               ($W65/($X65*360))*DAYS360($T65,DATE(BC$7,12,31)),     IF((YEAR($T65)+$X65)&lt;=BC$7,               $W65-SUM($Y65:BB65),               $W65/$X65))))</f>
        <v/>
      </c>
      <c r="BD65" s="240">
        <f>IF(OR(NOT(ISNUMBER($T65)),ISBLANK($W65),NOT(ISNUMBER($X65))),0,      IF(OR(YEAR($T65)&gt;BD$7,$X65&lt;=0,(YEAR($T65)+$X65)&lt;BD$7),0,     IF(YEAR($T65)=BD$7,               ($W65/($X65*360))*DAYS360($T65,DATE(BD$7,12,31)),     IF((YEAR($T65)+$X65)&lt;=BD$7,               $W65-SUM($Y65:BC65),               $W65/$X65))))</f>
        <v/>
      </c>
      <c r="BE65" s="240">
        <f>IF(OR(NOT(ISNUMBER($T65)),ISBLANK($W65),NOT(ISNUMBER($X65))),0,      IF(OR(YEAR($T65)&gt;BE$7,$X65&lt;=0,(YEAR($T65)+$X65)&lt;BE$7),0,     IF(YEAR($T65)=BE$7,               ($W65/($X65*360))*DAYS360($T65,DATE(BE$7,12,31)),     IF((YEAR($T65)+$X65)&lt;=BE$7,               $W65-SUM($Y65:BD65),               $W65/$X65))))</f>
        <v/>
      </c>
      <c r="BF65" s="240">
        <f>IF(OR(NOT(ISNUMBER($T65)),ISBLANK($W65),NOT(ISNUMBER($X65))),0,      IF(OR(YEAR($T65)&gt;BF$7,$X65&lt;=0,(YEAR($T65)+$X65)&lt;BF$7),0,     IF(YEAR($T65)=BF$7,               ($W65/($X65*360))*DAYS360($T65,DATE(BF$7,12,31)),     IF((YEAR($T65)+$X65)&lt;=BF$7,               $W65-SUM($Y65:BE65),               $W65/$X65))))</f>
        <v/>
      </c>
      <c r="BG65" s="240">
        <f>IF(OR(NOT(ISNUMBER($T65)),ISBLANK($W65),NOT(ISNUMBER($X65))),0,      IF(OR(YEAR($T65)&gt;BG$7,$X65&lt;=0,(YEAR($T65)+$X65)&lt;BG$7),0,     IF(YEAR($T65)=BG$7,               ($W65/($X65*360))*DAYS360($T65,DATE(BG$7,12,31)),     IF((YEAR($T65)+$X65)&lt;=BG$7,               $W65-SUM($Y65:BF65),               $W65/$X65))))</f>
        <v/>
      </c>
      <c r="BH65" s="240">
        <f>IF(OR(NOT(ISNUMBER($T65)),ISBLANK($W65),NOT(ISNUMBER($X65))),0,      IF(OR(YEAR($T65)&gt;BH$7,$X65&lt;=0,(YEAR($T65)+$X65)&lt;BH$7),0,     IF(YEAR($T65)=BH$7,               ($W65/($X65*360))*DAYS360($T65,DATE(BH$7,12,31)),     IF((YEAR($T65)+$X65)&lt;=BH$7,               $W65-SUM($Y65:BG65),               $W65/$X65))))</f>
        <v/>
      </c>
      <c r="BI65" s="240">
        <f>IF(OR(NOT(ISNUMBER($T65)),ISBLANK($W65),NOT(ISNUMBER($X65))),0,      IF(OR(YEAR($T65)&gt;BI$7,$X65&lt;=0,(YEAR($T65)+$X65)&lt;BI$7),0,     IF(YEAR($T65)=BI$7,               ($W65/($X65*360))*DAYS360($T65,DATE(BI$7,12,31)),     IF((YEAR($T65)+$X65)&lt;=BI$7,               $W65-SUM($Y65:BH65),               $W65/$X65))))</f>
        <v/>
      </c>
      <c r="BJ65" s="240">
        <f>IF(OR(NOT(ISNUMBER($T65)),ISBLANK($W65),NOT(ISNUMBER($X65))),0,      IF(OR(YEAR($T65)&gt;BJ$7,$X65&lt;=0,(YEAR($T65)+$X65)&lt;BJ$7),0,     IF(YEAR($T65)=BJ$7,               ($W65/($X65*360))*DAYS360($T65,DATE(BJ$7,12,31)),     IF((YEAR($T65)+$X65)&lt;=BJ$7,               $W65-SUM($Y65:BI65),               $W65/$X65))))</f>
        <v/>
      </c>
      <c r="BK65" s="240">
        <f>IF(OR(NOT(ISNUMBER($T65)),ISBLANK($W65),NOT(ISNUMBER($X65))),0,      IF(OR(YEAR($T65)&gt;BK$7,$X65&lt;=0,(YEAR($T65)+$X65)&lt;BK$7),0,     IF(YEAR($T65)=BK$7,               ($W65/($X65*360))*DAYS360($T65,DATE(BK$7,12,31)),     IF((YEAR($T65)+$X65)&lt;=BK$7,               $W65-SUM($Y65:BJ65),               $W65/$X65))))</f>
        <v/>
      </c>
      <c r="BL65" s="240">
        <f>IF(OR(NOT(ISNUMBER($T65)),ISBLANK($W65),NOT(ISNUMBER($X65))),0,      IF(OR(YEAR($T65)&gt;BL$7,$X65&lt;=0,(YEAR($T65)+$X65)&lt;BL$7),0,     IF(YEAR($T65)=BL$7,               ($W65/($X65*360))*DAYS360($T65,DATE(BL$7,12,31)),     IF((YEAR($T65)+$X65)&lt;=BL$7,               $W65-SUM($Y65:BK65),               $W65/$X65))))</f>
        <v/>
      </c>
      <c r="BM65" s="240">
        <f>IF(OR(NOT(ISNUMBER($T65)),ISBLANK($W65),NOT(ISNUMBER($X65))),0,      IF(OR(YEAR($T65)&gt;BM$7,$X65&lt;=0,(YEAR($T65)+$X65)&lt;BM$7),0,     IF(YEAR($T65)=BM$7,               ($W65/($X65*360))*DAYS360($T65,DATE(BM$7,12,31)),     IF((YEAR($T65)+$X65)&lt;=BM$7,               $W65-SUM($Y65:BL65),               $W65/$X65))))</f>
        <v/>
      </c>
      <c r="BN65" s="240">
        <f>IF(OR(NOT(ISNUMBER($T65)),ISBLANK($W65),NOT(ISNUMBER($X65))),0,      IF(OR(YEAR($T65)&gt;BN$7,$X65&lt;=0,(YEAR($T65)+$X65)&lt;BN$7),0,     IF(YEAR($T65)=BN$7,               ($W65/($X65*360))*DAYS360($T65,DATE(BN$7,12,31)),     IF((YEAR($T65)+$X65)&lt;=BN$7,               $W65-SUM($Y65:BM65),               $W65/$X65))))</f>
        <v/>
      </c>
      <c r="BO65" s="240">
        <f>IF(OR(NOT(ISNUMBER($T65)),ISBLANK($W65),NOT(ISNUMBER($X65))),0,      IF(OR(YEAR($T65)&gt;BO$7,$X65&lt;=0,(YEAR($T65)+$X65)&lt;BO$7),0,     IF(YEAR($T65)=BO$7,               ($W65/($X65*360))*DAYS360($T65,DATE(BO$7,12,31)),     IF((YEAR($T65)+$X65)&lt;=BO$7,               $W65-SUM($Y65:BN65),               $W65/$X65))))</f>
        <v/>
      </c>
      <c r="BP65" s="240">
        <f>IF(OR(NOT(ISNUMBER($T65)),ISBLANK($W65),NOT(ISNUMBER($X65))),0,      IF(OR(YEAR($T65)&gt;BP$7,$X65&lt;=0,(YEAR($T65)+$X65)&lt;BP$7),0,     IF(YEAR($T65)=BP$7,               ($W65/($X65*360))*DAYS360($T65,DATE(BP$7,12,31)),     IF((YEAR($T65)+$X65)&lt;=BP$7,               $W65-SUM($Y65:BO65),               $W65/$X65))))</f>
        <v/>
      </c>
      <c r="BQ65" s="240">
        <f>IF(OR(NOT(ISNUMBER($T65)),ISBLANK($W65),NOT(ISNUMBER($X65))),0,      IF(OR(YEAR($T65)&gt;BQ$7,$X65&lt;=0,(YEAR($T65)+$X65)&lt;BQ$7),0,     IF(YEAR($T65)=BQ$7,               ($W65/($X65*360))*DAYS360($T65,DATE(BQ$7,12,31)),     IF((YEAR($T65)+$X65)&lt;=BQ$7,               $W65-SUM($Y65:BP65),               $W65/$X65))))</f>
        <v/>
      </c>
      <c r="BR65" s="240">
        <f>IF(OR(NOT(ISNUMBER($T65)),ISBLANK($W65),NOT(ISNUMBER($X65))),0,      IF(OR(YEAR($T65)&gt;BR$7,$X65&lt;=0,(YEAR($T65)+$X65)&lt;BR$7),0,     IF(YEAR($T65)=BR$7,               ($W65/($X65*360))*DAYS360($T65,DATE(BR$7,12,31)),     IF((YEAR($T65)+$X65)&lt;=BR$7,               $W65-SUM($Y65:BQ65),               $W65/$X65))))</f>
        <v/>
      </c>
      <c r="BS65" s="240">
        <f>IF(OR(NOT(ISNUMBER($T65)),ISBLANK($W65),NOT(ISNUMBER($X65))),0,      IF(OR(YEAR($T65)&gt;BS$7,$X65&lt;=0,(YEAR($T65)+$X65)&lt;BS$7),0,     IF(YEAR($T65)=BS$7,               ($W65/($X65*360))*DAYS360($T65,DATE(BS$7,12,31)),     IF((YEAR($T65)+$X65)&lt;=BS$7,               $W65-SUM($Y65:BR65),               $W65/$X65))))</f>
        <v/>
      </c>
      <c r="BT65" s="240">
        <f>IF(OR(NOT(ISNUMBER($T65)),ISBLANK($W65),NOT(ISNUMBER($X65))),0,      IF(OR(YEAR($T65)&gt;BT$7,$X65&lt;=0,(YEAR($T65)+$X65)&lt;BT$7),0,     IF(YEAR($T65)=BT$7,               ($W65/($X65*360))*DAYS360($T65,DATE(BT$7,12,31)),     IF((YEAR($T65)+$X65)&lt;=BT$7,               $W65-SUM($Y65:BS65),               $W65/$X65))))</f>
        <v/>
      </c>
      <c r="BU65" s="240">
        <f>IF(OR(NOT(ISNUMBER($T65)),ISBLANK($W65),NOT(ISNUMBER($X65))),0,      IF(OR(YEAR($T65)&gt;BU$7,$X65&lt;=0,(YEAR($T65)+$X65)&lt;BU$7),0,     IF(YEAR($T65)=BU$7,               ($W65/($X65*360))*DAYS360($T65,DATE(BU$7,12,31)),     IF((YEAR($T65)+$X65)&lt;=BU$7,               $W65-SUM($Y65:BT65),               $W65/$X65))))</f>
        <v/>
      </c>
      <c r="BV65" s="240">
        <f>IF(OR(NOT(ISNUMBER($T65)),ISBLANK($W65),NOT(ISNUMBER($X65))),0,      IF(OR(YEAR($T65)&gt;BV$7,$X65&lt;=0,(YEAR($T65)+$X65)&lt;BV$7),0,     IF(YEAR($T65)=BV$7,               ($W65/($X65*360))*DAYS360($T65,DATE(BV$7,12,31)),     IF((YEAR($T65)+$X65)&lt;=BV$7,               $W65-SUM($Y65:BU65),               $W65/$X65))))</f>
        <v/>
      </c>
      <c r="BW65" s="240">
        <f>IF(OR(NOT(ISNUMBER($T65)),ISBLANK($W65),NOT(ISNUMBER($X65))),0,      IF(OR(YEAR($T65)&gt;BW$7,$X65&lt;=0,(YEAR($T65)+$X65)&lt;BW$7),0,     IF(YEAR($T65)=BW$7,               ($W65/($X65*360))*DAYS360($T65,DATE(BW$7,12,31)),     IF((YEAR($T65)+$X65)&lt;=BW$7,               $W65-SUM($Y65:BV65),               $W65/$X65))))</f>
        <v/>
      </c>
      <c r="BX65" s="240">
        <f>IF(OR(NOT(ISNUMBER($T65)),ISBLANK($W65),NOT(ISNUMBER($X65))),0,      IF(OR(YEAR($T65)&gt;BX$7,$X65&lt;=0,(YEAR($T65)+$X65)&lt;BX$7),0,     IF(YEAR($T65)=BX$7,               ($W65/($X65*360))*DAYS360($T65,DATE(BX$7,12,31)),     IF((YEAR($T65)+$X65)&lt;=BX$7,               $W65-SUM($Y65:BW65),               $W65/$X65))))</f>
        <v/>
      </c>
      <c r="BY65" s="240">
        <f>IF(OR(NOT(ISNUMBER($T65)),ISBLANK($W65),NOT(ISNUMBER($X65))),0,      IF(OR(YEAR($T65)&gt;BY$7,$X65&lt;=0,(YEAR($T65)+$X65)&lt;BY$7),0,     IF(YEAR($T65)=BY$7,               ($W65/($X65*360))*DAYS360($T65,DATE(BY$7,12,31)),     IF((YEAR($T65)+$X65)&lt;=BY$7,               $W65-SUM($Y65:BX65),               $W65/$X65))))</f>
        <v/>
      </c>
    </row>
    <row r="66" ht="15" customFormat="1" customHeight="1" s="14">
      <c r="A66" s="12" t="n"/>
      <c r="B66" s="30" t="inlineStr">
        <is>
          <t>Bien_Immo - 1</t>
        </is>
      </c>
      <c r="C66" s="190" t="n"/>
      <c r="D66" s="356" t="n"/>
      <c r="E66" s="525" t="n"/>
      <c r="F66" s="525" t="n"/>
      <c r="G66" s="525" t="n"/>
      <c r="H66" s="525" t="n"/>
      <c r="I66" s="525" t="n"/>
      <c r="J66" s="525" t="n"/>
      <c r="K66" s="525" t="n"/>
      <c r="L66" s="525" t="n"/>
      <c r="M66" s="525" t="n"/>
      <c r="N66" s="526" t="n"/>
      <c r="O66" s="260" t="n"/>
      <c r="P66" s="191" t="n"/>
      <c r="Q66" s="341" t="inlineStr">
        <is>
          <t>Autres immobilisations corporelles</t>
        </is>
      </c>
      <c r="R66" s="18" t="n"/>
      <c r="S66" s="12">
        <f>B72</f>
        <v/>
      </c>
      <c r="T66" s="176">
        <f>IFERROR( IF(ISBLANK(C72),"",IF(C72&lt;HLOOKUP(S66,$Z$275:$AC$280,5,FALSE),"",MAX(HLOOKUP(S66,$Z$275:$AC$280,6,FALSE),C72) ) ),"")</f>
        <v/>
      </c>
      <c r="U66" s="287">
        <f>IF(ISBLANK(D72),"",D72)</f>
        <v/>
      </c>
      <c r="V66" s="316">
        <f>Q72</f>
        <v/>
      </c>
      <c r="W66" s="512">
        <f>IF(ISBLANK(O72),0,O72)</f>
        <v/>
      </c>
      <c r="X66" s="512">
        <f>IF(ISBLANK(P72),"",P72)</f>
        <v/>
      </c>
      <c r="Y66" s="12" t="n"/>
      <c r="Z66" s="240">
        <f>IF(OR(NOT(ISNUMBER($T66)),ISBLANK($W66),NOT(ISNUMBER($X66))),0,      IF(OR(YEAR($T66)&gt;Z$7,$X66&lt;=0,(YEAR($T66)+$X66)&lt;Z$7),0,     IF(YEAR($T66)=Z$7,               ($W66/($X66*360))*DAYS360($T66,DATE(Z$7,12,31)),     IF((YEAR($T66)+$X66)&lt;=Z$7,               $W66-SUM($Y66:Y66),               $W66/$X66))))</f>
        <v/>
      </c>
      <c r="AA66" s="240">
        <f>IF(OR(NOT(ISNUMBER($T66)),ISBLANK($W66),NOT(ISNUMBER($X66))),0,      IF(OR(YEAR($T66)&gt;AA$7,$X66&lt;=0,(YEAR($T66)+$X66)&lt;AA$7),0,     IF(YEAR($T66)=AA$7,               ($W66/($X66*360))*DAYS360($T66,DATE(AA$7,12,31)),     IF((YEAR($T66)+$X66)&lt;=AA$7,               $W66-SUM($Y66:Z66),               $W66/$X66))))</f>
        <v/>
      </c>
      <c r="AB66" s="240">
        <f>IF(OR(NOT(ISNUMBER($T66)),ISBLANK($W66),NOT(ISNUMBER($X66))),0,      IF(OR(YEAR($T66)&gt;AB$7,$X66&lt;=0,(YEAR($T66)+$X66)&lt;AB$7),0,     IF(YEAR($T66)=AB$7,               ($W66/($X66*360))*DAYS360($T66,DATE(AB$7,12,31)),     IF((YEAR($T66)+$X66)&lt;=AB$7,               $W66-SUM($Y66:AA66),               $W66/$X66))))</f>
        <v/>
      </c>
      <c r="AC66" s="240">
        <f>IF(OR(NOT(ISNUMBER($T66)),ISBLANK($W66),NOT(ISNUMBER($X66))),0,      IF(OR(YEAR($T66)&gt;AC$7,$X66&lt;=0,(YEAR($T66)+$X66)&lt;AC$7),0,     IF(YEAR($T66)=AC$7,               ($W66/($X66*360))*DAYS360($T66,DATE(AC$7,12,31)),     IF((YEAR($T66)+$X66)&lt;=AC$7,               $W66-SUM($Y66:AB66),               $W66/$X66))))</f>
        <v/>
      </c>
      <c r="AD66" s="240">
        <f>IF(OR(NOT(ISNUMBER($T66)),ISBLANK($W66),NOT(ISNUMBER($X66))),0,      IF(OR(YEAR($T66)&gt;AD$7,$X66&lt;=0,(YEAR($T66)+$X66)&lt;AD$7),0,     IF(YEAR($T66)=AD$7,               ($W66/($X66*360))*DAYS360($T66,DATE(AD$7,12,31)),     IF((YEAR($T66)+$X66)&lt;=AD$7,               $W66-SUM($Y66:AC66),               $W66/$X66))))</f>
        <v/>
      </c>
      <c r="AE66" s="240">
        <f>IF(OR(NOT(ISNUMBER($T66)),ISBLANK($W66),NOT(ISNUMBER($X66))),0,      IF(OR(YEAR($T66)&gt;AE$7,$X66&lt;=0,(YEAR($T66)+$X66)&lt;AE$7),0,     IF(YEAR($T66)=AE$7,               ($W66/($X66*360))*DAYS360($T66,DATE(AE$7,12,31)),     IF((YEAR($T66)+$X66)&lt;=AE$7,               $W66-SUM($Y66:AD66),               $W66/$X66))))</f>
        <v/>
      </c>
      <c r="AF66" s="240">
        <f>IF(OR(NOT(ISNUMBER($T66)),ISBLANK($W66),NOT(ISNUMBER($X66))),0,      IF(OR(YEAR($T66)&gt;AF$7,$X66&lt;=0,(YEAR($T66)+$X66)&lt;AF$7),0,     IF(YEAR($T66)=AF$7,               ($W66/($X66*360))*DAYS360($T66,DATE(AF$7,12,31)),     IF((YEAR($T66)+$X66)&lt;=AF$7,               $W66-SUM($Y66:AE66),               $W66/$X66))))</f>
        <v/>
      </c>
      <c r="AG66" s="240">
        <f>IF(OR(NOT(ISNUMBER($T66)),ISBLANK($W66),NOT(ISNUMBER($X66))),0,      IF(OR(YEAR($T66)&gt;AG$7,$X66&lt;=0,(YEAR($T66)+$X66)&lt;AG$7),0,     IF(YEAR($T66)=AG$7,               ($W66/($X66*360))*DAYS360($T66,DATE(AG$7,12,31)),     IF((YEAR($T66)+$X66)&lt;=AG$7,               $W66-SUM($Y66:AF66),               $W66/$X66))))</f>
        <v/>
      </c>
      <c r="AH66" s="240">
        <f>IF(OR(NOT(ISNUMBER($T66)),ISBLANK($W66),NOT(ISNUMBER($X66))),0,      IF(OR(YEAR($T66)&gt;AH$7,$X66&lt;=0,(YEAR($T66)+$X66)&lt;AH$7),0,     IF(YEAR($T66)=AH$7,               ($W66/($X66*360))*DAYS360($T66,DATE(AH$7,12,31)),     IF((YEAR($T66)+$X66)&lt;=AH$7,               $W66-SUM($Y66:AG66),               $W66/$X66))))</f>
        <v/>
      </c>
      <c r="AI66" s="240">
        <f>IF(OR(NOT(ISNUMBER($T66)),ISBLANK($W66),NOT(ISNUMBER($X66))),0,      IF(OR(YEAR($T66)&gt;AI$7,$X66&lt;=0,(YEAR($T66)+$X66)&lt;AI$7),0,     IF(YEAR($T66)=AI$7,               ($W66/($X66*360))*DAYS360($T66,DATE(AI$7,12,31)),     IF((YEAR($T66)+$X66)&lt;=AI$7,               $W66-SUM($Y66:AH66),               $W66/$X66))))</f>
        <v/>
      </c>
      <c r="AJ66" s="240">
        <f>IF(OR(NOT(ISNUMBER($T66)),ISBLANK($W66),NOT(ISNUMBER($X66))),0,      IF(OR(YEAR($T66)&gt;AJ$7,$X66&lt;=0,(YEAR($T66)+$X66)&lt;AJ$7),0,     IF(YEAR($T66)=AJ$7,               ($W66/($X66*360))*DAYS360($T66,DATE(AJ$7,12,31)),     IF((YEAR($T66)+$X66)&lt;=AJ$7,               $W66-SUM($Y66:AI66),               $W66/$X66))))</f>
        <v/>
      </c>
      <c r="AK66" s="240">
        <f>IF(OR(NOT(ISNUMBER($T66)),ISBLANK($W66),NOT(ISNUMBER($X66))),0,      IF(OR(YEAR($T66)&gt;AK$7,$X66&lt;=0,(YEAR($T66)+$X66)&lt;AK$7),0,     IF(YEAR($T66)=AK$7,               ($W66/($X66*360))*DAYS360($T66,DATE(AK$7,12,31)),     IF((YEAR($T66)+$X66)&lt;=AK$7,               $W66-SUM($Y66:AJ66),               $W66/$X66))))</f>
        <v/>
      </c>
      <c r="AL66" s="240">
        <f>IF(OR(NOT(ISNUMBER($T66)),ISBLANK($W66),NOT(ISNUMBER($X66))),0,      IF(OR(YEAR($T66)&gt;AL$7,$X66&lt;=0,(YEAR($T66)+$X66)&lt;AL$7),0,     IF(YEAR($T66)=AL$7,               ($W66/($X66*360))*DAYS360($T66,DATE(AL$7,12,31)),     IF((YEAR($T66)+$X66)&lt;=AL$7,               $W66-SUM($Y66:AK66),               $W66/$X66))))</f>
        <v/>
      </c>
      <c r="AM66" s="240">
        <f>IF(OR(NOT(ISNUMBER($T66)),ISBLANK($W66),NOT(ISNUMBER($X66))),0,      IF(OR(YEAR($T66)&gt;AM$7,$X66&lt;=0,(YEAR($T66)+$X66)&lt;AM$7),0,     IF(YEAR($T66)=AM$7,               ($W66/($X66*360))*DAYS360($T66,DATE(AM$7,12,31)),     IF((YEAR($T66)+$X66)&lt;=AM$7,               $W66-SUM($Y66:AL66),               $W66/$X66))))</f>
        <v/>
      </c>
      <c r="AN66" s="240">
        <f>IF(OR(NOT(ISNUMBER($T66)),ISBLANK($W66),NOT(ISNUMBER($X66))),0,      IF(OR(YEAR($T66)&gt;AN$7,$X66&lt;=0,(YEAR($T66)+$X66)&lt;AN$7),0,     IF(YEAR($T66)=AN$7,               ($W66/($X66*360))*DAYS360($T66,DATE(AN$7,12,31)),     IF((YEAR($T66)+$X66)&lt;=AN$7,               $W66-SUM($Y66:AM66),               $W66/$X66))))</f>
        <v/>
      </c>
      <c r="AO66" s="240">
        <f>IF(OR(NOT(ISNUMBER($T66)),ISBLANK($W66),NOT(ISNUMBER($X66))),0,      IF(OR(YEAR($T66)&gt;AO$7,$X66&lt;=0,(YEAR($T66)+$X66)&lt;AO$7),0,     IF(YEAR($T66)=AO$7,               ($W66/($X66*360))*DAYS360($T66,DATE(AO$7,12,31)),     IF((YEAR($T66)+$X66)&lt;=AO$7,               $W66-SUM($Y66:AN66),               $W66/$X66))))</f>
        <v/>
      </c>
      <c r="AP66" s="240">
        <f>IF(OR(NOT(ISNUMBER($T66)),ISBLANK($W66),NOT(ISNUMBER($X66))),0,      IF(OR(YEAR($T66)&gt;AP$7,$X66&lt;=0,(YEAR($T66)+$X66)&lt;AP$7),0,     IF(YEAR($T66)=AP$7,               ($W66/($X66*360))*DAYS360($T66,DATE(AP$7,12,31)),     IF((YEAR($T66)+$X66)&lt;=AP$7,               $W66-SUM($Y66:AO66),               $W66/$X66))))</f>
        <v/>
      </c>
      <c r="AQ66" s="240">
        <f>IF(OR(NOT(ISNUMBER($T66)),ISBLANK($W66),NOT(ISNUMBER($X66))),0,      IF(OR(YEAR($T66)&gt;AQ$7,$X66&lt;=0,(YEAR($T66)+$X66)&lt;AQ$7),0,     IF(YEAR($T66)=AQ$7,               ($W66/($X66*360))*DAYS360($T66,DATE(AQ$7,12,31)),     IF((YEAR($T66)+$X66)&lt;=AQ$7,               $W66-SUM($Y66:AP66),               $W66/$X66))))</f>
        <v/>
      </c>
      <c r="AR66" s="240">
        <f>IF(OR(NOT(ISNUMBER($T66)),ISBLANK($W66),NOT(ISNUMBER($X66))),0,      IF(OR(YEAR($T66)&gt;AR$7,$X66&lt;=0,(YEAR($T66)+$X66)&lt;AR$7),0,     IF(YEAR($T66)=AR$7,               ($W66/($X66*360))*DAYS360($T66,DATE(AR$7,12,31)),     IF((YEAR($T66)+$X66)&lt;=AR$7,               $W66-SUM($Y66:AQ66),               $W66/$X66))))</f>
        <v/>
      </c>
      <c r="AS66" s="240">
        <f>IF(OR(NOT(ISNUMBER($T66)),ISBLANK($W66),NOT(ISNUMBER($X66))),0,      IF(OR(YEAR($T66)&gt;AS$7,$X66&lt;=0,(YEAR($T66)+$X66)&lt;AS$7),0,     IF(YEAR($T66)=AS$7,               ($W66/($X66*360))*DAYS360($T66,DATE(AS$7,12,31)),     IF((YEAR($T66)+$X66)&lt;=AS$7,               $W66-SUM($Y66:AR66),               $W66/$X66))))</f>
        <v/>
      </c>
      <c r="AT66" s="240">
        <f>IF(OR(NOT(ISNUMBER($T66)),ISBLANK($W66),NOT(ISNUMBER($X66))),0,      IF(OR(YEAR($T66)&gt;AT$7,$X66&lt;=0,(YEAR($T66)+$X66)&lt;AT$7),0,     IF(YEAR($T66)=AT$7,               ($W66/($X66*360))*DAYS360($T66,DATE(AT$7,12,31)),     IF((YEAR($T66)+$X66)&lt;=AT$7,               $W66-SUM($Y66:AS66),               $W66/$X66))))</f>
        <v/>
      </c>
      <c r="AU66" s="240">
        <f>IF(OR(NOT(ISNUMBER($T66)),ISBLANK($W66),NOT(ISNUMBER($X66))),0,      IF(OR(YEAR($T66)&gt;AU$7,$X66&lt;=0,(YEAR($T66)+$X66)&lt;AU$7),0,     IF(YEAR($T66)=AU$7,               ($W66/($X66*360))*DAYS360($T66,DATE(AU$7,12,31)),     IF((YEAR($T66)+$X66)&lt;=AU$7,               $W66-SUM($Y66:AT66),               $W66/$X66))))</f>
        <v/>
      </c>
      <c r="AV66" s="240">
        <f>IF(OR(NOT(ISNUMBER($T66)),ISBLANK($W66),NOT(ISNUMBER($X66))),0,      IF(OR(YEAR($T66)&gt;AV$7,$X66&lt;=0,(YEAR($T66)+$X66)&lt;AV$7),0,     IF(YEAR($T66)=AV$7,               ($W66/($X66*360))*DAYS360($T66,DATE(AV$7,12,31)),     IF((YEAR($T66)+$X66)&lt;=AV$7,               $W66-SUM($Y66:AU66),               $W66/$X66))))</f>
        <v/>
      </c>
      <c r="AW66" s="240">
        <f>IF(OR(NOT(ISNUMBER($T66)),ISBLANK($W66),NOT(ISNUMBER($X66))),0,      IF(OR(YEAR($T66)&gt;AW$7,$X66&lt;=0,(YEAR($T66)+$X66)&lt;AW$7),0,     IF(YEAR($T66)=AW$7,               ($W66/($X66*360))*DAYS360($T66,DATE(AW$7,12,31)),     IF((YEAR($T66)+$X66)&lt;=AW$7,               $W66-SUM($Y66:AV66),               $W66/$X66))))</f>
        <v/>
      </c>
      <c r="AX66" s="240">
        <f>IF(OR(NOT(ISNUMBER($T66)),ISBLANK($W66),NOT(ISNUMBER($X66))),0,      IF(OR(YEAR($T66)&gt;AX$7,$X66&lt;=0,(YEAR($T66)+$X66)&lt;AX$7),0,     IF(YEAR($T66)=AX$7,               ($W66/($X66*360))*DAYS360($T66,DATE(AX$7,12,31)),     IF((YEAR($T66)+$X66)&lt;=AX$7,               $W66-SUM($Y66:AW66),               $W66/$X66))))</f>
        <v/>
      </c>
      <c r="AY66" s="240">
        <f>IF(OR(NOT(ISNUMBER($T66)),ISBLANK($W66),NOT(ISNUMBER($X66))),0,      IF(OR(YEAR($T66)&gt;AY$7,$X66&lt;=0,(YEAR($T66)+$X66)&lt;AY$7),0,     IF(YEAR($T66)=AY$7,               ($W66/($X66*360))*DAYS360($T66,DATE(AY$7,12,31)),     IF((YEAR($T66)+$X66)&lt;=AY$7,               $W66-SUM($Y66:AX66),               $W66/$X66))))</f>
        <v/>
      </c>
      <c r="AZ66" s="240">
        <f>IF(OR(NOT(ISNUMBER($T66)),ISBLANK($W66),NOT(ISNUMBER($X66))),0,      IF(OR(YEAR($T66)&gt;AZ$7,$X66&lt;=0,(YEAR($T66)+$X66)&lt;AZ$7),0,     IF(YEAR($T66)=AZ$7,               ($W66/($X66*360))*DAYS360($T66,DATE(AZ$7,12,31)),     IF((YEAR($T66)+$X66)&lt;=AZ$7,               $W66-SUM($Y66:AY66),               $W66/$X66))))</f>
        <v/>
      </c>
      <c r="BA66" s="240">
        <f>IF(OR(NOT(ISNUMBER($T66)),ISBLANK($W66),NOT(ISNUMBER($X66))),0,      IF(OR(YEAR($T66)&gt;BA$7,$X66&lt;=0,(YEAR($T66)+$X66)&lt;BA$7),0,     IF(YEAR($T66)=BA$7,               ($W66/($X66*360))*DAYS360($T66,DATE(BA$7,12,31)),     IF((YEAR($T66)+$X66)&lt;=BA$7,               $W66-SUM($Y66:AZ66),               $W66/$X66))))</f>
        <v/>
      </c>
      <c r="BB66" s="240">
        <f>IF(OR(NOT(ISNUMBER($T66)),ISBLANK($W66),NOT(ISNUMBER($X66))),0,      IF(OR(YEAR($T66)&gt;BB$7,$X66&lt;=0,(YEAR($T66)+$X66)&lt;BB$7),0,     IF(YEAR($T66)=BB$7,               ($W66/($X66*360))*DAYS360($T66,DATE(BB$7,12,31)),     IF((YEAR($T66)+$X66)&lt;=BB$7,               $W66-SUM($Y66:BA66),               $W66/$X66))))</f>
        <v/>
      </c>
      <c r="BC66" s="240">
        <f>IF(OR(NOT(ISNUMBER($T66)),ISBLANK($W66),NOT(ISNUMBER($X66))),0,      IF(OR(YEAR($T66)&gt;BC$7,$X66&lt;=0,(YEAR($T66)+$X66)&lt;BC$7),0,     IF(YEAR($T66)=BC$7,               ($W66/($X66*360))*DAYS360($T66,DATE(BC$7,12,31)),     IF((YEAR($T66)+$X66)&lt;=BC$7,               $W66-SUM($Y66:BB66),               $W66/$X66))))</f>
        <v/>
      </c>
      <c r="BD66" s="240">
        <f>IF(OR(NOT(ISNUMBER($T66)),ISBLANK($W66),NOT(ISNUMBER($X66))),0,      IF(OR(YEAR($T66)&gt;BD$7,$X66&lt;=0,(YEAR($T66)+$X66)&lt;BD$7),0,     IF(YEAR($T66)=BD$7,               ($W66/($X66*360))*DAYS360($T66,DATE(BD$7,12,31)),     IF((YEAR($T66)+$X66)&lt;=BD$7,               $W66-SUM($Y66:BC66),               $W66/$X66))))</f>
        <v/>
      </c>
      <c r="BE66" s="240">
        <f>IF(OR(NOT(ISNUMBER($T66)),ISBLANK($W66),NOT(ISNUMBER($X66))),0,      IF(OR(YEAR($T66)&gt;BE$7,$X66&lt;=0,(YEAR($T66)+$X66)&lt;BE$7),0,     IF(YEAR($T66)=BE$7,               ($W66/($X66*360))*DAYS360($T66,DATE(BE$7,12,31)),     IF((YEAR($T66)+$X66)&lt;=BE$7,               $W66-SUM($Y66:BD66),               $W66/$X66))))</f>
        <v/>
      </c>
      <c r="BF66" s="240">
        <f>IF(OR(NOT(ISNUMBER($T66)),ISBLANK($W66),NOT(ISNUMBER($X66))),0,      IF(OR(YEAR($T66)&gt;BF$7,$X66&lt;=0,(YEAR($T66)+$X66)&lt;BF$7),0,     IF(YEAR($T66)=BF$7,               ($W66/($X66*360))*DAYS360($T66,DATE(BF$7,12,31)),     IF((YEAR($T66)+$X66)&lt;=BF$7,               $W66-SUM($Y66:BE66),               $W66/$X66))))</f>
        <v/>
      </c>
      <c r="BG66" s="240">
        <f>IF(OR(NOT(ISNUMBER($T66)),ISBLANK($W66),NOT(ISNUMBER($X66))),0,      IF(OR(YEAR($T66)&gt;BG$7,$X66&lt;=0,(YEAR($T66)+$X66)&lt;BG$7),0,     IF(YEAR($T66)=BG$7,               ($W66/($X66*360))*DAYS360($T66,DATE(BG$7,12,31)),     IF((YEAR($T66)+$X66)&lt;=BG$7,               $W66-SUM($Y66:BF66),               $W66/$X66))))</f>
        <v/>
      </c>
      <c r="BH66" s="240">
        <f>IF(OR(NOT(ISNUMBER($T66)),ISBLANK($W66),NOT(ISNUMBER($X66))),0,      IF(OR(YEAR($T66)&gt;BH$7,$X66&lt;=0,(YEAR($T66)+$X66)&lt;BH$7),0,     IF(YEAR($T66)=BH$7,               ($W66/($X66*360))*DAYS360($T66,DATE(BH$7,12,31)),     IF((YEAR($T66)+$X66)&lt;=BH$7,               $W66-SUM($Y66:BG66),               $W66/$X66))))</f>
        <v/>
      </c>
      <c r="BI66" s="240">
        <f>IF(OR(NOT(ISNUMBER($T66)),ISBLANK($W66),NOT(ISNUMBER($X66))),0,      IF(OR(YEAR($T66)&gt;BI$7,$X66&lt;=0,(YEAR($T66)+$X66)&lt;BI$7),0,     IF(YEAR($T66)=BI$7,               ($W66/($X66*360))*DAYS360($T66,DATE(BI$7,12,31)),     IF((YEAR($T66)+$X66)&lt;=BI$7,               $W66-SUM($Y66:BH66),               $W66/$X66))))</f>
        <v/>
      </c>
      <c r="BJ66" s="240">
        <f>IF(OR(NOT(ISNUMBER($T66)),ISBLANK($W66),NOT(ISNUMBER($X66))),0,      IF(OR(YEAR($T66)&gt;BJ$7,$X66&lt;=0,(YEAR($T66)+$X66)&lt;BJ$7),0,     IF(YEAR($T66)=BJ$7,               ($W66/($X66*360))*DAYS360($T66,DATE(BJ$7,12,31)),     IF((YEAR($T66)+$X66)&lt;=BJ$7,               $W66-SUM($Y66:BI66),               $W66/$X66))))</f>
        <v/>
      </c>
      <c r="BK66" s="240">
        <f>IF(OR(NOT(ISNUMBER($T66)),ISBLANK($W66),NOT(ISNUMBER($X66))),0,      IF(OR(YEAR($T66)&gt;BK$7,$X66&lt;=0,(YEAR($T66)+$X66)&lt;BK$7),0,     IF(YEAR($T66)=BK$7,               ($W66/($X66*360))*DAYS360($T66,DATE(BK$7,12,31)),     IF((YEAR($T66)+$X66)&lt;=BK$7,               $W66-SUM($Y66:BJ66),               $W66/$X66))))</f>
        <v/>
      </c>
      <c r="BL66" s="240">
        <f>IF(OR(NOT(ISNUMBER($T66)),ISBLANK($W66),NOT(ISNUMBER($X66))),0,      IF(OR(YEAR($T66)&gt;BL$7,$X66&lt;=0,(YEAR($T66)+$X66)&lt;BL$7),0,     IF(YEAR($T66)=BL$7,               ($W66/($X66*360))*DAYS360($T66,DATE(BL$7,12,31)),     IF((YEAR($T66)+$X66)&lt;=BL$7,               $W66-SUM($Y66:BK66),               $W66/$X66))))</f>
        <v/>
      </c>
      <c r="BM66" s="240">
        <f>IF(OR(NOT(ISNUMBER($T66)),ISBLANK($W66),NOT(ISNUMBER($X66))),0,      IF(OR(YEAR($T66)&gt;BM$7,$X66&lt;=0,(YEAR($T66)+$X66)&lt;BM$7),0,     IF(YEAR($T66)=BM$7,               ($W66/($X66*360))*DAYS360($T66,DATE(BM$7,12,31)),     IF((YEAR($T66)+$X66)&lt;=BM$7,               $W66-SUM($Y66:BL66),               $W66/$X66))))</f>
        <v/>
      </c>
      <c r="BN66" s="240">
        <f>IF(OR(NOT(ISNUMBER($T66)),ISBLANK($W66),NOT(ISNUMBER($X66))),0,      IF(OR(YEAR($T66)&gt;BN$7,$X66&lt;=0,(YEAR($T66)+$X66)&lt;BN$7),0,     IF(YEAR($T66)=BN$7,               ($W66/($X66*360))*DAYS360($T66,DATE(BN$7,12,31)),     IF((YEAR($T66)+$X66)&lt;=BN$7,               $W66-SUM($Y66:BM66),               $W66/$X66))))</f>
        <v/>
      </c>
      <c r="BO66" s="240">
        <f>IF(OR(NOT(ISNUMBER($T66)),ISBLANK($W66),NOT(ISNUMBER($X66))),0,      IF(OR(YEAR($T66)&gt;BO$7,$X66&lt;=0,(YEAR($T66)+$X66)&lt;BO$7),0,     IF(YEAR($T66)=BO$7,               ($W66/($X66*360))*DAYS360($T66,DATE(BO$7,12,31)),     IF((YEAR($T66)+$X66)&lt;=BO$7,               $W66-SUM($Y66:BN66),               $W66/$X66))))</f>
        <v/>
      </c>
      <c r="BP66" s="240">
        <f>IF(OR(NOT(ISNUMBER($T66)),ISBLANK($W66),NOT(ISNUMBER($X66))),0,      IF(OR(YEAR($T66)&gt;BP$7,$X66&lt;=0,(YEAR($T66)+$X66)&lt;BP$7),0,     IF(YEAR($T66)=BP$7,               ($W66/($X66*360))*DAYS360($T66,DATE(BP$7,12,31)),     IF((YEAR($T66)+$X66)&lt;=BP$7,               $W66-SUM($Y66:BO66),               $W66/$X66))))</f>
        <v/>
      </c>
      <c r="BQ66" s="240">
        <f>IF(OR(NOT(ISNUMBER($T66)),ISBLANK($W66),NOT(ISNUMBER($X66))),0,      IF(OR(YEAR($T66)&gt;BQ$7,$X66&lt;=0,(YEAR($T66)+$X66)&lt;BQ$7),0,     IF(YEAR($T66)=BQ$7,               ($W66/($X66*360))*DAYS360($T66,DATE(BQ$7,12,31)),     IF((YEAR($T66)+$X66)&lt;=BQ$7,               $W66-SUM($Y66:BP66),               $W66/$X66))))</f>
        <v/>
      </c>
      <c r="BR66" s="240">
        <f>IF(OR(NOT(ISNUMBER($T66)),ISBLANK($W66),NOT(ISNUMBER($X66))),0,      IF(OR(YEAR($T66)&gt;BR$7,$X66&lt;=0,(YEAR($T66)+$X66)&lt;BR$7),0,     IF(YEAR($T66)=BR$7,               ($W66/($X66*360))*DAYS360($T66,DATE(BR$7,12,31)),     IF((YEAR($T66)+$X66)&lt;=BR$7,               $W66-SUM($Y66:BQ66),               $W66/$X66))))</f>
        <v/>
      </c>
      <c r="BS66" s="240">
        <f>IF(OR(NOT(ISNUMBER($T66)),ISBLANK($W66),NOT(ISNUMBER($X66))),0,      IF(OR(YEAR($T66)&gt;BS$7,$X66&lt;=0,(YEAR($T66)+$X66)&lt;BS$7),0,     IF(YEAR($T66)=BS$7,               ($W66/($X66*360))*DAYS360($T66,DATE(BS$7,12,31)),     IF((YEAR($T66)+$X66)&lt;=BS$7,               $W66-SUM($Y66:BR66),               $W66/$X66))))</f>
        <v/>
      </c>
      <c r="BT66" s="240">
        <f>IF(OR(NOT(ISNUMBER($T66)),ISBLANK($W66),NOT(ISNUMBER($X66))),0,      IF(OR(YEAR($T66)&gt;BT$7,$X66&lt;=0,(YEAR($T66)+$X66)&lt;BT$7),0,     IF(YEAR($T66)=BT$7,               ($W66/($X66*360))*DAYS360($T66,DATE(BT$7,12,31)),     IF((YEAR($T66)+$X66)&lt;=BT$7,               $W66-SUM($Y66:BS66),               $W66/$X66))))</f>
        <v/>
      </c>
      <c r="BU66" s="240">
        <f>IF(OR(NOT(ISNUMBER($T66)),ISBLANK($W66),NOT(ISNUMBER($X66))),0,      IF(OR(YEAR($T66)&gt;BU$7,$X66&lt;=0,(YEAR($T66)+$X66)&lt;BU$7),0,     IF(YEAR($T66)=BU$7,               ($W66/($X66*360))*DAYS360($T66,DATE(BU$7,12,31)),     IF((YEAR($T66)+$X66)&lt;=BU$7,               $W66-SUM($Y66:BT66),               $W66/$X66))))</f>
        <v/>
      </c>
      <c r="BV66" s="240">
        <f>IF(OR(NOT(ISNUMBER($T66)),ISBLANK($W66),NOT(ISNUMBER($X66))),0,      IF(OR(YEAR($T66)&gt;BV$7,$X66&lt;=0,(YEAR($T66)+$X66)&lt;BV$7),0,     IF(YEAR($T66)=BV$7,               ($W66/($X66*360))*DAYS360($T66,DATE(BV$7,12,31)),     IF((YEAR($T66)+$X66)&lt;=BV$7,               $W66-SUM($Y66:BU66),               $W66/$X66))))</f>
        <v/>
      </c>
      <c r="BW66" s="240">
        <f>IF(OR(NOT(ISNUMBER($T66)),ISBLANK($W66),NOT(ISNUMBER($X66))),0,      IF(OR(YEAR($T66)&gt;BW$7,$X66&lt;=0,(YEAR($T66)+$X66)&lt;BW$7),0,     IF(YEAR($T66)=BW$7,               ($W66/($X66*360))*DAYS360($T66,DATE(BW$7,12,31)),     IF((YEAR($T66)+$X66)&lt;=BW$7,               $W66-SUM($Y66:BV66),               $W66/$X66))))</f>
        <v/>
      </c>
      <c r="BX66" s="240">
        <f>IF(OR(NOT(ISNUMBER($T66)),ISBLANK($W66),NOT(ISNUMBER($X66))),0,      IF(OR(YEAR($T66)&gt;BX$7,$X66&lt;=0,(YEAR($T66)+$X66)&lt;BX$7),0,     IF(YEAR($T66)=BX$7,               ($W66/($X66*360))*DAYS360($T66,DATE(BX$7,12,31)),     IF((YEAR($T66)+$X66)&lt;=BX$7,               $W66-SUM($Y66:BW66),               $W66/$X66))))</f>
        <v/>
      </c>
      <c r="BY66" s="240">
        <f>IF(OR(NOT(ISNUMBER($T66)),ISBLANK($W66),NOT(ISNUMBER($X66))),0,      IF(OR(YEAR($T66)&gt;BY$7,$X66&lt;=0,(YEAR($T66)+$X66)&lt;BY$7),0,     IF(YEAR($T66)=BY$7,               ($W66/($X66*360))*DAYS360($T66,DATE(BY$7,12,31)),     IF((YEAR($T66)+$X66)&lt;=BY$7,               $W66-SUM($Y66:BX66),               $W66/$X66))))</f>
        <v/>
      </c>
    </row>
    <row r="67" ht="15" customFormat="1" customHeight="1" s="14">
      <c r="A67" s="12" t="n"/>
      <c r="B67" s="30" t="inlineStr">
        <is>
          <t>Bien_Immo - 1</t>
        </is>
      </c>
      <c r="C67" s="190" t="n"/>
      <c r="D67" s="356" t="n"/>
      <c r="E67" s="525" t="n"/>
      <c r="F67" s="525" t="n"/>
      <c r="G67" s="525" t="n"/>
      <c r="H67" s="525" t="n"/>
      <c r="I67" s="525" t="n"/>
      <c r="J67" s="525" t="n"/>
      <c r="K67" s="525" t="n"/>
      <c r="L67" s="525" t="n"/>
      <c r="M67" s="525" t="n"/>
      <c r="N67" s="526" t="n"/>
      <c r="O67" s="260" t="n"/>
      <c r="P67" s="191" t="n"/>
      <c r="Q67" s="341" t="inlineStr">
        <is>
          <t>Autres immobilisations corporelles</t>
        </is>
      </c>
      <c r="R67" s="18" t="n"/>
      <c r="S67" s="12">
        <f>B73</f>
        <v/>
      </c>
      <c r="T67" s="176">
        <f>IFERROR( IF(ISBLANK(C73),"",IF(C73&lt;HLOOKUP(S67,$Z$275:$AC$280,5,FALSE),"",MAX(HLOOKUP(S67,$Z$275:$AC$280,6,FALSE),C73) ) ),"")</f>
        <v/>
      </c>
      <c r="U67" s="287">
        <f>IF(ISBLANK(D73),"",D73)</f>
        <v/>
      </c>
      <c r="V67" s="316">
        <f>Q73</f>
        <v/>
      </c>
      <c r="W67" s="512">
        <f>IF(ISBLANK(O73),0,O73)</f>
        <v/>
      </c>
      <c r="X67" s="512">
        <f>IF(ISBLANK(P73),"",P73)</f>
        <v/>
      </c>
      <c r="Y67" s="12" t="n"/>
      <c r="Z67" s="240">
        <f>IF(OR(NOT(ISNUMBER($T67)),ISBLANK($W67),NOT(ISNUMBER($X67))),0,      IF(OR(YEAR($T67)&gt;Z$7,$X67&lt;=0,(YEAR($T67)+$X67)&lt;Z$7),0,     IF(YEAR($T67)=Z$7,               ($W67/($X67*360))*DAYS360($T67,DATE(Z$7,12,31)),     IF((YEAR($T67)+$X67)&lt;=Z$7,               $W67-SUM($Y67:Y67),               $W67/$X67))))</f>
        <v/>
      </c>
      <c r="AA67" s="240">
        <f>IF(OR(NOT(ISNUMBER($T67)),ISBLANK($W67),NOT(ISNUMBER($X67))),0,      IF(OR(YEAR($T67)&gt;AA$7,$X67&lt;=0,(YEAR($T67)+$X67)&lt;AA$7),0,     IF(YEAR($T67)=AA$7,               ($W67/($X67*360))*DAYS360($T67,DATE(AA$7,12,31)),     IF((YEAR($T67)+$X67)&lt;=AA$7,               $W67-SUM($Y67:Z67),               $W67/$X67))))</f>
        <v/>
      </c>
      <c r="AB67" s="240">
        <f>IF(OR(NOT(ISNUMBER($T67)),ISBLANK($W67),NOT(ISNUMBER($X67))),0,      IF(OR(YEAR($T67)&gt;AB$7,$X67&lt;=0,(YEAR($T67)+$X67)&lt;AB$7),0,     IF(YEAR($T67)=AB$7,               ($W67/($X67*360))*DAYS360($T67,DATE(AB$7,12,31)),     IF((YEAR($T67)+$X67)&lt;=AB$7,               $W67-SUM($Y67:AA67),               $W67/$X67))))</f>
        <v/>
      </c>
      <c r="AC67" s="240">
        <f>IF(OR(NOT(ISNUMBER($T67)),ISBLANK($W67),NOT(ISNUMBER($X67))),0,      IF(OR(YEAR($T67)&gt;AC$7,$X67&lt;=0,(YEAR($T67)+$X67)&lt;AC$7),0,     IF(YEAR($T67)=AC$7,               ($W67/($X67*360))*DAYS360($T67,DATE(AC$7,12,31)),     IF((YEAR($T67)+$X67)&lt;=AC$7,               $W67-SUM($Y67:AB67),               $W67/$X67))))</f>
        <v/>
      </c>
      <c r="AD67" s="240">
        <f>IF(OR(NOT(ISNUMBER($T67)),ISBLANK($W67),NOT(ISNUMBER($X67))),0,      IF(OR(YEAR($T67)&gt;AD$7,$X67&lt;=0,(YEAR($T67)+$X67)&lt;AD$7),0,     IF(YEAR($T67)=AD$7,               ($W67/($X67*360))*DAYS360($T67,DATE(AD$7,12,31)),     IF((YEAR($T67)+$X67)&lt;=AD$7,               $W67-SUM($Y67:AC67),               $W67/$X67))))</f>
        <v/>
      </c>
      <c r="AE67" s="240">
        <f>IF(OR(NOT(ISNUMBER($T67)),ISBLANK($W67),NOT(ISNUMBER($X67))),0,      IF(OR(YEAR($T67)&gt;AE$7,$X67&lt;=0,(YEAR($T67)+$X67)&lt;AE$7),0,     IF(YEAR($T67)=AE$7,               ($W67/($X67*360))*DAYS360($T67,DATE(AE$7,12,31)),     IF((YEAR($T67)+$X67)&lt;=AE$7,               $W67-SUM($Y67:AD67),               $W67/$X67))))</f>
        <v/>
      </c>
      <c r="AF67" s="240">
        <f>IF(OR(NOT(ISNUMBER($T67)),ISBLANK($W67),NOT(ISNUMBER($X67))),0,      IF(OR(YEAR($T67)&gt;AF$7,$X67&lt;=0,(YEAR($T67)+$X67)&lt;AF$7),0,     IF(YEAR($T67)=AF$7,               ($W67/($X67*360))*DAYS360($T67,DATE(AF$7,12,31)),     IF((YEAR($T67)+$X67)&lt;=AF$7,               $W67-SUM($Y67:AE67),               $W67/$X67))))</f>
        <v/>
      </c>
      <c r="AG67" s="240">
        <f>IF(OR(NOT(ISNUMBER($T67)),ISBLANK($W67),NOT(ISNUMBER($X67))),0,      IF(OR(YEAR($T67)&gt;AG$7,$X67&lt;=0,(YEAR($T67)+$X67)&lt;AG$7),0,     IF(YEAR($T67)=AG$7,               ($W67/($X67*360))*DAYS360($T67,DATE(AG$7,12,31)),     IF((YEAR($T67)+$X67)&lt;=AG$7,               $W67-SUM($Y67:AF67),               $W67/$X67))))</f>
        <v/>
      </c>
      <c r="AH67" s="240">
        <f>IF(OR(NOT(ISNUMBER($T67)),ISBLANK($W67),NOT(ISNUMBER($X67))),0,      IF(OR(YEAR($T67)&gt;AH$7,$X67&lt;=0,(YEAR($T67)+$X67)&lt;AH$7),0,     IF(YEAR($T67)=AH$7,               ($W67/($X67*360))*DAYS360($T67,DATE(AH$7,12,31)),     IF((YEAR($T67)+$X67)&lt;=AH$7,               $W67-SUM($Y67:AG67),               $W67/$X67))))</f>
        <v/>
      </c>
      <c r="AI67" s="240">
        <f>IF(OR(NOT(ISNUMBER($T67)),ISBLANK($W67),NOT(ISNUMBER($X67))),0,      IF(OR(YEAR($T67)&gt;AI$7,$X67&lt;=0,(YEAR($T67)+$X67)&lt;AI$7),0,     IF(YEAR($T67)=AI$7,               ($W67/($X67*360))*DAYS360($T67,DATE(AI$7,12,31)),     IF((YEAR($T67)+$X67)&lt;=AI$7,               $W67-SUM($Y67:AH67),               $W67/$X67))))</f>
        <v/>
      </c>
      <c r="AJ67" s="240">
        <f>IF(OR(NOT(ISNUMBER($T67)),ISBLANK($W67),NOT(ISNUMBER($X67))),0,      IF(OR(YEAR($T67)&gt;AJ$7,$X67&lt;=0,(YEAR($T67)+$X67)&lt;AJ$7),0,     IF(YEAR($T67)=AJ$7,               ($W67/($X67*360))*DAYS360($T67,DATE(AJ$7,12,31)),     IF((YEAR($T67)+$X67)&lt;=AJ$7,               $W67-SUM($Y67:AI67),               $W67/$X67))))</f>
        <v/>
      </c>
      <c r="AK67" s="240">
        <f>IF(OR(NOT(ISNUMBER($T67)),ISBLANK($W67),NOT(ISNUMBER($X67))),0,      IF(OR(YEAR($T67)&gt;AK$7,$X67&lt;=0,(YEAR($T67)+$X67)&lt;AK$7),0,     IF(YEAR($T67)=AK$7,               ($W67/($X67*360))*DAYS360($T67,DATE(AK$7,12,31)),     IF((YEAR($T67)+$X67)&lt;=AK$7,               $W67-SUM($Y67:AJ67),               $W67/$X67))))</f>
        <v/>
      </c>
      <c r="AL67" s="240">
        <f>IF(OR(NOT(ISNUMBER($T67)),ISBLANK($W67),NOT(ISNUMBER($X67))),0,      IF(OR(YEAR($T67)&gt;AL$7,$X67&lt;=0,(YEAR($T67)+$X67)&lt;AL$7),0,     IF(YEAR($T67)=AL$7,               ($W67/($X67*360))*DAYS360($T67,DATE(AL$7,12,31)),     IF((YEAR($T67)+$X67)&lt;=AL$7,               $W67-SUM($Y67:AK67),               $W67/$X67))))</f>
        <v/>
      </c>
      <c r="AM67" s="240">
        <f>IF(OR(NOT(ISNUMBER($T67)),ISBLANK($W67),NOT(ISNUMBER($X67))),0,      IF(OR(YEAR($T67)&gt;AM$7,$X67&lt;=0,(YEAR($T67)+$X67)&lt;AM$7),0,     IF(YEAR($T67)=AM$7,               ($W67/($X67*360))*DAYS360($T67,DATE(AM$7,12,31)),     IF((YEAR($T67)+$X67)&lt;=AM$7,               $W67-SUM($Y67:AL67),               $W67/$X67))))</f>
        <v/>
      </c>
      <c r="AN67" s="240">
        <f>IF(OR(NOT(ISNUMBER($T67)),ISBLANK($W67),NOT(ISNUMBER($X67))),0,      IF(OR(YEAR($T67)&gt;AN$7,$X67&lt;=0,(YEAR($T67)+$X67)&lt;AN$7),0,     IF(YEAR($T67)=AN$7,               ($W67/($X67*360))*DAYS360($T67,DATE(AN$7,12,31)),     IF((YEAR($T67)+$X67)&lt;=AN$7,               $W67-SUM($Y67:AM67),               $W67/$X67))))</f>
        <v/>
      </c>
      <c r="AO67" s="240">
        <f>IF(OR(NOT(ISNUMBER($T67)),ISBLANK($W67),NOT(ISNUMBER($X67))),0,      IF(OR(YEAR($T67)&gt;AO$7,$X67&lt;=0,(YEAR($T67)+$X67)&lt;AO$7),0,     IF(YEAR($T67)=AO$7,               ($W67/($X67*360))*DAYS360($T67,DATE(AO$7,12,31)),     IF((YEAR($T67)+$X67)&lt;=AO$7,               $W67-SUM($Y67:AN67),               $W67/$X67))))</f>
        <v/>
      </c>
      <c r="AP67" s="240">
        <f>IF(OR(NOT(ISNUMBER($T67)),ISBLANK($W67),NOT(ISNUMBER($X67))),0,      IF(OR(YEAR($T67)&gt;AP$7,$X67&lt;=0,(YEAR($T67)+$X67)&lt;AP$7),0,     IF(YEAR($T67)=AP$7,               ($W67/($X67*360))*DAYS360($T67,DATE(AP$7,12,31)),     IF((YEAR($T67)+$X67)&lt;=AP$7,               $W67-SUM($Y67:AO67),               $W67/$X67))))</f>
        <v/>
      </c>
      <c r="AQ67" s="240">
        <f>IF(OR(NOT(ISNUMBER($T67)),ISBLANK($W67),NOT(ISNUMBER($X67))),0,      IF(OR(YEAR($T67)&gt;AQ$7,$X67&lt;=0,(YEAR($T67)+$X67)&lt;AQ$7),0,     IF(YEAR($T67)=AQ$7,               ($W67/($X67*360))*DAYS360($T67,DATE(AQ$7,12,31)),     IF((YEAR($T67)+$X67)&lt;=AQ$7,               $W67-SUM($Y67:AP67),               $W67/$X67))))</f>
        <v/>
      </c>
      <c r="AR67" s="240">
        <f>IF(OR(NOT(ISNUMBER($T67)),ISBLANK($W67),NOT(ISNUMBER($X67))),0,      IF(OR(YEAR($T67)&gt;AR$7,$X67&lt;=0,(YEAR($T67)+$X67)&lt;AR$7),0,     IF(YEAR($T67)=AR$7,               ($W67/($X67*360))*DAYS360($T67,DATE(AR$7,12,31)),     IF((YEAR($T67)+$X67)&lt;=AR$7,               $W67-SUM($Y67:AQ67),               $W67/$X67))))</f>
        <v/>
      </c>
      <c r="AS67" s="240">
        <f>IF(OR(NOT(ISNUMBER($T67)),ISBLANK($W67),NOT(ISNUMBER($X67))),0,      IF(OR(YEAR($T67)&gt;AS$7,$X67&lt;=0,(YEAR($T67)+$X67)&lt;AS$7),0,     IF(YEAR($T67)=AS$7,               ($W67/($X67*360))*DAYS360($T67,DATE(AS$7,12,31)),     IF((YEAR($T67)+$X67)&lt;=AS$7,               $W67-SUM($Y67:AR67),               $W67/$X67))))</f>
        <v/>
      </c>
      <c r="AT67" s="240">
        <f>IF(OR(NOT(ISNUMBER($T67)),ISBLANK($W67),NOT(ISNUMBER($X67))),0,      IF(OR(YEAR($T67)&gt;AT$7,$X67&lt;=0,(YEAR($T67)+$X67)&lt;AT$7),0,     IF(YEAR($T67)=AT$7,               ($W67/($X67*360))*DAYS360($T67,DATE(AT$7,12,31)),     IF((YEAR($T67)+$X67)&lt;=AT$7,               $W67-SUM($Y67:AS67),               $W67/$X67))))</f>
        <v/>
      </c>
      <c r="AU67" s="240">
        <f>IF(OR(NOT(ISNUMBER($T67)),ISBLANK($W67),NOT(ISNUMBER($X67))),0,      IF(OR(YEAR($T67)&gt;AU$7,$X67&lt;=0,(YEAR($T67)+$X67)&lt;AU$7),0,     IF(YEAR($T67)=AU$7,               ($W67/($X67*360))*DAYS360($T67,DATE(AU$7,12,31)),     IF((YEAR($T67)+$X67)&lt;=AU$7,               $W67-SUM($Y67:AT67),               $W67/$X67))))</f>
        <v/>
      </c>
      <c r="AV67" s="240">
        <f>IF(OR(NOT(ISNUMBER($T67)),ISBLANK($W67),NOT(ISNUMBER($X67))),0,      IF(OR(YEAR($T67)&gt;AV$7,$X67&lt;=0,(YEAR($T67)+$X67)&lt;AV$7),0,     IF(YEAR($T67)=AV$7,               ($W67/($X67*360))*DAYS360($T67,DATE(AV$7,12,31)),     IF((YEAR($T67)+$X67)&lt;=AV$7,               $W67-SUM($Y67:AU67),               $W67/$X67))))</f>
        <v/>
      </c>
      <c r="AW67" s="240">
        <f>IF(OR(NOT(ISNUMBER($T67)),ISBLANK($W67),NOT(ISNUMBER($X67))),0,      IF(OR(YEAR($T67)&gt;AW$7,$X67&lt;=0,(YEAR($T67)+$X67)&lt;AW$7),0,     IF(YEAR($T67)=AW$7,               ($W67/($X67*360))*DAYS360($T67,DATE(AW$7,12,31)),     IF((YEAR($T67)+$X67)&lt;=AW$7,               $W67-SUM($Y67:AV67),               $W67/$X67))))</f>
        <v/>
      </c>
      <c r="AX67" s="240">
        <f>IF(OR(NOT(ISNUMBER($T67)),ISBLANK($W67),NOT(ISNUMBER($X67))),0,      IF(OR(YEAR($T67)&gt;AX$7,$X67&lt;=0,(YEAR($T67)+$X67)&lt;AX$7),0,     IF(YEAR($T67)=AX$7,               ($W67/($X67*360))*DAYS360($T67,DATE(AX$7,12,31)),     IF((YEAR($T67)+$X67)&lt;=AX$7,               $W67-SUM($Y67:AW67),               $W67/$X67))))</f>
        <v/>
      </c>
      <c r="AY67" s="240">
        <f>IF(OR(NOT(ISNUMBER($T67)),ISBLANK($W67),NOT(ISNUMBER($X67))),0,      IF(OR(YEAR($T67)&gt;AY$7,$X67&lt;=0,(YEAR($T67)+$X67)&lt;AY$7),0,     IF(YEAR($T67)=AY$7,               ($W67/($X67*360))*DAYS360($T67,DATE(AY$7,12,31)),     IF((YEAR($T67)+$X67)&lt;=AY$7,               $W67-SUM($Y67:AX67),               $W67/$X67))))</f>
        <v/>
      </c>
      <c r="AZ67" s="240">
        <f>IF(OR(NOT(ISNUMBER($T67)),ISBLANK($W67),NOT(ISNUMBER($X67))),0,      IF(OR(YEAR($T67)&gt;AZ$7,$X67&lt;=0,(YEAR($T67)+$X67)&lt;AZ$7),0,     IF(YEAR($T67)=AZ$7,               ($W67/($X67*360))*DAYS360($T67,DATE(AZ$7,12,31)),     IF((YEAR($T67)+$X67)&lt;=AZ$7,               $W67-SUM($Y67:AY67),               $W67/$X67))))</f>
        <v/>
      </c>
      <c r="BA67" s="240">
        <f>IF(OR(NOT(ISNUMBER($T67)),ISBLANK($W67),NOT(ISNUMBER($X67))),0,      IF(OR(YEAR($T67)&gt;BA$7,$X67&lt;=0,(YEAR($T67)+$X67)&lt;BA$7),0,     IF(YEAR($T67)=BA$7,               ($W67/($X67*360))*DAYS360($T67,DATE(BA$7,12,31)),     IF((YEAR($T67)+$X67)&lt;=BA$7,               $W67-SUM($Y67:AZ67),               $W67/$X67))))</f>
        <v/>
      </c>
      <c r="BB67" s="240">
        <f>IF(OR(NOT(ISNUMBER($T67)),ISBLANK($W67),NOT(ISNUMBER($X67))),0,      IF(OR(YEAR($T67)&gt;BB$7,$X67&lt;=0,(YEAR($T67)+$X67)&lt;BB$7),0,     IF(YEAR($T67)=BB$7,               ($W67/($X67*360))*DAYS360($T67,DATE(BB$7,12,31)),     IF((YEAR($T67)+$X67)&lt;=BB$7,               $W67-SUM($Y67:BA67),               $W67/$X67))))</f>
        <v/>
      </c>
      <c r="BC67" s="240">
        <f>IF(OR(NOT(ISNUMBER($T67)),ISBLANK($W67),NOT(ISNUMBER($X67))),0,      IF(OR(YEAR($T67)&gt;BC$7,$X67&lt;=0,(YEAR($T67)+$X67)&lt;BC$7),0,     IF(YEAR($T67)=BC$7,               ($W67/($X67*360))*DAYS360($T67,DATE(BC$7,12,31)),     IF((YEAR($T67)+$X67)&lt;=BC$7,               $W67-SUM($Y67:BB67),               $W67/$X67))))</f>
        <v/>
      </c>
      <c r="BD67" s="240">
        <f>IF(OR(NOT(ISNUMBER($T67)),ISBLANK($W67),NOT(ISNUMBER($X67))),0,      IF(OR(YEAR($T67)&gt;BD$7,$X67&lt;=0,(YEAR($T67)+$X67)&lt;BD$7),0,     IF(YEAR($T67)=BD$7,               ($W67/($X67*360))*DAYS360($T67,DATE(BD$7,12,31)),     IF((YEAR($T67)+$X67)&lt;=BD$7,               $W67-SUM($Y67:BC67),               $W67/$X67))))</f>
        <v/>
      </c>
      <c r="BE67" s="240">
        <f>IF(OR(NOT(ISNUMBER($T67)),ISBLANK($W67),NOT(ISNUMBER($X67))),0,      IF(OR(YEAR($T67)&gt;BE$7,$X67&lt;=0,(YEAR($T67)+$X67)&lt;BE$7),0,     IF(YEAR($T67)=BE$7,               ($W67/($X67*360))*DAYS360($T67,DATE(BE$7,12,31)),     IF((YEAR($T67)+$X67)&lt;=BE$7,               $W67-SUM($Y67:BD67),               $W67/$X67))))</f>
        <v/>
      </c>
      <c r="BF67" s="240">
        <f>IF(OR(NOT(ISNUMBER($T67)),ISBLANK($W67),NOT(ISNUMBER($X67))),0,      IF(OR(YEAR($T67)&gt;BF$7,$X67&lt;=0,(YEAR($T67)+$X67)&lt;BF$7),0,     IF(YEAR($T67)=BF$7,               ($W67/($X67*360))*DAYS360($T67,DATE(BF$7,12,31)),     IF((YEAR($T67)+$X67)&lt;=BF$7,               $W67-SUM($Y67:BE67),               $W67/$X67))))</f>
        <v/>
      </c>
      <c r="BG67" s="240">
        <f>IF(OR(NOT(ISNUMBER($T67)),ISBLANK($W67),NOT(ISNUMBER($X67))),0,      IF(OR(YEAR($T67)&gt;BG$7,$X67&lt;=0,(YEAR($T67)+$X67)&lt;BG$7),0,     IF(YEAR($T67)=BG$7,               ($W67/($X67*360))*DAYS360($T67,DATE(BG$7,12,31)),     IF((YEAR($T67)+$X67)&lt;=BG$7,               $W67-SUM($Y67:BF67),               $W67/$X67))))</f>
        <v/>
      </c>
      <c r="BH67" s="240">
        <f>IF(OR(NOT(ISNUMBER($T67)),ISBLANK($W67),NOT(ISNUMBER($X67))),0,      IF(OR(YEAR($T67)&gt;BH$7,$X67&lt;=0,(YEAR($T67)+$X67)&lt;BH$7),0,     IF(YEAR($T67)=BH$7,               ($W67/($X67*360))*DAYS360($T67,DATE(BH$7,12,31)),     IF((YEAR($T67)+$X67)&lt;=BH$7,               $W67-SUM($Y67:BG67),               $W67/$X67))))</f>
        <v/>
      </c>
      <c r="BI67" s="240">
        <f>IF(OR(NOT(ISNUMBER($T67)),ISBLANK($W67),NOT(ISNUMBER($X67))),0,      IF(OR(YEAR($T67)&gt;BI$7,$X67&lt;=0,(YEAR($T67)+$X67)&lt;BI$7),0,     IF(YEAR($T67)=BI$7,               ($W67/($X67*360))*DAYS360($T67,DATE(BI$7,12,31)),     IF((YEAR($T67)+$X67)&lt;=BI$7,               $W67-SUM($Y67:BH67),               $W67/$X67))))</f>
        <v/>
      </c>
      <c r="BJ67" s="240">
        <f>IF(OR(NOT(ISNUMBER($T67)),ISBLANK($W67),NOT(ISNUMBER($X67))),0,      IF(OR(YEAR($T67)&gt;BJ$7,$X67&lt;=0,(YEAR($T67)+$X67)&lt;BJ$7),0,     IF(YEAR($T67)=BJ$7,               ($W67/($X67*360))*DAYS360($T67,DATE(BJ$7,12,31)),     IF((YEAR($T67)+$X67)&lt;=BJ$7,               $W67-SUM($Y67:BI67),               $W67/$X67))))</f>
        <v/>
      </c>
      <c r="BK67" s="240">
        <f>IF(OR(NOT(ISNUMBER($T67)),ISBLANK($W67),NOT(ISNUMBER($X67))),0,      IF(OR(YEAR($T67)&gt;BK$7,$X67&lt;=0,(YEAR($T67)+$X67)&lt;BK$7),0,     IF(YEAR($T67)=BK$7,               ($W67/($X67*360))*DAYS360($T67,DATE(BK$7,12,31)),     IF((YEAR($T67)+$X67)&lt;=BK$7,               $W67-SUM($Y67:BJ67),               $W67/$X67))))</f>
        <v/>
      </c>
      <c r="BL67" s="240">
        <f>IF(OR(NOT(ISNUMBER($T67)),ISBLANK($W67),NOT(ISNUMBER($X67))),0,      IF(OR(YEAR($T67)&gt;BL$7,$X67&lt;=0,(YEAR($T67)+$X67)&lt;BL$7),0,     IF(YEAR($T67)=BL$7,               ($W67/($X67*360))*DAYS360($T67,DATE(BL$7,12,31)),     IF((YEAR($T67)+$X67)&lt;=BL$7,               $W67-SUM($Y67:BK67),               $W67/$X67))))</f>
        <v/>
      </c>
      <c r="BM67" s="240">
        <f>IF(OR(NOT(ISNUMBER($T67)),ISBLANK($W67),NOT(ISNUMBER($X67))),0,      IF(OR(YEAR($T67)&gt;BM$7,$X67&lt;=0,(YEAR($T67)+$X67)&lt;BM$7),0,     IF(YEAR($T67)=BM$7,               ($W67/($X67*360))*DAYS360($T67,DATE(BM$7,12,31)),     IF((YEAR($T67)+$X67)&lt;=BM$7,               $W67-SUM($Y67:BL67),               $W67/$X67))))</f>
        <v/>
      </c>
      <c r="BN67" s="240">
        <f>IF(OR(NOT(ISNUMBER($T67)),ISBLANK($W67),NOT(ISNUMBER($X67))),0,      IF(OR(YEAR($T67)&gt;BN$7,$X67&lt;=0,(YEAR($T67)+$X67)&lt;BN$7),0,     IF(YEAR($T67)=BN$7,               ($W67/($X67*360))*DAYS360($T67,DATE(BN$7,12,31)),     IF((YEAR($T67)+$X67)&lt;=BN$7,               $W67-SUM($Y67:BM67),               $W67/$X67))))</f>
        <v/>
      </c>
      <c r="BO67" s="240">
        <f>IF(OR(NOT(ISNUMBER($T67)),ISBLANK($W67),NOT(ISNUMBER($X67))),0,      IF(OR(YEAR($T67)&gt;BO$7,$X67&lt;=0,(YEAR($T67)+$X67)&lt;BO$7),0,     IF(YEAR($T67)=BO$7,               ($W67/($X67*360))*DAYS360($T67,DATE(BO$7,12,31)),     IF((YEAR($T67)+$X67)&lt;=BO$7,               $W67-SUM($Y67:BN67),               $W67/$X67))))</f>
        <v/>
      </c>
      <c r="BP67" s="240">
        <f>IF(OR(NOT(ISNUMBER($T67)),ISBLANK($W67),NOT(ISNUMBER($X67))),0,      IF(OR(YEAR($T67)&gt;BP$7,$X67&lt;=0,(YEAR($T67)+$X67)&lt;BP$7),0,     IF(YEAR($T67)=BP$7,               ($W67/($X67*360))*DAYS360($T67,DATE(BP$7,12,31)),     IF((YEAR($T67)+$X67)&lt;=BP$7,               $W67-SUM($Y67:BO67),               $W67/$X67))))</f>
        <v/>
      </c>
      <c r="BQ67" s="240">
        <f>IF(OR(NOT(ISNUMBER($T67)),ISBLANK($W67),NOT(ISNUMBER($X67))),0,      IF(OR(YEAR($T67)&gt;BQ$7,$X67&lt;=0,(YEAR($T67)+$X67)&lt;BQ$7),0,     IF(YEAR($T67)=BQ$7,               ($W67/($X67*360))*DAYS360($T67,DATE(BQ$7,12,31)),     IF((YEAR($T67)+$X67)&lt;=BQ$7,               $W67-SUM($Y67:BP67),               $W67/$X67))))</f>
        <v/>
      </c>
      <c r="BR67" s="240">
        <f>IF(OR(NOT(ISNUMBER($T67)),ISBLANK($W67),NOT(ISNUMBER($X67))),0,      IF(OR(YEAR($T67)&gt;BR$7,$X67&lt;=0,(YEAR($T67)+$X67)&lt;BR$7),0,     IF(YEAR($T67)=BR$7,               ($W67/($X67*360))*DAYS360($T67,DATE(BR$7,12,31)),     IF((YEAR($T67)+$X67)&lt;=BR$7,               $W67-SUM($Y67:BQ67),               $W67/$X67))))</f>
        <v/>
      </c>
      <c r="BS67" s="240">
        <f>IF(OR(NOT(ISNUMBER($T67)),ISBLANK($W67),NOT(ISNUMBER($X67))),0,      IF(OR(YEAR($T67)&gt;BS$7,$X67&lt;=0,(YEAR($T67)+$X67)&lt;BS$7),0,     IF(YEAR($T67)=BS$7,               ($W67/($X67*360))*DAYS360($T67,DATE(BS$7,12,31)),     IF((YEAR($T67)+$X67)&lt;=BS$7,               $W67-SUM($Y67:BR67),               $W67/$X67))))</f>
        <v/>
      </c>
      <c r="BT67" s="240">
        <f>IF(OR(NOT(ISNUMBER($T67)),ISBLANK($W67),NOT(ISNUMBER($X67))),0,      IF(OR(YEAR($T67)&gt;BT$7,$X67&lt;=0,(YEAR($T67)+$X67)&lt;BT$7),0,     IF(YEAR($T67)=BT$7,               ($W67/($X67*360))*DAYS360($T67,DATE(BT$7,12,31)),     IF((YEAR($T67)+$X67)&lt;=BT$7,               $W67-SUM($Y67:BS67),               $W67/$X67))))</f>
        <v/>
      </c>
      <c r="BU67" s="240">
        <f>IF(OR(NOT(ISNUMBER($T67)),ISBLANK($W67),NOT(ISNUMBER($X67))),0,      IF(OR(YEAR($T67)&gt;BU$7,$X67&lt;=0,(YEAR($T67)+$X67)&lt;BU$7),0,     IF(YEAR($T67)=BU$7,               ($W67/($X67*360))*DAYS360($T67,DATE(BU$7,12,31)),     IF((YEAR($T67)+$X67)&lt;=BU$7,               $W67-SUM($Y67:BT67),               $W67/$X67))))</f>
        <v/>
      </c>
      <c r="BV67" s="240">
        <f>IF(OR(NOT(ISNUMBER($T67)),ISBLANK($W67),NOT(ISNUMBER($X67))),0,      IF(OR(YEAR($T67)&gt;BV$7,$X67&lt;=0,(YEAR($T67)+$X67)&lt;BV$7),0,     IF(YEAR($T67)=BV$7,               ($W67/($X67*360))*DAYS360($T67,DATE(BV$7,12,31)),     IF((YEAR($T67)+$X67)&lt;=BV$7,               $W67-SUM($Y67:BU67),               $W67/$X67))))</f>
        <v/>
      </c>
      <c r="BW67" s="240">
        <f>IF(OR(NOT(ISNUMBER($T67)),ISBLANK($W67),NOT(ISNUMBER($X67))),0,      IF(OR(YEAR($T67)&gt;BW$7,$X67&lt;=0,(YEAR($T67)+$X67)&lt;BW$7),0,     IF(YEAR($T67)=BW$7,               ($W67/($X67*360))*DAYS360($T67,DATE(BW$7,12,31)),     IF((YEAR($T67)+$X67)&lt;=BW$7,               $W67-SUM($Y67:BV67),               $W67/$X67))))</f>
        <v/>
      </c>
      <c r="BX67" s="240">
        <f>IF(OR(NOT(ISNUMBER($T67)),ISBLANK($W67),NOT(ISNUMBER($X67))),0,      IF(OR(YEAR($T67)&gt;BX$7,$X67&lt;=0,(YEAR($T67)+$X67)&lt;BX$7),0,     IF(YEAR($T67)=BX$7,               ($W67/($X67*360))*DAYS360($T67,DATE(BX$7,12,31)),     IF((YEAR($T67)+$X67)&lt;=BX$7,               $W67-SUM($Y67:BW67),               $W67/$X67))))</f>
        <v/>
      </c>
      <c r="BY67" s="240">
        <f>IF(OR(NOT(ISNUMBER($T67)),ISBLANK($W67),NOT(ISNUMBER($X67))),0,      IF(OR(YEAR($T67)&gt;BY$7,$X67&lt;=0,(YEAR($T67)+$X67)&lt;BY$7),0,     IF(YEAR($T67)=BY$7,               ($W67/($X67*360))*DAYS360($T67,DATE(BY$7,12,31)),     IF((YEAR($T67)+$X67)&lt;=BY$7,               $W67-SUM($Y67:BX67),               $W67/$X67))))</f>
        <v/>
      </c>
    </row>
    <row r="68" ht="15" customFormat="1" customHeight="1" s="14">
      <c r="A68" s="12" t="n"/>
      <c r="B68" s="30" t="inlineStr">
        <is>
          <t>Bien_Immo - 1</t>
        </is>
      </c>
      <c r="C68" s="190" t="n"/>
      <c r="D68" s="356" t="n"/>
      <c r="E68" s="525" t="n"/>
      <c r="F68" s="525" t="n"/>
      <c r="G68" s="525" t="n"/>
      <c r="H68" s="525" t="n"/>
      <c r="I68" s="525" t="n"/>
      <c r="J68" s="525" t="n"/>
      <c r="K68" s="525" t="n"/>
      <c r="L68" s="525" t="n"/>
      <c r="M68" s="525" t="n"/>
      <c r="N68" s="526" t="n"/>
      <c r="O68" s="260" t="n"/>
      <c r="P68" s="191" t="n"/>
      <c r="Q68" s="341" t="inlineStr">
        <is>
          <t>Autres immobilisations corporelles</t>
        </is>
      </c>
      <c r="R68" s="18" t="n"/>
      <c r="S68" s="12">
        <f>B74</f>
        <v/>
      </c>
      <c r="T68" s="176">
        <f>IFERROR( IF(ISBLANK(C74),"",IF(C74&lt;HLOOKUP(S68,$Z$275:$AC$280,5,FALSE),"",MAX(HLOOKUP(S68,$Z$275:$AC$280,6,FALSE),C74) ) ),"")</f>
        <v/>
      </c>
      <c r="U68" s="287">
        <f>IF(ISBLANK(D74),"",D74)</f>
        <v/>
      </c>
      <c r="V68" s="316">
        <f>Q74</f>
        <v/>
      </c>
      <c r="W68" s="512">
        <f>IF(ISBLANK(O74),0,O74)</f>
        <v/>
      </c>
      <c r="X68" s="512">
        <f>IF(ISBLANK(P74),"",P74)</f>
        <v/>
      </c>
      <c r="Y68" s="12" t="n"/>
      <c r="Z68" s="240">
        <f>IF(OR(NOT(ISNUMBER($T68)),ISBLANK($W68),NOT(ISNUMBER($X68))),0,      IF(OR(YEAR($T68)&gt;Z$7,$X68&lt;=0,(YEAR($T68)+$X68)&lt;Z$7),0,     IF(YEAR($T68)=Z$7,               ($W68/($X68*360))*DAYS360($T68,DATE(Z$7,12,31)),     IF((YEAR($T68)+$X68)&lt;=Z$7,               $W68-SUM($Y68:Y68),               $W68/$X68))))</f>
        <v/>
      </c>
      <c r="AA68" s="240">
        <f>IF(OR(NOT(ISNUMBER($T68)),ISBLANK($W68),NOT(ISNUMBER($X68))),0,      IF(OR(YEAR($T68)&gt;AA$7,$X68&lt;=0,(YEAR($T68)+$X68)&lt;AA$7),0,     IF(YEAR($T68)=AA$7,               ($W68/($X68*360))*DAYS360($T68,DATE(AA$7,12,31)),     IF((YEAR($T68)+$X68)&lt;=AA$7,               $W68-SUM($Y68:Z68),               $W68/$X68))))</f>
        <v/>
      </c>
      <c r="AB68" s="240">
        <f>IF(OR(NOT(ISNUMBER($T68)),ISBLANK($W68),NOT(ISNUMBER($X68))),0,      IF(OR(YEAR($T68)&gt;AB$7,$X68&lt;=0,(YEAR($T68)+$X68)&lt;AB$7),0,     IF(YEAR($T68)=AB$7,               ($W68/($X68*360))*DAYS360($T68,DATE(AB$7,12,31)),     IF((YEAR($T68)+$X68)&lt;=AB$7,               $W68-SUM($Y68:AA68),               $W68/$X68))))</f>
        <v/>
      </c>
      <c r="AC68" s="240">
        <f>IF(OR(NOT(ISNUMBER($T68)),ISBLANK($W68),NOT(ISNUMBER($X68))),0,      IF(OR(YEAR($T68)&gt;AC$7,$X68&lt;=0,(YEAR($T68)+$X68)&lt;AC$7),0,     IF(YEAR($T68)=AC$7,               ($W68/($X68*360))*DAYS360($T68,DATE(AC$7,12,31)),     IF((YEAR($T68)+$X68)&lt;=AC$7,               $W68-SUM($Y68:AB68),               $W68/$X68))))</f>
        <v/>
      </c>
      <c r="AD68" s="240">
        <f>IF(OR(NOT(ISNUMBER($T68)),ISBLANK($W68),NOT(ISNUMBER($X68))),0,      IF(OR(YEAR($T68)&gt;AD$7,$X68&lt;=0,(YEAR($T68)+$X68)&lt;AD$7),0,     IF(YEAR($T68)=AD$7,               ($W68/($X68*360))*DAYS360($T68,DATE(AD$7,12,31)),     IF((YEAR($T68)+$X68)&lt;=AD$7,               $W68-SUM($Y68:AC68),               $W68/$X68))))</f>
        <v/>
      </c>
      <c r="AE68" s="240">
        <f>IF(OR(NOT(ISNUMBER($T68)),ISBLANK($W68),NOT(ISNUMBER($X68))),0,      IF(OR(YEAR($T68)&gt;AE$7,$X68&lt;=0,(YEAR($T68)+$X68)&lt;AE$7),0,     IF(YEAR($T68)=AE$7,               ($W68/($X68*360))*DAYS360($T68,DATE(AE$7,12,31)),     IF((YEAR($T68)+$X68)&lt;=AE$7,               $W68-SUM($Y68:AD68),               $W68/$X68))))</f>
        <v/>
      </c>
      <c r="AF68" s="240">
        <f>IF(OR(NOT(ISNUMBER($T68)),ISBLANK($W68),NOT(ISNUMBER($X68))),0,      IF(OR(YEAR($T68)&gt;AF$7,$X68&lt;=0,(YEAR($T68)+$X68)&lt;AF$7),0,     IF(YEAR($T68)=AF$7,               ($W68/($X68*360))*DAYS360($T68,DATE(AF$7,12,31)),     IF((YEAR($T68)+$X68)&lt;=AF$7,               $W68-SUM($Y68:AE68),               $W68/$X68))))</f>
        <v/>
      </c>
      <c r="AG68" s="240">
        <f>IF(OR(NOT(ISNUMBER($T68)),ISBLANK($W68),NOT(ISNUMBER($X68))),0,      IF(OR(YEAR($T68)&gt;AG$7,$X68&lt;=0,(YEAR($T68)+$X68)&lt;AG$7),0,     IF(YEAR($T68)=AG$7,               ($W68/($X68*360))*DAYS360($T68,DATE(AG$7,12,31)),     IF((YEAR($T68)+$X68)&lt;=AG$7,               $W68-SUM($Y68:AF68),               $W68/$X68))))</f>
        <v/>
      </c>
      <c r="AH68" s="240">
        <f>IF(OR(NOT(ISNUMBER($T68)),ISBLANK($W68),NOT(ISNUMBER($X68))),0,      IF(OR(YEAR($T68)&gt;AH$7,$X68&lt;=0,(YEAR($T68)+$X68)&lt;AH$7),0,     IF(YEAR($T68)=AH$7,               ($W68/($X68*360))*DAYS360($T68,DATE(AH$7,12,31)),     IF((YEAR($T68)+$X68)&lt;=AH$7,               $W68-SUM($Y68:AG68),               $W68/$X68))))</f>
        <v/>
      </c>
      <c r="AI68" s="240">
        <f>IF(OR(NOT(ISNUMBER($T68)),ISBLANK($W68),NOT(ISNUMBER($X68))),0,      IF(OR(YEAR($T68)&gt;AI$7,$X68&lt;=0,(YEAR($T68)+$X68)&lt;AI$7),0,     IF(YEAR($T68)=AI$7,               ($W68/($X68*360))*DAYS360($T68,DATE(AI$7,12,31)),     IF((YEAR($T68)+$X68)&lt;=AI$7,               $W68-SUM($Y68:AH68),               $W68/$X68))))</f>
        <v/>
      </c>
      <c r="AJ68" s="240">
        <f>IF(OR(NOT(ISNUMBER($T68)),ISBLANK($W68),NOT(ISNUMBER($X68))),0,      IF(OR(YEAR($T68)&gt;AJ$7,$X68&lt;=0,(YEAR($T68)+$X68)&lt;AJ$7),0,     IF(YEAR($T68)=AJ$7,               ($W68/($X68*360))*DAYS360($T68,DATE(AJ$7,12,31)),     IF((YEAR($T68)+$X68)&lt;=AJ$7,               $W68-SUM($Y68:AI68),               $W68/$X68))))</f>
        <v/>
      </c>
      <c r="AK68" s="240">
        <f>IF(OR(NOT(ISNUMBER($T68)),ISBLANK($W68),NOT(ISNUMBER($X68))),0,      IF(OR(YEAR($T68)&gt;AK$7,$X68&lt;=0,(YEAR($T68)+$X68)&lt;AK$7),0,     IF(YEAR($T68)=AK$7,               ($W68/($X68*360))*DAYS360($T68,DATE(AK$7,12,31)),     IF((YEAR($T68)+$X68)&lt;=AK$7,               $W68-SUM($Y68:AJ68),               $W68/$X68))))</f>
        <v/>
      </c>
      <c r="AL68" s="240">
        <f>IF(OR(NOT(ISNUMBER($T68)),ISBLANK($W68),NOT(ISNUMBER($X68))),0,      IF(OR(YEAR($T68)&gt;AL$7,$X68&lt;=0,(YEAR($T68)+$X68)&lt;AL$7),0,     IF(YEAR($T68)=AL$7,               ($W68/($X68*360))*DAYS360($T68,DATE(AL$7,12,31)),     IF((YEAR($T68)+$X68)&lt;=AL$7,               $W68-SUM($Y68:AK68),               $W68/$X68))))</f>
        <v/>
      </c>
      <c r="AM68" s="240">
        <f>IF(OR(NOT(ISNUMBER($T68)),ISBLANK($W68),NOT(ISNUMBER($X68))),0,      IF(OR(YEAR($T68)&gt;AM$7,$X68&lt;=0,(YEAR($T68)+$X68)&lt;AM$7),0,     IF(YEAR($T68)=AM$7,               ($W68/($X68*360))*DAYS360($T68,DATE(AM$7,12,31)),     IF((YEAR($T68)+$X68)&lt;=AM$7,               $W68-SUM($Y68:AL68),               $W68/$X68))))</f>
        <v/>
      </c>
      <c r="AN68" s="240">
        <f>IF(OR(NOT(ISNUMBER($T68)),ISBLANK($W68),NOT(ISNUMBER($X68))),0,      IF(OR(YEAR($T68)&gt;AN$7,$X68&lt;=0,(YEAR($T68)+$X68)&lt;AN$7),0,     IF(YEAR($T68)=AN$7,               ($W68/($X68*360))*DAYS360($T68,DATE(AN$7,12,31)),     IF((YEAR($T68)+$X68)&lt;=AN$7,               $W68-SUM($Y68:AM68),               $W68/$X68))))</f>
        <v/>
      </c>
      <c r="AO68" s="240">
        <f>IF(OR(NOT(ISNUMBER($T68)),ISBLANK($W68),NOT(ISNUMBER($X68))),0,      IF(OR(YEAR($T68)&gt;AO$7,$X68&lt;=0,(YEAR($T68)+$X68)&lt;AO$7),0,     IF(YEAR($T68)=AO$7,               ($W68/($X68*360))*DAYS360($T68,DATE(AO$7,12,31)),     IF((YEAR($T68)+$X68)&lt;=AO$7,               $W68-SUM($Y68:AN68),               $W68/$X68))))</f>
        <v/>
      </c>
      <c r="AP68" s="240">
        <f>IF(OR(NOT(ISNUMBER($T68)),ISBLANK($W68),NOT(ISNUMBER($X68))),0,      IF(OR(YEAR($T68)&gt;AP$7,$X68&lt;=0,(YEAR($T68)+$X68)&lt;AP$7),0,     IF(YEAR($T68)=AP$7,               ($W68/($X68*360))*DAYS360($T68,DATE(AP$7,12,31)),     IF((YEAR($T68)+$X68)&lt;=AP$7,               $W68-SUM($Y68:AO68),               $W68/$X68))))</f>
        <v/>
      </c>
      <c r="AQ68" s="240">
        <f>IF(OR(NOT(ISNUMBER($T68)),ISBLANK($W68),NOT(ISNUMBER($X68))),0,      IF(OR(YEAR($T68)&gt;AQ$7,$X68&lt;=0,(YEAR($T68)+$X68)&lt;AQ$7),0,     IF(YEAR($T68)=AQ$7,               ($W68/($X68*360))*DAYS360($T68,DATE(AQ$7,12,31)),     IF((YEAR($T68)+$X68)&lt;=AQ$7,               $W68-SUM($Y68:AP68),               $W68/$X68))))</f>
        <v/>
      </c>
      <c r="AR68" s="240">
        <f>IF(OR(NOT(ISNUMBER($T68)),ISBLANK($W68),NOT(ISNUMBER($X68))),0,      IF(OR(YEAR($T68)&gt;AR$7,$X68&lt;=0,(YEAR($T68)+$X68)&lt;AR$7),0,     IF(YEAR($T68)=AR$7,               ($W68/($X68*360))*DAYS360($T68,DATE(AR$7,12,31)),     IF((YEAR($T68)+$X68)&lt;=AR$7,               $W68-SUM($Y68:AQ68),               $W68/$X68))))</f>
        <v/>
      </c>
      <c r="AS68" s="240">
        <f>IF(OR(NOT(ISNUMBER($T68)),ISBLANK($W68),NOT(ISNUMBER($X68))),0,      IF(OR(YEAR($T68)&gt;AS$7,$X68&lt;=0,(YEAR($T68)+$X68)&lt;AS$7),0,     IF(YEAR($T68)=AS$7,               ($W68/($X68*360))*DAYS360($T68,DATE(AS$7,12,31)),     IF((YEAR($T68)+$X68)&lt;=AS$7,               $W68-SUM($Y68:AR68),               $W68/$X68))))</f>
        <v/>
      </c>
      <c r="AT68" s="240">
        <f>IF(OR(NOT(ISNUMBER($T68)),ISBLANK($W68),NOT(ISNUMBER($X68))),0,      IF(OR(YEAR($T68)&gt;AT$7,$X68&lt;=0,(YEAR($T68)+$X68)&lt;AT$7),0,     IF(YEAR($T68)=AT$7,               ($W68/($X68*360))*DAYS360($T68,DATE(AT$7,12,31)),     IF((YEAR($T68)+$X68)&lt;=AT$7,               $W68-SUM($Y68:AS68),               $W68/$X68))))</f>
        <v/>
      </c>
      <c r="AU68" s="240">
        <f>IF(OR(NOT(ISNUMBER($T68)),ISBLANK($W68),NOT(ISNUMBER($X68))),0,      IF(OR(YEAR($T68)&gt;AU$7,$X68&lt;=0,(YEAR($T68)+$X68)&lt;AU$7),0,     IF(YEAR($T68)=AU$7,               ($W68/($X68*360))*DAYS360($T68,DATE(AU$7,12,31)),     IF((YEAR($T68)+$X68)&lt;=AU$7,               $W68-SUM($Y68:AT68),               $W68/$X68))))</f>
        <v/>
      </c>
      <c r="AV68" s="240">
        <f>IF(OR(NOT(ISNUMBER($T68)),ISBLANK($W68),NOT(ISNUMBER($X68))),0,      IF(OR(YEAR($T68)&gt;AV$7,$X68&lt;=0,(YEAR($T68)+$X68)&lt;AV$7),0,     IF(YEAR($T68)=AV$7,               ($W68/($X68*360))*DAYS360($T68,DATE(AV$7,12,31)),     IF((YEAR($T68)+$X68)&lt;=AV$7,               $W68-SUM($Y68:AU68),               $W68/$X68))))</f>
        <v/>
      </c>
      <c r="AW68" s="240">
        <f>IF(OR(NOT(ISNUMBER($T68)),ISBLANK($W68),NOT(ISNUMBER($X68))),0,      IF(OR(YEAR($T68)&gt;AW$7,$X68&lt;=0,(YEAR($T68)+$X68)&lt;AW$7),0,     IF(YEAR($T68)=AW$7,               ($W68/($X68*360))*DAYS360($T68,DATE(AW$7,12,31)),     IF((YEAR($T68)+$X68)&lt;=AW$7,               $W68-SUM($Y68:AV68),               $W68/$X68))))</f>
        <v/>
      </c>
      <c r="AX68" s="240">
        <f>IF(OR(NOT(ISNUMBER($T68)),ISBLANK($W68),NOT(ISNUMBER($X68))),0,      IF(OR(YEAR($T68)&gt;AX$7,$X68&lt;=0,(YEAR($T68)+$X68)&lt;AX$7),0,     IF(YEAR($T68)=AX$7,               ($W68/($X68*360))*DAYS360($T68,DATE(AX$7,12,31)),     IF((YEAR($T68)+$X68)&lt;=AX$7,               $W68-SUM($Y68:AW68),               $W68/$X68))))</f>
        <v/>
      </c>
      <c r="AY68" s="240">
        <f>IF(OR(NOT(ISNUMBER($T68)),ISBLANK($W68),NOT(ISNUMBER($X68))),0,      IF(OR(YEAR($T68)&gt;AY$7,$X68&lt;=0,(YEAR($T68)+$X68)&lt;AY$7),0,     IF(YEAR($T68)=AY$7,               ($W68/($X68*360))*DAYS360($T68,DATE(AY$7,12,31)),     IF((YEAR($T68)+$X68)&lt;=AY$7,               $W68-SUM($Y68:AX68),               $W68/$X68))))</f>
        <v/>
      </c>
      <c r="AZ68" s="240">
        <f>IF(OR(NOT(ISNUMBER($T68)),ISBLANK($W68),NOT(ISNUMBER($X68))),0,      IF(OR(YEAR($T68)&gt;AZ$7,$X68&lt;=0,(YEAR($T68)+$X68)&lt;AZ$7),0,     IF(YEAR($T68)=AZ$7,               ($W68/($X68*360))*DAYS360($T68,DATE(AZ$7,12,31)),     IF((YEAR($T68)+$X68)&lt;=AZ$7,               $W68-SUM($Y68:AY68),               $W68/$X68))))</f>
        <v/>
      </c>
      <c r="BA68" s="240">
        <f>IF(OR(NOT(ISNUMBER($T68)),ISBLANK($W68),NOT(ISNUMBER($X68))),0,      IF(OR(YEAR($T68)&gt;BA$7,$X68&lt;=0,(YEAR($T68)+$X68)&lt;BA$7),0,     IF(YEAR($T68)=BA$7,               ($W68/($X68*360))*DAYS360($T68,DATE(BA$7,12,31)),     IF((YEAR($T68)+$X68)&lt;=BA$7,               $W68-SUM($Y68:AZ68),               $W68/$X68))))</f>
        <v/>
      </c>
      <c r="BB68" s="240">
        <f>IF(OR(NOT(ISNUMBER($T68)),ISBLANK($W68),NOT(ISNUMBER($X68))),0,      IF(OR(YEAR($T68)&gt;BB$7,$X68&lt;=0,(YEAR($T68)+$X68)&lt;BB$7),0,     IF(YEAR($T68)=BB$7,               ($W68/($X68*360))*DAYS360($T68,DATE(BB$7,12,31)),     IF((YEAR($T68)+$X68)&lt;=BB$7,               $W68-SUM($Y68:BA68),               $W68/$X68))))</f>
        <v/>
      </c>
      <c r="BC68" s="240">
        <f>IF(OR(NOT(ISNUMBER($T68)),ISBLANK($W68),NOT(ISNUMBER($X68))),0,      IF(OR(YEAR($T68)&gt;BC$7,$X68&lt;=0,(YEAR($T68)+$X68)&lt;BC$7),0,     IF(YEAR($T68)=BC$7,               ($W68/($X68*360))*DAYS360($T68,DATE(BC$7,12,31)),     IF((YEAR($T68)+$X68)&lt;=BC$7,               $W68-SUM($Y68:BB68),               $W68/$X68))))</f>
        <v/>
      </c>
      <c r="BD68" s="240">
        <f>IF(OR(NOT(ISNUMBER($T68)),ISBLANK($W68),NOT(ISNUMBER($X68))),0,      IF(OR(YEAR($T68)&gt;BD$7,$X68&lt;=0,(YEAR($T68)+$X68)&lt;BD$7),0,     IF(YEAR($T68)=BD$7,               ($W68/($X68*360))*DAYS360($T68,DATE(BD$7,12,31)),     IF((YEAR($T68)+$X68)&lt;=BD$7,               $W68-SUM($Y68:BC68),               $W68/$X68))))</f>
        <v/>
      </c>
      <c r="BE68" s="240">
        <f>IF(OR(NOT(ISNUMBER($T68)),ISBLANK($W68),NOT(ISNUMBER($X68))),0,      IF(OR(YEAR($T68)&gt;BE$7,$X68&lt;=0,(YEAR($T68)+$X68)&lt;BE$7),0,     IF(YEAR($T68)=BE$7,               ($W68/($X68*360))*DAYS360($T68,DATE(BE$7,12,31)),     IF((YEAR($T68)+$X68)&lt;=BE$7,               $W68-SUM($Y68:BD68),               $W68/$X68))))</f>
        <v/>
      </c>
      <c r="BF68" s="240">
        <f>IF(OR(NOT(ISNUMBER($T68)),ISBLANK($W68),NOT(ISNUMBER($X68))),0,      IF(OR(YEAR($T68)&gt;BF$7,$X68&lt;=0,(YEAR($T68)+$X68)&lt;BF$7),0,     IF(YEAR($T68)=BF$7,               ($W68/($X68*360))*DAYS360($T68,DATE(BF$7,12,31)),     IF((YEAR($T68)+$X68)&lt;=BF$7,               $W68-SUM($Y68:BE68),               $W68/$X68))))</f>
        <v/>
      </c>
      <c r="BG68" s="240">
        <f>IF(OR(NOT(ISNUMBER($T68)),ISBLANK($W68),NOT(ISNUMBER($X68))),0,      IF(OR(YEAR($T68)&gt;BG$7,$X68&lt;=0,(YEAR($T68)+$X68)&lt;BG$7),0,     IF(YEAR($T68)=BG$7,               ($W68/($X68*360))*DAYS360($T68,DATE(BG$7,12,31)),     IF((YEAR($T68)+$X68)&lt;=BG$7,               $W68-SUM($Y68:BF68),               $W68/$X68))))</f>
        <v/>
      </c>
      <c r="BH68" s="240">
        <f>IF(OR(NOT(ISNUMBER($T68)),ISBLANK($W68),NOT(ISNUMBER($X68))),0,      IF(OR(YEAR($T68)&gt;BH$7,$X68&lt;=0,(YEAR($T68)+$X68)&lt;BH$7),0,     IF(YEAR($T68)=BH$7,               ($W68/($X68*360))*DAYS360($T68,DATE(BH$7,12,31)),     IF((YEAR($T68)+$X68)&lt;=BH$7,               $W68-SUM($Y68:BG68),               $W68/$X68))))</f>
        <v/>
      </c>
      <c r="BI68" s="240">
        <f>IF(OR(NOT(ISNUMBER($T68)),ISBLANK($W68),NOT(ISNUMBER($X68))),0,      IF(OR(YEAR($T68)&gt;BI$7,$X68&lt;=0,(YEAR($T68)+$X68)&lt;BI$7),0,     IF(YEAR($T68)=BI$7,               ($W68/($X68*360))*DAYS360($T68,DATE(BI$7,12,31)),     IF((YEAR($T68)+$X68)&lt;=BI$7,               $W68-SUM($Y68:BH68),               $W68/$X68))))</f>
        <v/>
      </c>
      <c r="BJ68" s="240">
        <f>IF(OR(NOT(ISNUMBER($T68)),ISBLANK($W68),NOT(ISNUMBER($X68))),0,      IF(OR(YEAR($T68)&gt;BJ$7,$X68&lt;=0,(YEAR($T68)+$X68)&lt;BJ$7),0,     IF(YEAR($T68)=BJ$7,               ($W68/($X68*360))*DAYS360($T68,DATE(BJ$7,12,31)),     IF((YEAR($T68)+$X68)&lt;=BJ$7,               $W68-SUM($Y68:BI68),               $W68/$X68))))</f>
        <v/>
      </c>
      <c r="BK68" s="240">
        <f>IF(OR(NOT(ISNUMBER($T68)),ISBLANK($W68),NOT(ISNUMBER($X68))),0,      IF(OR(YEAR($T68)&gt;BK$7,$X68&lt;=0,(YEAR($T68)+$X68)&lt;BK$7),0,     IF(YEAR($T68)=BK$7,               ($W68/($X68*360))*DAYS360($T68,DATE(BK$7,12,31)),     IF((YEAR($T68)+$X68)&lt;=BK$7,               $W68-SUM($Y68:BJ68),               $W68/$X68))))</f>
        <v/>
      </c>
      <c r="BL68" s="240">
        <f>IF(OR(NOT(ISNUMBER($T68)),ISBLANK($W68),NOT(ISNUMBER($X68))),0,      IF(OR(YEAR($T68)&gt;BL$7,$X68&lt;=0,(YEAR($T68)+$X68)&lt;BL$7),0,     IF(YEAR($T68)=BL$7,               ($W68/($X68*360))*DAYS360($T68,DATE(BL$7,12,31)),     IF((YEAR($T68)+$X68)&lt;=BL$7,               $W68-SUM($Y68:BK68),               $W68/$X68))))</f>
        <v/>
      </c>
      <c r="BM68" s="240">
        <f>IF(OR(NOT(ISNUMBER($T68)),ISBLANK($W68),NOT(ISNUMBER($X68))),0,      IF(OR(YEAR($T68)&gt;BM$7,$X68&lt;=0,(YEAR($T68)+$X68)&lt;BM$7),0,     IF(YEAR($T68)=BM$7,               ($W68/($X68*360))*DAYS360($T68,DATE(BM$7,12,31)),     IF((YEAR($T68)+$X68)&lt;=BM$7,               $W68-SUM($Y68:BL68),               $W68/$X68))))</f>
        <v/>
      </c>
      <c r="BN68" s="240">
        <f>IF(OR(NOT(ISNUMBER($T68)),ISBLANK($W68),NOT(ISNUMBER($X68))),0,      IF(OR(YEAR($T68)&gt;BN$7,$X68&lt;=0,(YEAR($T68)+$X68)&lt;BN$7),0,     IF(YEAR($T68)=BN$7,               ($W68/($X68*360))*DAYS360($T68,DATE(BN$7,12,31)),     IF((YEAR($T68)+$X68)&lt;=BN$7,               $W68-SUM($Y68:BM68),               $W68/$X68))))</f>
        <v/>
      </c>
      <c r="BO68" s="240">
        <f>IF(OR(NOT(ISNUMBER($T68)),ISBLANK($W68),NOT(ISNUMBER($X68))),0,      IF(OR(YEAR($T68)&gt;BO$7,$X68&lt;=0,(YEAR($T68)+$X68)&lt;BO$7),0,     IF(YEAR($T68)=BO$7,               ($W68/($X68*360))*DAYS360($T68,DATE(BO$7,12,31)),     IF((YEAR($T68)+$X68)&lt;=BO$7,               $W68-SUM($Y68:BN68),               $W68/$X68))))</f>
        <v/>
      </c>
      <c r="BP68" s="240">
        <f>IF(OR(NOT(ISNUMBER($T68)),ISBLANK($W68),NOT(ISNUMBER($X68))),0,      IF(OR(YEAR($T68)&gt;BP$7,$X68&lt;=0,(YEAR($T68)+$X68)&lt;BP$7),0,     IF(YEAR($T68)=BP$7,               ($W68/($X68*360))*DAYS360($T68,DATE(BP$7,12,31)),     IF((YEAR($T68)+$X68)&lt;=BP$7,               $W68-SUM($Y68:BO68),               $W68/$X68))))</f>
        <v/>
      </c>
      <c r="BQ68" s="240">
        <f>IF(OR(NOT(ISNUMBER($T68)),ISBLANK($W68),NOT(ISNUMBER($X68))),0,      IF(OR(YEAR($T68)&gt;BQ$7,$X68&lt;=0,(YEAR($T68)+$X68)&lt;BQ$7),0,     IF(YEAR($T68)=BQ$7,               ($W68/($X68*360))*DAYS360($T68,DATE(BQ$7,12,31)),     IF((YEAR($T68)+$X68)&lt;=BQ$7,               $W68-SUM($Y68:BP68),               $W68/$X68))))</f>
        <v/>
      </c>
      <c r="BR68" s="240">
        <f>IF(OR(NOT(ISNUMBER($T68)),ISBLANK($W68),NOT(ISNUMBER($X68))),0,      IF(OR(YEAR($T68)&gt;BR$7,$X68&lt;=0,(YEAR($T68)+$X68)&lt;BR$7),0,     IF(YEAR($T68)=BR$7,               ($W68/($X68*360))*DAYS360($T68,DATE(BR$7,12,31)),     IF((YEAR($T68)+$X68)&lt;=BR$7,               $W68-SUM($Y68:BQ68),               $W68/$X68))))</f>
        <v/>
      </c>
      <c r="BS68" s="240">
        <f>IF(OR(NOT(ISNUMBER($T68)),ISBLANK($W68),NOT(ISNUMBER($X68))),0,      IF(OR(YEAR($T68)&gt;BS$7,$X68&lt;=0,(YEAR($T68)+$X68)&lt;BS$7),0,     IF(YEAR($T68)=BS$7,               ($W68/($X68*360))*DAYS360($T68,DATE(BS$7,12,31)),     IF((YEAR($T68)+$X68)&lt;=BS$7,               $W68-SUM($Y68:BR68),               $W68/$X68))))</f>
        <v/>
      </c>
      <c r="BT68" s="240">
        <f>IF(OR(NOT(ISNUMBER($T68)),ISBLANK($W68),NOT(ISNUMBER($X68))),0,      IF(OR(YEAR($T68)&gt;BT$7,$X68&lt;=0,(YEAR($T68)+$X68)&lt;BT$7),0,     IF(YEAR($T68)=BT$7,               ($W68/($X68*360))*DAYS360($T68,DATE(BT$7,12,31)),     IF((YEAR($T68)+$X68)&lt;=BT$7,               $W68-SUM($Y68:BS68),               $W68/$X68))))</f>
        <v/>
      </c>
      <c r="BU68" s="240">
        <f>IF(OR(NOT(ISNUMBER($T68)),ISBLANK($W68),NOT(ISNUMBER($X68))),0,      IF(OR(YEAR($T68)&gt;BU$7,$X68&lt;=0,(YEAR($T68)+$X68)&lt;BU$7),0,     IF(YEAR($T68)=BU$7,               ($W68/($X68*360))*DAYS360($T68,DATE(BU$7,12,31)),     IF((YEAR($T68)+$X68)&lt;=BU$7,               $W68-SUM($Y68:BT68),               $W68/$X68))))</f>
        <v/>
      </c>
      <c r="BV68" s="240">
        <f>IF(OR(NOT(ISNUMBER($T68)),ISBLANK($W68),NOT(ISNUMBER($X68))),0,      IF(OR(YEAR($T68)&gt;BV$7,$X68&lt;=0,(YEAR($T68)+$X68)&lt;BV$7),0,     IF(YEAR($T68)=BV$7,               ($W68/($X68*360))*DAYS360($T68,DATE(BV$7,12,31)),     IF((YEAR($T68)+$X68)&lt;=BV$7,               $W68-SUM($Y68:BU68),               $W68/$X68))))</f>
        <v/>
      </c>
      <c r="BW68" s="240">
        <f>IF(OR(NOT(ISNUMBER($T68)),ISBLANK($W68),NOT(ISNUMBER($X68))),0,      IF(OR(YEAR($T68)&gt;BW$7,$X68&lt;=0,(YEAR($T68)+$X68)&lt;BW$7),0,     IF(YEAR($T68)=BW$7,               ($W68/($X68*360))*DAYS360($T68,DATE(BW$7,12,31)),     IF((YEAR($T68)+$X68)&lt;=BW$7,               $W68-SUM($Y68:BV68),               $W68/$X68))))</f>
        <v/>
      </c>
      <c r="BX68" s="240">
        <f>IF(OR(NOT(ISNUMBER($T68)),ISBLANK($W68),NOT(ISNUMBER($X68))),0,      IF(OR(YEAR($T68)&gt;BX$7,$X68&lt;=0,(YEAR($T68)+$X68)&lt;BX$7),0,     IF(YEAR($T68)=BX$7,               ($W68/($X68*360))*DAYS360($T68,DATE(BX$7,12,31)),     IF((YEAR($T68)+$X68)&lt;=BX$7,               $W68-SUM($Y68:BW68),               $W68/$X68))))</f>
        <v/>
      </c>
      <c r="BY68" s="240">
        <f>IF(OR(NOT(ISNUMBER($T68)),ISBLANK($W68),NOT(ISNUMBER($X68))),0,      IF(OR(YEAR($T68)&gt;BY$7,$X68&lt;=0,(YEAR($T68)+$X68)&lt;BY$7),0,     IF(YEAR($T68)=BY$7,               ($W68/($X68*360))*DAYS360($T68,DATE(BY$7,12,31)),     IF((YEAR($T68)+$X68)&lt;=BY$7,               $W68-SUM($Y68:BX68),               $W68/$X68))))</f>
        <v/>
      </c>
    </row>
    <row r="69" ht="15" customFormat="1" customHeight="1" s="14">
      <c r="A69" s="12" t="n"/>
      <c r="B69" s="30" t="inlineStr">
        <is>
          <t>Bien_Immo - 1</t>
        </is>
      </c>
      <c r="C69" s="190" t="n"/>
      <c r="D69" s="356" t="n"/>
      <c r="E69" s="525" t="n"/>
      <c r="F69" s="525" t="n"/>
      <c r="G69" s="525" t="n"/>
      <c r="H69" s="525" t="n"/>
      <c r="I69" s="525" t="n"/>
      <c r="J69" s="525" t="n"/>
      <c r="K69" s="525" t="n"/>
      <c r="L69" s="525" t="n"/>
      <c r="M69" s="525" t="n"/>
      <c r="N69" s="526" t="n"/>
      <c r="O69" s="260" t="n"/>
      <c r="P69" s="191" t="n"/>
      <c r="Q69" s="341" t="inlineStr">
        <is>
          <t>Autres immobilisations corporelles</t>
        </is>
      </c>
      <c r="R69" s="18" t="n"/>
      <c r="S69" s="12">
        <f>B75</f>
        <v/>
      </c>
      <c r="T69" s="176">
        <f>IFERROR( IF(ISBLANK(C75),"",IF(C75&lt;HLOOKUP(S69,$Z$275:$AC$280,5,FALSE),"",MAX(HLOOKUP(S69,$Z$275:$AC$280,6,FALSE),C75) ) ),"")</f>
        <v/>
      </c>
      <c r="U69" s="287">
        <f>IF(ISBLANK(D75),"",D75)</f>
        <v/>
      </c>
      <c r="V69" s="316">
        <f>Q75</f>
        <v/>
      </c>
      <c r="W69" s="512">
        <f>IF(ISBLANK(O75),0,O75)</f>
        <v/>
      </c>
      <c r="X69" s="512">
        <f>IF(ISBLANK(P75),"",P75)</f>
        <v/>
      </c>
      <c r="Y69" s="12" t="n"/>
      <c r="Z69" s="240">
        <f>IF(OR(NOT(ISNUMBER($T69)),ISBLANK($W69),NOT(ISNUMBER($X69))),0,      IF(OR(YEAR($T69)&gt;Z$7,$X69&lt;=0,(YEAR($T69)+$X69)&lt;Z$7),0,     IF(YEAR($T69)=Z$7,               ($W69/($X69*360))*DAYS360($T69,DATE(Z$7,12,31)),     IF((YEAR($T69)+$X69)&lt;=Z$7,               $W69-SUM($Y69:Y69),               $W69/$X69))))</f>
        <v/>
      </c>
      <c r="AA69" s="240">
        <f>IF(OR(NOT(ISNUMBER($T69)),ISBLANK($W69),NOT(ISNUMBER($X69))),0,      IF(OR(YEAR($T69)&gt;AA$7,$X69&lt;=0,(YEAR($T69)+$X69)&lt;AA$7),0,     IF(YEAR($T69)=AA$7,               ($W69/($X69*360))*DAYS360($T69,DATE(AA$7,12,31)),     IF((YEAR($T69)+$X69)&lt;=AA$7,               $W69-SUM($Y69:Z69),               $W69/$X69))))</f>
        <v/>
      </c>
      <c r="AB69" s="240">
        <f>IF(OR(NOT(ISNUMBER($T69)),ISBLANK($W69),NOT(ISNUMBER($X69))),0,      IF(OR(YEAR($T69)&gt;AB$7,$X69&lt;=0,(YEAR($T69)+$X69)&lt;AB$7),0,     IF(YEAR($T69)=AB$7,               ($W69/($X69*360))*DAYS360($T69,DATE(AB$7,12,31)),     IF((YEAR($T69)+$X69)&lt;=AB$7,               $W69-SUM($Y69:AA69),               $W69/$X69))))</f>
        <v/>
      </c>
      <c r="AC69" s="240">
        <f>IF(OR(NOT(ISNUMBER($T69)),ISBLANK($W69),NOT(ISNUMBER($X69))),0,      IF(OR(YEAR($T69)&gt;AC$7,$X69&lt;=0,(YEAR($T69)+$X69)&lt;AC$7),0,     IF(YEAR($T69)=AC$7,               ($W69/($X69*360))*DAYS360($T69,DATE(AC$7,12,31)),     IF((YEAR($T69)+$X69)&lt;=AC$7,               $W69-SUM($Y69:AB69),               $W69/$X69))))</f>
        <v/>
      </c>
      <c r="AD69" s="240">
        <f>IF(OR(NOT(ISNUMBER($T69)),ISBLANK($W69),NOT(ISNUMBER($X69))),0,      IF(OR(YEAR($T69)&gt;AD$7,$X69&lt;=0,(YEAR($T69)+$X69)&lt;AD$7),0,     IF(YEAR($T69)=AD$7,               ($W69/($X69*360))*DAYS360($T69,DATE(AD$7,12,31)),     IF((YEAR($T69)+$X69)&lt;=AD$7,               $W69-SUM($Y69:AC69),               $W69/$X69))))</f>
        <v/>
      </c>
      <c r="AE69" s="240">
        <f>IF(OR(NOT(ISNUMBER($T69)),ISBLANK($W69),NOT(ISNUMBER($X69))),0,      IF(OR(YEAR($T69)&gt;AE$7,$X69&lt;=0,(YEAR($T69)+$X69)&lt;AE$7),0,     IF(YEAR($T69)=AE$7,               ($W69/($X69*360))*DAYS360($T69,DATE(AE$7,12,31)),     IF((YEAR($T69)+$X69)&lt;=AE$7,               $W69-SUM($Y69:AD69),               $W69/$X69))))</f>
        <v/>
      </c>
      <c r="AF69" s="240">
        <f>IF(OR(NOT(ISNUMBER($T69)),ISBLANK($W69),NOT(ISNUMBER($X69))),0,      IF(OR(YEAR($T69)&gt;AF$7,$X69&lt;=0,(YEAR($T69)+$X69)&lt;AF$7),0,     IF(YEAR($T69)=AF$7,               ($W69/($X69*360))*DAYS360($T69,DATE(AF$7,12,31)),     IF((YEAR($T69)+$X69)&lt;=AF$7,               $W69-SUM($Y69:AE69),               $W69/$X69))))</f>
        <v/>
      </c>
      <c r="AG69" s="240">
        <f>IF(OR(NOT(ISNUMBER($T69)),ISBLANK($W69),NOT(ISNUMBER($X69))),0,      IF(OR(YEAR($T69)&gt;AG$7,$X69&lt;=0,(YEAR($T69)+$X69)&lt;AG$7),0,     IF(YEAR($T69)=AG$7,               ($W69/($X69*360))*DAYS360($T69,DATE(AG$7,12,31)),     IF((YEAR($T69)+$X69)&lt;=AG$7,               $W69-SUM($Y69:AF69),               $W69/$X69))))</f>
        <v/>
      </c>
      <c r="AH69" s="240">
        <f>IF(OR(NOT(ISNUMBER($T69)),ISBLANK($W69),NOT(ISNUMBER($X69))),0,      IF(OR(YEAR($T69)&gt;AH$7,$X69&lt;=0,(YEAR($T69)+$X69)&lt;AH$7),0,     IF(YEAR($T69)=AH$7,               ($W69/($X69*360))*DAYS360($T69,DATE(AH$7,12,31)),     IF((YEAR($T69)+$X69)&lt;=AH$7,               $W69-SUM($Y69:AG69),               $W69/$X69))))</f>
        <v/>
      </c>
      <c r="AI69" s="240">
        <f>IF(OR(NOT(ISNUMBER($T69)),ISBLANK($W69),NOT(ISNUMBER($X69))),0,      IF(OR(YEAR($T69)&gt;AI$7,$X69&lt;=0,(YEAR($T69)+$X69)&lt;AI$7),0,     IF(YEAR($T69)=AI$7,               ($W69/($X69*360))*DAYS360($T69,DATE(AI$7,12,31)),     IF((YEAR($T69)+$X69)&lt;=AI$7,               $W69-SUM($Y69:AH69),               $W69/$X69))))</f>
        <v/>
      </c>
      <c r="AJ69" s="240">
        <f>IF(OR(NOT(ISNUMBER($T69)),ISBLANK($W69),NOT(ISNUMBER($X69))),0,      IF(OR(YEAR($T69)&gt;AJ$7,$X69&lt;=0,(YEAR($T69)+$X69)&lt;AJ$7),0,     IF(YEAR($T69)=AJ$7,               ($W69/($X69*360))*DAYS360($T69,DATE(AJ$7,12,31)),     IF((YEAR($T69)+$X69)&lt;=AJ$7,               $W69-SUM($Y69:AI69),               $W69/$X69))))</f>
        <v/>
      </c>
      <c r="AK69" s="240">
        <f>IF(OR(NOT(ISNUMBER($T69)),ISBLANK($W69),NOT(ISNUMBER($X69))),0,      IF(OR(YEAR($T69)&gt;AK$7,$X69&lt;=0,(YEAR($T69)+$X69)&lt;AK$7),0,     IF(YEAR($T69)=AK$7,               ($W69/($X69*360))*DAYS360($T69,DATE(AK$7,12,31)),     IF((YEAR($T69)+$X69)&lt;=AK$7,               $W69-SUM($Y69:AJ69),               $W69/$X69))))</f>
        <v/>
      </c>
      <c r="AL69" s="240">
        <f>IF(OR(NOT(ISNUMBER($T69)),ISBLANK($W69),NOT(ISNUMBER($X69))),0,      IF(OR(YEAR($T69)&gt;AL$7,$X69&lt;=0,(YEAR($T69)+$X69)&lt;AL$7),0,     IF(YEAR($T69)=AL$7,               ($W69/($X69*360))*DAYS360($T69,DATE(AL$7,12,31)),     IF((YEAR($T69)+$X69)&lt;=AL$7,               $W69-SUM($Y69:AK69),               $W69/$X69))))</f>
        <v/>
      </c>
      <c r="AM69" s="240">
        <f>IF(OR(NOT(ISNUMBER($T69)),ISBLANK($W69),NOT(ISNUMBER($X69))),0,      IF(OR(YEAR($T69)&gt;AM$7,$X69&lt;=0,(YEAR($T69)+$X69)&lt;AM$7),0,     IF(YEAR($T69)=AM$7,               ($W69/($X69*360))*DAYS360($T69,DATE(AM$7,12,31)),     IF((YEAR($T69)+$X69)&lt;=AM$7,               $W69-SUM($Y69:AL69),               $W69/$X69))))</f>
        <v/>
      </c>
      <c r="AN69" s="240">
        <f>IF(OR(NOT(ISNUMBER($T69)),ISBLANK($W69),NOT(ISNUMBER($X69))),0,      IF(OR(YEAR($T69)&gt;AN$7,$X69&lt;=0,(YEAR($T69)+$X69)&lt;AN$7),0,     IF(YEAR($T69)=AN$7,               ($W69/($X69*360))*DAYS360($T69,DATE(AN$7,12,31)),     IF((YEAR($T69)+$X69)&lt;=AN$7,               $W69-SUM($Y69:AM69),               $W69/$X69))))</f>
        <v/>
      </c>
      <c r="AO69" s="240">
        <f>IF(OR(NOT(ISNUMBER($T69)),ISBLANK($W69),NOT(ISNUMBER($X69))),0,      IF(OR(YEAR($T69)&gt;AO$7,$X69&lt;=0,(YEAR($T69)+$X69)&lt;AO$7),0,     IF(YEAR($T69)=AO$7,               ($W69/($X69*360))*DAYS360($T69,DATE(AO$7,12,31)),     IF((YEAR($T69)+$X69)&lt;=AO$7,               $W69-SUM($Y69:AN69),               $W69/$X69))))</f>
        <v/>
      </c>
      <c r="AP69" s="240">
        <f>IF(OR(NOT(ISNUMBER($T69)),ISBLANK($W69),NOT(ISNUMBER($X69))),0,      IF(OR(YEAR($T69)&gt;AP$7,$X69&lt;=0,(YEAR($T69)+$X69)&lt;AP$7),0,     IF(YEAR($T69)=AP$7,               ($W69/($X69*360))*DAYS360($T69,DATE(AP$7,12,31)),     IF((YEAR($T69)+$X69)&lt;=AP$7,               $W69-SUM($Y69:AO69),               $W69/$X69))))</f>
        <v/>
      </c>
      <c r="AQ69" s="240">
        <f>IF(OR(NOT(ISNUMBER($T69)),ISBLANK($W69),NOT(ISNUMBER($X69))),0,      IF(OR(YEAR($T69)&gt;AQ$7,$X69&lt;=0,(YEAR($T69)+$X69)&lt;AQ$7),0,     IF(YEAR($T69)=AQ$7,               ($W69/($X69*360))*DAYS360($T69,DATE(AQ$7,12,31)),     IF((YEAR($T69)+$X69)&lt;=AQ$7,               $W69-SUM($Y69:AP69),               $W69/$X69))))</f>
        <v/>
      </c>
      <c r="AR69" s="240">
        <f>IF(OR(NOT(ISNUMBER($T69)),ISBLANK($W69),NOT(ISNUMBER($X69))),0,      IF(OR(YEAR($T69)&gt;AR$7,$X69&lt;=0,(YEAR($T69)+$X69)&lt;AR$7),0,     IF(YEAR($T69)=AR$7,               ($W69/($X69*360))*DAYS360($T69,DATE(AR$7,12,31)),     IF((YEAR($T69)+$X69)&lt;=AR$7,               $W69-SUM($Y69:AQ69),               $W69/$X69))))</f>
        <v/>
      </c>
      <c r="AS69" s="240">
        <f>IF(OR(NOT(ISNUMBER($T69)),ISBLANK($W69),NOT(ISNUMBER($X69))),0,      IF(OR(YEAR($T69)&gt;AS$7,$X69&lt;=0,(YEAR($T69)+$X69)&lt;AS$7),0,     IF(YEAR($T69)=AS$7,               ($W69/($X69*360))*DAYS360($T69,DATE(AS$7,12,31)),     IF((YEAR($T69)+$X69)&lt;=AS$7,               $W69-SUM($Y69:AR69),               $W69/$X69))))</f>
        <v/>
      </c>
      <c r="AT69" s="240">
        <f>IF(OR(NOT(ISNUMBER($T69)),ISBLANK($W69),NOT(ISNUMBER($X69))),0,      IF(OR(YEAR($T69)&gt;AT$7,$X69&lt;=0,(YEAR($T69)+$X69)&lt;AT$7),0,     IF(YEAR($T69)=AT$7,               ($W69/($X69*360))*DAYS360($T69,DATE(AT$7,12,31)),     IF((YEAR($T69)+$X69)&lt;=AT$7,               $W69-SUM($Y69:AS69),               $W69/$X69))))</f>
        <v/>
      </c>
      <c r="AU69" s="240">
        <f>IF(OR(NOT(ISNUMBER($T69)),ISBLANK($W69),NOT(ISNUMBER($X69))),0,      IF(OR(YEAR($T69)&gt;AU$7,$X69&lt;=0,(YEAR($T69)+$X69)&lt;AU$7),0,     IF(YEAR($T69)=AU$7,               ($W69/($X69*360))*DAYS360($T69,DATE(AU$7,12,31)),     IF((YEAR($T69)+$X69)&lt;=AU$7,               $W69-SUM($Y69:AT69),               $W69/$X69))))</f>
        <v/>
      </c>
      <c r="AV69" s="240">
        <f>IF(OR(NOT(ISNUMBER($T69)),ISBLANK($W69),NOT(ISNUMBER($X69))),0,      IF(OR(YEAR($T69)&gt;AV$7,$X69&lt;=0,(YEAR($T69)+$X69)&lt;AV$7),0,     IF(YEAR($T69)=AV$7,               ($W69/($X69*360))*DAYS360($T69,DATE(AV$7,12,31)),     IF((YEAR($T69)+$X69)&lt;=AV$7,               $W69-SUM($Y69:AU69),               $W69/$X69))))</f>
        <v/>
      </c>
      <c r="AW69" s="240">
        <f>IF(OR(NOT(ISNUMBER($T69)),ISBLANK($W69),NOT(ISNUMBER($X69))),0,      IF(OR(YEAR($T69)&gt;AW$7,$X69&lt;=0,(YEAR($T69)+$X69)&lt;AW$7),0,     IF(YEAR($T69)=AW$7,               ($W69/($X69*360))*DAYS360($T69,DATE(AW$7,12,31)),     IF((YEAR($T69)+$X69)&lt;=AW$7,               $W69-SUM($Y69:AV69),               $W69/$X69))))</f>
        <v/>
      </c>
      <c r="AX69" s="240">
        <f>IF(OR(NOT(ISNUMBER($T69)),ISBLANK($W69),NOT(ISNUMBER($X69))),0,      IF(OR(YEAR($T69)&gt;AX$7,$X69&lt;=0,(YEAR($T69)+$X69)&lt;AX$7),0,     IF(YEAR($T69)=AX$7,               ($W69/($X69*360))*DAYS360($T69,DATE(AX$7,12,31)),     IF((YEAR($T69)+$X69)&lt;=AX$7,               $W69-SUM($Y69:AW69),               $W69/$X69))))</f>
        <v/>
      </c>
      <c r="AY69" s="240">
        <f>IF(OR(NOT(ISNUMBER($T69)),ISBLANK($W69),NOT(ISNUMBER($X69))),0,      IF(OR(YEAR($T69)&gt;AY$7,$X69&lt;=0,(YEAR($T69)+$X69)&lt;AY$7),0,     IF(YEAR($T69)=AY$7,               ($W69/($X69*360))*DAYS360($T69,DATE(AY$7,12,31)),     IF((YEAR($T69)+$X69)&lt;=AY$7,               $W69-SUM($Y69:AX69),               $W69/$X69))))</f>
        <v/>
      </c>
      <c r="AZ69" s="240">
        <f>IF(OR(NOT(ISNUMBER($T69)),ISBLANK($W69),NOT(ISNUMBER($X69))),0,      IF(OR(YEAR($T69)&gt;AZ$7,$X69&lt;=0,(YEAR($T69)+$X69)&lt;AZ$7),0,     IF(YEAR($T69)=AZ$7,               ($W69/($X69*360))*DAYS360($T69,DATE(AZ$7,12,31)),     IF((YEAR($T69)+$X69)&lt;=AZ$7,               $W69-SUM($Y69:AY69),               $W69/$X69))))</f>
        <v/>
      </c>
      <c r="BA69" s="240">
        <f>IF(OR(NOT(ISNUMBER($T69)),ISBLANK($W69),NOT(ISNUMBER($X69))),0,      IF(OR(YEAR($T69)&gt;BA$7,$X69&lt;=0,(YEAR($T69)+$X69)&lt;BA$7),0,     IF(YEAR($T69)=BA$7,               ($W69/($X69*360))*DAYS360($T69,DATE(BA$7,12,31)),     IF((YEAR($T69)+$X69)&lt;=BA$7,               $W69-SUM($Y69:AZ69),               $W69/$X69))))</f>
        <v/>
      </c>
      <c r="BB69" s="240">
        <f>IF(OR(NOT(ISNUMBER($T69)),ISBLANK($W69),NOT(ISNUMBER($X69))),0,      IF(OR(YEAR($T69)&gt;BB$7,$X69&lt;=0,(YEAR($T69)+$X69)&lt;BB$7),0,     IF(YEAR($T69)=BB$7,               ($W69/($X69*360))*DAYS360($T69,DATE(BB$7,12,31)),     IF((YEAR($T69)+$X69)&lt;=BB$7,               $W69-SUM($Y69:BA69),               $W69/$X69))))</f>
        <v/>
      </c>
      <c r="BC69" s="240">
        <f>IF(OR(NOT(ISNUMBER($T69)),ISBLANK($W69),NOT(ISNUMBER($X69))),0,      IF(OR(YEAR($T69)&gt;BC$7,$X69&lt;=0,(YEAR($T69)+$X69)&lt;BC$7),0,     IF(YEAR($T69)=BC$7,               ($W69/($X69*360))*DAYS360($T69,DATE(BC$7,12,31)),     IF((YEAR($T69)+$X69)&lt;=BC$7,               $W69-SUM($Y69:BB69),               $W69/$X69))))</f>
        <v/>
      </c>
      <c r="BD69" s="240">
        <f>IF(OR(NOT(ISNUMBER($T69)),ISBLANK($W69),NOT(ISNUMBER($X69))),0,      IF(OR(YEAR($T69)&gt;BD$7,$X69&lt;=0,(YEAR($T69)+$X69)&lt;BD$7),0,     IF(YEAR($T69)=BD$7,               ($W69/($X69*360))*DAYS360($T69,DATE(BD$7,12,31)),     IF((YEAR($T69)+$X69)&lt;=BD$7,               $W69-SUM($Y69:BC69),               $W69/$X69))))</f>
        <v/>
      </c>
      <c r="BE69" s="240">
        <f>IF(OR(NOT(ISNUMBER($T69)),ISBLANK($W69),NOT(ISNUMBER($X69))),0,      IF(OR(YEAR($T69)&gt;BE$7,$X69&lt;=0,(YEAR($T69)+$X69)&lt;BE$7),0,     IF(YEAR($T69)=BE$7,               ($W69/($X69*360))*DAYS360($T69,DATE(BE$7,12,31)),     IF((YEAR($T69)+$X69)&lt;=BE$7,               $W69-SUM($Y69:BD69),               $W69/$X69))))</f>
        <v/>
      </c>
      <c r="BF69" s="240">
        <f>IF(OR(NOT(ISNUMBER($T69)),ISBLANK($W69),NOT(ISNUMBER($X69))),0,      IF(OR(YEAR($T69)&gt;BF$7,$X69&lt;=0,(YEAR($T69)+$X69)&lt;BF$7),0,     IF(YEAR($T69)=BF$7,               ($W69/($X69*360))*DAYS360($T69,DATE(BF$7,12,31)),     IF((YEAR($T69)+$X69)&lt;=BF$7,               $W69-SUM($Y69:BE69),               $W69/$X69))))</f>
        <v/>
      </c>
      <c r="BG69" s="240">
        <f>IF(OR(NOT(ISNUMBER($T69)),ISBLANK($W69),NOT(ISNUMBER($X69))),0,      IF(OR(YEAR($T69)&gt;BG$7,$X69&lt;=0,(YEAR($T69)+$X69)&lt;BG$7),0,     IF(YEAR($T69)=BG$7,               ($W69/($X69*360))*DAYS360($T69,DATE(BG$7,12,31)),     IF((YEAR($T69)+$X69)&lt;=BG$7,               $W69-SUM($Y69:BF69),               $W69/$X69))))</f>
        <v/>
      </c>
      <c r="BH69" s="240">
        <f>IF(OR(NOT(ISNUMBER($T69)),ISBLANK($W69),NOT(ISNUMBER($X69))),0,      IF(OR(YEAR($T69)&gt;BH$7,$X69&lt;=0,(YEAR($T69)+$X69)&lt;BH$7),0,     IF(YEAR($T69)=BH$7,               ($W69/($X69*360))*DAYS360($T69,DATE(BH$7,12,31)),     IF((YEAR($T69)+$X69)&lt;=BH$7,               $W69-SUM($Y69:BG69),               $W69/$X69))))</f>
        <v/>
      </c>
      <c r="BI69" s="240">
        <f>IF(OR(NOT(ISNUMBER($T69)),ISBLANK($W69),NOT(ISNUMBER($X69))),0,      IF(OR(YEAR($T69)&gt;BI$7,$X69&lt;=0,(YEAR($T69)+$X69)&lt;BI$7),0,     IF(YEAR($T69)=BI$7,               ($W69/($X69*360))*DAYS360($T69,DATE(BI$7,12,31)),     IF((YEAR($T69)+$X69)&lt;=BI$7,               $W69-SUM($Y69:BH69),               $W69/$X69))))</f>
        <v/>
      </c>
      <c r="BJ69" s="240">
        <f>IF(OR(NOT(ISNUMBER($T69)),ISBLANK($W69),NOT(ISNUMBER($X69))),0,      IF(OR(YEAR($T69)&gt;BJ$7,$X69&lt;=0,(YEAR($T69)+$X69)&lt;BJ$7),0,     IF(YEAR($T69)=BJ$7,               ($W69/($X69*360))*DAYS360($T69,DATE(BJ$7,12,31)),     IF((YEAR($T69)+$X69)&lt;=BJ$7,               $W69-SUM($Y69:BI69),               $W69/$X69))))</f>
        <v/>
      </c>
      <c r="BK69" s="240">
        <f>IF(OR(NOT(ISNUMBER($T69)),ISBLANK($W69),NOT(ISNUMBER($X69))),0,      IF(OR(YEAR($T69)&gt;BK$7,$X69&lt;=0,(YEAR($T69)+$X69)&lt;BK$7),0,     IF(YEAR($T69)=BK$7,               ($W69/($X69*360))*DAYS360($T69,DATE(BK$7,12,31)),     IF((YEAR($T69)+$X69)&lt;=BK$7,               $W69-SUM($Y69:BJ69),               $W69/$X69))))</f>
        <v/>
      </c>
      <c r="BL69" s="240">
        <f>IF(OR(NOT(ISNUMBER($T69)),ISBLANK($W69),NOT(ISNUMBER($X69))),0,      IF(OR(YEAR($T69)&gt;BL$7,$X69&lt;=0,(YEAR($T69)+$X69)&lt;BL$7),0,     IF(YEAR($T69)=BL$7,               ($W69/($X69*360))*DAYS360($T69,DATE(BL$7,12,31)),     IF((YEAR($T69)+$X69)&lt;=BL$7,               $W69-SUM($Y69:BK69),               $W69/$X69))))</f>
        <v/>
      </c>
      <c r="BM69" s="240">
        <f>IF(OR(NOT(ISNUMBER($T69)),ISBLANK($W69),NOT(ISNUMBER($X69))),0,      IF(OR(YEAR($T69)&gt;BM$7,$X69&lt;=0,(YEAR($T69)+$X69)&lt;BM$7),0,     IF(YEAR($T69)=BM$7,               ($W69/($X69*360))*DAYS360($T69,DATE(BM$7,12,31)),     IF((YEAR($T69)+$X69)&lt;=BM$7,               $W69-SUM($Y69:BL69),               $W69/$X69))))</f>
        <v/>
      </c>
      <c r="BN69" s="240">
        <f>IF(OR(NOT(ISNUMBER($T69)),ISBLANK($W69),NOT(ISNUMBER($X69))),0,      IF(OR(YEAR($T69)&gt;BN$7,$X69&lt;=0,(YEAR($T69)+$X69)&lt;BN$7),0,     IF(YEAR($T69)=BN$7,               ($W69/($X69*360))*DAYS360($T69,DATE(BN$7,12,31)),     IF((YEAR($T69)+$X69)&lt;=BN$7,               $W69-SUM($Y69:BM69),               $W69/$X69))))</f>
        <v/>
      </c>
      <c r="BO69" s="240">
        <f>IF(OR(NOT(ISNUMBER($T69)),ISBLANK($W69),NOT(ISNUMBER($X69))),0,      IF(OR(YEAR($T69)&gt;BO$7,$X69&lt;=0,(YEAR($T69)+$X69)&lt;BO$7),0,     IF(YEAR($T69)=BO$7,               ($W69/($X69*360))*DAYS360($T69,DATE(BO$7,12,31)),     IF((YEAR($T69)+$X69)&lt;=BO$7,               $W69-SUM($Y69:BN69),               $W69/$X69))))</f>
        <v/>
      </c>
      <c r="BP69" s="240">
        <f>IF(OR(NOT(ISNUMBER($T69)),ISBLANK($W69),NOT(ISNUMBER($X69))),0,      IF(OR(YEAR($T69)&gt;BP$7,$X69&lt;=0,(YEAR($T69)+$X69)&lt;BP$7),0,     IF(YEAR($T69)=BP$7,               ($W69/($X69*360))*DAYS360($T69,DATE(BP$7,12,31)),     IF((YEAR($T69)+$X69)&lt;=BP$7,               $W69-SUM($Y69:BO69),               $W69/$X69))))</f>
        <v/>
      </c>
      <c r="BQ69" s="240">
        <f>IF(OR(NOT(ISNUMBER($T69)),ISBLANK($W69),NOT(ISNUMBER($X69))),0,      IF(OR(YEAR($T69)&gt;BQ$7,$X69&lt;=0,(YEAR($T69)+$X69)&lt;BQ$7),0,     IF(YEAR($T69)=BQ$7,               ($W69/($X69*360))*DAYS360($T69,DATE(BQ$7,12,31)),     IF((YEAR($T69)+$X69)&lt;=BQ$7,               $W69-SUM($Y69:BP69),               $W69/$X69))))</f>
        <v/>
      </c>
      <c r="BR69" s="240">
        <f>IF(OR(NOT(ISNUMBER($T69)),ISBLANK($W69),NOT(ISNUMBER($X69))),0,      IF(OR(YEAR($T69)&gt;BR$7,$X69&lt;=0,(YEAR($T69)+$X69)&lt;BR$7),0,     IF(YEAR($T69)=BR$7,               ($W69/($X69*360))*DAYS360($T69,DATE(BR$7,12,31)),     IF((YEAR($T69)+$X69)&lt;=BR$7,               $W69-SUM($Y69:BQ69),               $W69/$X69))))</f>
        <v/>
      </c>
      <c r="BS69" s="240">
        <f>IF(OR(NOT(ISNUMBER($T69)),ISBLANK($W69),NOT(ISNUMBER($X69))),0,      IF(OR(YEAR($T69)&gt;BS$7,$X69&lt;=0,(YEAR($T69)+$X69)&lt;BS$7),0,     IF(YEAR($T69)=BS$7,               ($W69/($X69*360))*DAYS360($T69,DATE(BS$7,12,31)),     IF((YEAR($T69)+$X69)&lt;=BS$7,               $W69-SUM($Y69:BR69),               $W69/$X69))))</f>
        <v/>
      </c>
      <c r="BT69" s="240">
        <f>IF(OR(NOT(ISNUMBER($T69)),ISBLANK($W69),NOT(ISNUMBER($X69))),0,      IF(OR(YEAR($T69)&gt;BT$7,$X69&lt;=0,(YEAR($T69)+$X69)&lt;BT$7),0,     IF(YEAR($T69)=BT$7,               ($W69/($X69*360))*DAYS360($T69,DATE(BT$7,12,31)),     IF((YEAR($T69)+$X69)&lt;=BT$7,               $W69-SUM($Y69:BS69),               $W69/$X69))))</f>
        <v/>
      </c>
      <c r="BU69" s="240">
        <f>IF(OR(NOT(ISNUMBER($T69)),ISBLANK($W69),NOT(ISNUMBER($X69))),0,      IF(OR(YEAR($T69)&gt;BU$7,$X69&lt;=0,(YEAR($T69)+$X69)&lt;BU$7),0,     IF(YEAR($T69)=BU$7,               ($W69/($X69*360))*DAYS360($T69,DATE(BU$7,12,31)),     IF((YEAR($T69)+$X69)&lt;=BU$7,               $W69-SUM($Y69:BT69),               $W69/$X69))))</f>
        <v/>
      </c>
      <c r="BV69" s="240">
        <f>IF(OR(NOT(ISNUMBER($T69)),ISBLANK($W69),NOT(ISNUMBER($X69))),0,      IF(OR(YEAR($T69)&gt;BV$7,$X69&lt;=0,(YEAR($T69)+$X69)&lt;BV$7),0,     IF(YEAR($T69)=BV$7,               ($W69/($X69*360))*DAYS360($T69,DATE(BV$7,12,31)),     IF((YEAR($T69)+$X69)&lt;=BV$7,               $W69-SUM($Y69:BU69),               $W69/$X69))))</f>
        <v/>
      </c>
      <c r="BW69" s="240">
        <f>IF(OR(NOT(ISNUMBER($T69)),ISBLANK($W69),NOT(ISNUMBER($X69))),0,      IF(OR(YEAR($T69)&gt;BW$7,$X69&lt;=0,(YEAR($T69)+$X69)&lt;BW$7),0,     IF(YEAR($T69)=BW$7,               ($W69/($X69*360))*DAYS360($T69,DATE(BW$7,12,31)),     IF((YEAR($T69)+$X69)&lt;=BW$7,               $W69-SUM($Y69:BV69),               $W69/$X69))))</f>
        <v/>
      </c>
      <c r="BX69" s="240">
        <f>IF(OR(NOT(ISNUMBER($T69)),ISBLANK($W69),NOT(ISNUMBER($X69))),0,      IF(OR(YEAR($T69)&gt;BX$7,$X69&lt;=0,(YEAR($T69)+$X69)&lt;BX$7),0,     IF(YEAR($T69)=BX$7,               ($W69/($X69*360))*DAYS360($T69,DATE(BX$7,12,31)),     IF((YEAR($T69)+$X69)&lt;=BX$7,               $W69-SUM($Y69:BW69),               $W69/$X69))))</f>
        <v/>
      </c>
      <c r="BY69" s="240">
        <f>IF(OR(NOT(ISNUMBER($T69)),ISBLANK($W69),NOT(ISNUMBER($X69))),0,      IF(OR(YEAR($T69)&gt;BY$7,$X69&lt;=0,(YEAR($T69)+$X69)&lt;BY$7),0,     IF(YEAR($T69)=BY$7,               ($W69/($X69*360))*DAYS360($T69,DATE(BY$7,12,31)),     IF((YEAR($T69)+$X69)&lt;=BY$7,               $W69-SUM($Y69:BX69),               $W69/$X69))))</f>
        <v/>
      </c>
    </row>
    <row r="70" ht="15" customFormat="1" customHeight="1" s="14">
      <c r="A70" s="12" t="n"/>
      <c r="B70" s="30" t="inlineStr">
        <is>
          <t>Bien_Immo - 1</t>
        </is>
      </c>
      <c r="C70" s="190" t="n"/>
      <c r="D70" s="356" t="n"/>
      <c r="E70" s="525" t="n"/>
      <c r="F70" s="525" t="n"/>
      <c r="G70" s="525" t="n"/>
      <c r="H70" s="525" t="n"/>
      <c r="I70" s="525" t="n"/>
      <c r="J70" s="525" t="n"/>
      <c r="K70" s="525" t="n"/>
      <c r="L70" s="525" t="n"/>
      <c r="M70" s="525" t="n"/>
      <c r="N70" s="526" t="n"/>
      <c r="O70" s="260" t="n"/>
      <c r="P70" s="191" t="n"/>
      <c r="Q70" s="341" t="inlineStr">
        <is>
          <t>Autres immobilisations corporelles</t>
        </is>
      </c>
      <c r="R70" s="18" t="n"/>
      <c r="S70" s="12">
        <f>B76</f>
        <v/>
      </c>
      <c r="T70" s="176">
        <f>IFERROR( IF(ISBLANK(C76),"",IF(C76&lt;HLOOKUP(S70,$Z$275:$AC$280,5,FALSE),"",MAX(HLOOKUP(S70,$Z$275:$AC$280,6,FALSE),C76) ) ),"")</f>
        <v/>
      </c>
      <c r="U70" s="287">
        <f>IF(ISBLANK(D76),"",D76)</f>
        <v/>
      </c>
      <c r="V70" s="316">
        <f>Q76</f>
        <v/>
      </c>
      <c r="W70" s="512">
        <f>IF(ISBLANK(O76),0,O76)</f>
        <v/>
      </c>
      <c r="X70" s="512">
        <f>IF(ISBLANK(P76),"",P76)</f>
        <v/>
      </c>
      <c r="Y70" s="12" t="n"/>
      <c r="Z70" s="240">
        <f>IF(OR(NOT(ISNUMBER($T70)),ISBLANK($W70),NOT(ISNUMBER($X70))),0,      IF(OR(YEAR($T70)&gt;Z$7,$X70&lt;=0,(YEAR($T70)+$X70)&lt;Z$7),0,     IF(YEAR($T70)=Z$7,               ($W70/($X70*360))*DAYS360($T70,DATE(Z$7,12,31)),     IF((YEAR($T70)+$X70)&lt;=Z$7,               $W70-SUM($Y70:Y70),               $W70/$X70))))</f>
        <v/>
      </c>
      <c r="AA70" s="240">
        <f>IF(OR(NOT(ISNUMBER($T70)),ISBLANK($W70),NOT(ISNUMBER($X70))),0,      IF(OR(YEAR($T70)&gt;AA$7,$X70&lt;=0,(YEAR($T70)+$X70)&lt;AA$7),0,     IF(YEAR($T70)=AA$7,               ($W70/($X70*360))*DAYS360($T70,DATE(AA$7,12,31)),     IF((YEAR($T70)+$X70)&lt;=AA$7,               $W70-SUM($Y70:Z70),               $W70/$X70))))</f>
        <v/>
      </c>
      <c r="AB70" s="240">
        <f>IF(OR(NOT(ISNUMBER($T70)),ISBLANK($W70),NOT(ISNUMBER($X70))),0,      IF(OR(YEAR($T70)&gt;AB$7,$X70&lt;=0,(YEAR($T70)+$X70)&lt;AB$7),0,     IF(YEAR($T70)=AB$7,               ($W70/($X70*360))*DAYS360($T70,DATE(AB$7,12,31)),     IF((YEAR($T70)+$X70)&lt;=AB$7,               $W70-SUM($Y70:AA70),               $W70/$X70))))</f>
        <v/>
      </c>
      <c r="AC70" s="240">
        <f>IF(OR(NOT(ISNUMBER($T70)),ISBLANK($W70),NOT(ISNUMBER($X70))),0,      IF(OR(YEAR($T70)&gt;AC$7,$X70&lt;=0,(YEAR($T70)+$X70)&lt;AC$7),0,     IF(YEAR($T70)=AC$7,               ($W70/($X70*360))*DAYS360($T70,DATE(AC$7,12,31)),     IF((YEAR($T70)+$X70)&lt;=AC$7,               $W70-SUM($Y70:AB70),               $W70/$X70))))</f>
        <v/>
      </c>
      <c r="AD70" s="240">
        <f>IF(OR(NOT(ISNUMBER($T70)),ISBLANK($W70),NOT(ISNUMBER($X70))),0,      IF(OR(YEAR($T70)&gt;AD$7,$X70&lt;=0,(YEAR($T70)+$X70)&lt;AD$7),0,     IF(YEAR($T70)=AD$7,               ($W70/($X70*360))*DAYS360($T70,DATE(AD$7,12,31)),     IF((YEAR($T70)+$X70)&lt;=AD$7,               $W70-SUM($Y70:AC70),               $W70/$X70))))</f>
        <v/>
      </c>
      <c r="AE70" s="240">
        <f>IF(OR(NOT(ISNUMBER($T70)),ISBLANK($W70),NOT(ISNUMBER($X70))),0,      IF(OR(YEAR($T70)&gt;AE$7,$X70&lt;=0,(YEAR($T70)+$X70)&lt;AE$7),0,     IF(YEAR($T70)=AE$7,               ($W70/($X70*360))*DAYS360($T70,DATE(AE$7,12,31)),     IF((YEAR($T70)+$X70)&lt;=AE$7,               $W70-SUM($Y70:AD70),               $W70/$X70))))</f>
        <v/>
      </c>
      <c r="AF70" s="240">
        <f>IF(OR(NOT(ISNUMBER($T70)),ISBLANK($W70),NOT(ISNUMBER($X70))),0,      IF(OR(YEAR($T70)&gt;AF$7,$X70&lt;=0,(YEAR($T70)+$X70)&lt;AF$7),0,     IF(YEAR($T70)=AF$7,               ($W70/($X70*360))*DAYS360($T70,DATE(AF$7,12,31)),     IF((YEAR($T70)+$X70)&lt;=AF$7,               $W70-SUM($Y70:AE70),               $W70/$X70))))</f>
        <v/>
      </c>
      <c r="AG70" s="240">
        <f>IF(OR(NOT(ISNUMBER($T70)),ISBLANK($W70),NOT(ISNUMBER($X70))),0,      IF(OR(YEAR($T70)&gt;AG$7,$X70&lt;=0,(YEAR($T70)+$X70)&lt;AG$7),0,     IF(YEAR($T70)=AG$7,               ($W70/($X70*360))*DAYS360($T70,DATE(AG$7,12,31)),     IF((YEAR($T70)+$X70)&lt;=AG$7,               $W70-SUM($Y70:AF70),               $W70/$X70))))</f>
        <v/>
      </c>
      <c r="AH70" s="240">
        <f>IF(OR(NOT(ISNUMBER($T70)),ISBLANK($W70),NOT(ISNUMBER($X70))),0,      IF(OR(YEAR($T70)&gt;AH$7,$X70&lt;=0,(YEAR($T70)+$X70)&lt;AH$7),0,     IF(YEAR($T70)=AH$7,               ($W70/($X70*360))*DAYS360($T70,DATE(AH$7,12,31)),     IF((YEAR($T70)+$X70)&lt;=AH$7,               $W70-SUM($Y70:AG70),               $W70/$X70))))</f>
        <v/>
      </c>
      <c r="AI70" s="240">
        <f>IF(OR(NOT(ISNUMBER($T70)),ISBLANK($W70),NOT(ISNUMBER($X70))),0,      IF(OR(YEAR($T70)&gt;AI$7,$X70&lt;=0,(YEAR($T70)+$X70)&lt;AI$7),0,     IF(YEAR($T70)=AI$7,               ($W70/($X70*360))*DAYS360($T70,DATE(AI$7,12,31)),     IF((YEAR($T70)+$X70)&lt;=AI$7,               $W70-SUM($Y70:AH70),               $W70/$X70))))</f>
        <v/>
      </c>
      <c r="AJ70" s="240">
        <f>IF(OR(NOT(ISNUMBER($T70)),ISBLANK($W70),NOT(ISNUMBER($X70))),0,      IF(OR(YEAR($T70)&gt;AJ$7,$X70&lt;=0,(YEAR($T70)+$X70)&lt;AJ$7),0,     IF(YEAR($T70)=AJ$7,               ($W70/($X70*360))*DAYS360($T70,DATE(AJ$7,12,31)),     IF((YEAR($T70)+$X70)&lt;=AJ$7,               $W70-SUM($Y70:AI70),               $W70/$X70))))</f>
        <v/>
      </c>
      <c r="AK70" s="240">
        <f>IF(OR(NOT(ISNUMBER($T70)),ISBLANK($W70),NOT(ISNUMBER($X70))),0,      IF(OR(YEAR($T70)&gt;AK$7,$X70&lt;=0,(YEAR($T70)+$X70)&lt;AK$7),0,     IF(YEAR($T70)=AK$7,               ($W70/($X70*360))*DAYS360($T70,DATE(AK$7,12,31)),     IF((YEAR($T70)+$X70)&lt;=AK$7,               $W70-SUM($Y70:AJ70),               $W70/$X70))))</f>
        <v/>
      </c>
      <c r="AL70" s="240">
        <f>IF(OR(NOT(ISNUMBER($T70)),ISBLANK($W70),NOT(ISNUMBER($X70))),0,      IF(OR(YEAR($T70)&gt;AL$7,$X70&lt;=0,(YEAR($T70)+$X70)&lt;AL$7),0,     IF(YEAR($T70)=AL$7,               ($W70/($X70*360))*DAYS360($T70,DATE(AL$7,12,31)),     IF((YEAR($T70)+$X70)&lt;=AL$7,               $W70-SUM($Y70:AK70),               $W70/$X70))))</f>
        <v/>
      </c>
      <c r="AM70" s="240">
        <f>IF(OR(NOT(ISNUMBER($T70)),ISBLANK($W70),NOT(ISNUMBER($X70))),0,      IF(OR(YEAR($T70)&gt;AM$7,$X70&lt;=0,(YEAR($T70)+$X70)&lt;AM$7),0,     IF(YEAR($T70)=AM$7,               ($W70/($X70*360))*DAYS360($T70,DATE(AM$7,12,31)),     IF((YEAR($T70)+$X70)&lt;=AM$7,               $W70-SUM($Y70:AL70),               $W70/$X70))))</f>
        <v/>
      </c>
      <c r="AN70" s="240">
        <f>IF(OR(NOT(ISNUMBER($T70)),ISBLANK($W70),NOT(ISNUMBER($X70))),0,      IF(OR(YEAR($T70)&gt;AN$7,$X70&lt;=0,(YEAR($T70)+$X70)&lt;AN$7),0,     IF(YEAR($T70)=AN$7,               ($W70/($X70*360))*DAYS360($T70,DATE(AN$7,12,31)),     IF((YEAR($T70)+$X70)&lt;=AN$7,               $W70-SUM($Y70:AM70),               $W70/$X70))))</f>
        <v/>
      </c>
      <c r="AO70" s="240">
        <f>IF(OR(NOT(ISNUMBER($T70)),ISBLANK($W70),NOT(ISNUMBER($X70))),0,      IF(OR(YEAR($T70)&gt;AO$7,$X70&lt;=0,(YEAR($T70)+$X70)&lt;AO$7),0,     IF(YEAR($T70)=AO$7,               ($W70/($X70*360))*DAYS360($T70,DATE(AO$7,12,31)),     IF((YEAR($T70)+$X70)&lt;=AO$7,               $W70-SUM($Y70:AN70),               $W70/$X70))))</f>
        <v/>
      </c>
      <c r="AP70" s="240">
        <f>IF(OR(NOT(ISNUMBER($T70)),ISBLANK($W70),NOT(ISNUMBER($X70))),0,      IF(OR(YEAR($T70)&gt;AP$7,$X70&lt;=0,(YEAR($T70)+$X70)&lt;AP$7),0,     IF(YEAR($T70)=AP$7,               ($W70/($X70*360))*DAYS360($T70,DATE(AP$7,12,31)),     IF((YEAR($T70)+$X70)&lt;=AP$7,               $W70-SUM($Y70:AO70),               $W70/$X70))))</f>
        <v/>
      </c>
      <c r="AQ70" s="240">
        <f>IF(OR(NOT(ISNUMBER($T70)),ISBLANK($W70),NOT(ISNUMBER($X70))),0,      IF(OR(YEAR($T70)&gt;AQ$7,$X70&lt;=0,(YEAR($T70)+$X70)&lt;AQ$7),0,     IF(YEAR($T70)=AQ$7,               ($W70/($X70*360))*DAYS360($T70,DATE(AQ$7,12,31)),     IF((YEAR($T70)+$X70)&lt;=AQ$7,               $W70-SUM($Y70:AP70),               $W70/$X70))))</f>
        <v/>
      </c>
      <c r="AR70" s="240">
        <f>IF(OR(NOT(ISNUMBER($T70)),ISBLANK($W70),NOT(ISNUMBER($X70))),0,      IF(OR(YEAR($T70)&gt;AR$7,$X70&lt;=0,(YEAR($T70)+$X70)&lt;AR$7),0,     IF(YEAR($T70)=AR$7,               ($W70/($X70*360))*DAYS360($T70,DATE(AR$7,12,31)),     IF((YEAR($T70)+$X70)&lt;=AR$7,               $W70-SUM($Y70:AQ70),               $W70/$X70))))</f>
        <v/>
      </c>
      <c r="AS70" s="240">
        <f>IF(OR(NOT(ISNUMBER($T70)),ISBLANK($W70),NOT(ISNUMBER($X70))),0,      IF(OR(YEAR($T70)&gt;AS$7,$X70&lt;=0,(YEAR($T70)+$X70)&lt;AS$7),0,     IF(YEAR($T70)=AS$7,               ($W70/($X70*360))*DAYS360($T70,DATE(AS$7,12,31)),     IF((YEAR($T70)+$X70)&lt;=AS$7,               $W70-SUM($Y70:AR70),               $W70/$X70))))</f>
        <v/>
      </c>
      <c r="AT70" s="240">
        <f>IF(OR(NOT(ISNUMBER($T70)),ISBLANK($W70),NOT(ISNUMBER($X70))),0,      IF(OR(YEAR($T70)&gt;AT$7,$X70&lt;=0,(YEAR($T70)+$X70)&lt;AT$7),0,     IF(YEAR($T70)=AT$7,               ($W70/($X70*360))*DAYS360($T70,DATE(AT$7,12,31)),     IF((YEAR($T70)+$X70)&lt;=AT$7,               $W70-SUM($Y70:AS70),               $W70/$X70))))</f>
        <v/>
      </c>
      <c r="AU70" s="240">
        <f>IF(OR(NOT(ISNUMBER($T70)),ISBLANK($W70),NOT(ISNUMBER($X70))),0,      IF(OR(YEAR($T70)&gt;AU$7,$X70&lt;=0,(YEAR($T70)+$X70)&lt;AU$7),0,     IF(YEAR($T70)=AU$7,               ($W70/($X70*360))*DAYS360($T70,DATE(AU$7,12,31)),     IF((YEAR($T70)+$X70)&lt;=AU$7,               $W70-SUM($Y70:AT70),               $W70/$X70))))</f>
        <v/>
      </c>
      <c r="AV70" s="240">
        <f>IF(OR(NOT(ISNUMBER($T70)),ISBLANK($W70),NOT(ISNUMBER($X70))),0,      IF(OR(YEAR($T70)&gt;AV$7,$X70&lt;=0,(YEAR($T70)+$X70)&lt;AV$7),0,     IF(YEAR($T70)=AV$7,               ($W70/($X70*360))*DAYS360($T70,DATE(AV$7,12,31)),     IF((YEAR($T70)+$X70)&lt;=AV$7,               $W70-SUM($Y70:AU70),               $W70/$X70))))</f>
        <v/>
      </c>
      <c r="AW70" s="240">
        <f>IF(OR(NOT(ISNUMBER($T70)),ISBLANK($W70),NOT(ISNUMBER($X70))),0,      IF(OR(YEAR($T70)&gt;AW$7,$X70&lt;=0,(YEAR($T70)+$X70)&lt;AW$7),0,     IF(YEAR($T70)=AW$7,               ($W70/($X70*360))*DAYS360($T70,DATE(AW$7,12,31)),     IF((YEAR($T70)+$X70)&lt;=AW$7,               $W70-SUM($Y70:AV70),               $W70/$X70))))</f>
        <v/>
      </c>
      <c r="AX70" s="240">
        <f>IF(OR(NOT(ISNUMBER($T70)),ISBLANK($W70),NOT(ISNUMBER($X70))),0,      IF(OR(YEAR($T70)&gt;AX$7,$X70&lt;=0,(YEAR($T70)+$X70)&lt;AX$7),0,     IF(YEAR($T70)=AX$7,               ($W70/($X70*360))*DAYS360($T70,DATE(AX$7,12,31)),     IF((YEAR($T70)+$X70)&lt;=AX$7,               $W70-SUM($Y70:AW70),               $W70/$X70))))</f>
        <v/>
      </c>
      <c r="AY70" s="240">
        <f>IF(OR(NOT(ISNUMBER($T70)),ISBLANK($W70),NOT(ISNUMBER($X70))),0,      IF(OR(YEAR($T70)&gt;AY$7,$X70&lt;=0,(YEAR($T70)+$X70)&lt;AY$7),0,     IF(YEAR($T70)=AY$7,               ($W70/($X70*360))*DAYS360($T70,DATE(AY$7,12,31)),     IF((YEAR($T70)+$X70)&lt;=AY$7,               $W70-SUM($Y70:AX70),               $W70/$X70))))</f>
        <v/>
      </c>
      <c r="AZ70" s="240">
        <f>IF(OR(NOT(ISNUMBER($T70)),ISBLANK($W70),NOT(ISNUMBER($X70))),0,      IF(OR(YEAR($T70)&gt;AZ$7,$X70&lt;=0,(YEAR($T70)+$X70)&lt;AZ$7),0,     IF(YEAR($T70)=AZ$7,               ($W70/($X70*360))*DAYS360($T70,DATE(AZ$7,12,31)),     IF((YEAR($T70)+$X70)&lt;=AZ$7,               $W70-SUM($Y70:AY70),               $W70/$X70))))</f>
        <v/>
      </c>
      <c r="BA70" s="240">
        <f>IF(OR(NOT(ISNUMBER($T70)),ISBLANK($W70),NOT(ISNUMBER($X70))),0,      IF(OR(YEAR($T70)&gt;BA$7,$X70&lt;=0,(YEAR($T70)+$X70)&lt;BA$7),0,     IF(YEAR($T70)=BA$7,               ($W70/($X70*360))*DAYS360($T70,DATE(BA$7,12,31)),     IF((YEAR($T70)+$X70)&lt;=BA$7,               $W70-SUM($Y70:AZ70),               $W70/$X70))))</f>
        <v/>
      </c>
      <c r="BB70" s="240">
        <f>IF(OR(NOT(ISNUMBER($T70)),ISBLANK($W70),NOT(ISNUMBER($X70))),0,      IF(OR(YEAR($T70)&gt;BB$7,$X70&lt;=0,(YEAR($T70)+$X70)&lt;BB$7),0,     IF(YEAR($T70)=BB$7,               ($W70/($X70*360))*DAYS360($T70,DATE(BB$7,12,31)),     IF((YEAR($T70)+$X70)&lt;=BB$7,               $W70-SUM($Y70:BA70),               $W70/$X70))))</f>
        <v/>
      </c>
      <c r="BC70" s="240">
        <f>IF(OR(NOT(ISNUMBER($T70)),ISBLANK($W70),NOT(ISNUMBER($X70))),0,      IF(OR(YEAR($T70)&gt;BC$7,$X70&lt;=0,(YEAR($T70)+$X70)&lt;BC$7),0,     IF(YEAR($T70)=BC$7,               ($W70/($X70*360))*DAYS360($T70,DATE(BC$7,12,31)),     IF((YEAR($T70)+$X70)&lt;=BC$7,               $W70-SUM($Y70:BB70),               $W70/$X70))))</f>
        <v/>
      </c>
      <c r="BD70" s="240">
        <f>IF(OR(NOT(ISNUMBER($T70)),ISBLANK($W70),NOT(ISNUMBER($X70))),0,      IF(OR(YEAR($T70)&gt;BD$7,$X70&lt;=0,(YEAR($T70)+$X70)&lt;BD$7),0,     IF(YEAR($T70)=BD$7,               ($W70/($X70*360))*DAYS360($T70,DATE(BD$7,12,31)),     IF((YEAR($T70)+$X70)&lt;=BD$7,               $W70-SUM($Y70:BC70),               $W70/$X70))))</f>
        <v/>
      </c>
      <c r="BE70" s="240">
        <f>IF(OR(NOT(ISNUMBER($T70)),ISBLANK($W70),NOT(ISNUMBER($X70))),0,      IF(OR(YEAR($T70)&gt;BE$7,$X70&lt;=0,(YEAR($T70)+$X70)&lt;BE$7),0,     IF(YEAR($T70)=BE$7,               ($W70/($X70*360))*DAYS360($T70,DATE(BE$7,12,31)),     IF((YEAR($T70)+$X70)&lt;=BE$7,               $W70-SUM($Y70:BD70),               $W70/$X70))))</f>
        <v/>
      </c>
      <c r="BF70" s="240">
        <f>IF(OR(NOT(ISNUMBER($T70)),ISBLANK($W70),NOT(ISNUMBER($X70))),0,      IF(OR(YEAR($T70)&gt;BF$7,$X70&lt;=0,(YEAR($T70)+$X70)&lt;BF$7),0,     IF(YEAR($T70)=BF$7,               ($W70/($X70*360))*DAYS360($T70,DATE(BF$7,12,31)),     IF((YEAR($T70)+$X70)&lt;=BF$7,               $W70-SUM($Y70:BE70),               $W70/$X70))))</f>
        <v/>
      </c>
      <c r="BG70" s="240">
        <f>IF(OR(NOT(ISNUMBER($T70)),ISBLANK($W70),NOT(ISNUMBER($X70))),0,      IF(OR(YEAR($T70)&gt;BG$7,$X70&lt;=0,(YEAR($T70)+$X70)&lt;BG$7),0,     IF(YEAR($T70)=BG$7,               ($W70/($X70*360))*DAYS360($T70,DATE(BG$7,12,31)),     IF((YEAR($T70)+$X70)&lt;=BG$7,               $W70-SUM($Y70:BF70),               $W70/$X70))))</f>
        <v/>
      </c>
      <c r="BH70" s="240">
        <f>IF(OR(NOT(ISNUMBER($T70)),ISBLANK($W70),NOT(ISNUMBER($X70))),0,      IF(OR(YEAR($T70)&gt;BH$7,$X70&lt;=0,(YEAR($T70)+$X70)&lt;BH$7),0,     IF(YEAR($T70)=BH$7,               ($W70/($X70*360))*DAYS360($T70,DATE(BH$7,12,31)),     IF((YEAR($T70)+$X70)&lt;=BH$7,               $W70-SUM($Y70:BG70),               $W70/$X70))))</f>
        <v/>
      </c>
      <c r="BI70" s="240">
        <f>IF(OR(NOT(ISNUMBER($T70)),ISBLANK($W70),NOT(ISNUMBER($X70))),0,      IF(OR(YEAR($T70)&gt;BI$7,$X70&lt;=0,(YEAR($T70)+$X70)&lt;BI$7),0,     IF(YEAR($T70)=BI$7,               ($W70/($X70*360))*DAYS360($T70,DATE(BI$7,12,31)),     IF((YEAR($T70)+$X70)&lt;=BI$7,               $W70-SUM($Y70:BH70),               $W70/$X70))))</f>
        <v/>
      </c>
      <c r="BJ70" s="240">
        <f>IF(OR(NOT(ISNUMBER($T70)),ISBLANK($W70),NOT(ISNUMBER($X70))),0,      IF(OR(YEAR($T70)&gt;BJ$7,$X70&lt;=0,(YEAR($T70)+$X70)&lt;BJ$7),0,     IF(YEAR($T70)=BJ$7,               ($W70/($X70*360))*DAYS360($T70,DATE(BJ$7,12,31)),     IF((YEAR($T70)+$X70)&lt;=BJ$7,               $W70-SUM($Y70:BI70),               $W70/$X70))))</f>
        <v/>
      </c>
      <c r="BK70" s="240">
        <f>IF(OR(NOT(ISNUMBER($T70)),ISBLANK($W70),NOT(ISNUMBER($X70))),0,      IF(OR(YEAR($T70)&gt;BK$7,$X70&lt;=0,(YEAR($T70)+$X70)&lt;BK$7),0,     IF(YEAR($T70)=BK$7,               ($W70/($X70*360))*DAYS360($T70,DATE(BK$7,12,31)),     IF((YEAR($T70)+$X70)&lt;=BK$7,               $W70-SUM($Y70:BJ70),               $W70/$X70))))</f>
        <v/>
      </c>
      <c r="BL70" s="240">
        <f>IF(OR(NOT(ISNUMBER($T70)),ISBLANK($W70),NOT(ISNUMBER($X70))),0,      IF(OR(YEAR($T70)&gt;BL$7,$X70&lt;=0,(YEAR($T70)+$X70)&lt;BL$7),0,     IF(YEAR($T70)=BL$7,               ($W70/($X70*360))*DAYS360($T70,DATE(BL$7,12,31)),     IF((YEAR($T70)+$X70)&lt;=BL$7,               $W70-SUM($Y70:BK70),               $W70/$X70))))</f>
        <v/>
      </c>
      <c r="BM70" s="240">
        <f>IF(OR(NOT(ISNUMBER($T70)),ISBLANK($W70),NOT(ISNUMBER($X70))),0,      IF(OR(YEAR($T70)&gt;BM$7,$X70&lt;=0,(YEAR($T70)+$X70)&lt;BM$7),0,     IF(YEAR($T70)=BM$7,               ($W70/($X70*360))*DAYS360($T70,DATE(BM$7,12,31)),     IF((YEAR($T70)+$X70)&lt;=BM$7,               $W70-SUM($Y70:BL70),               $W70/$X70))))</f>
        <v/>
      </c>
      <c r="BN70" s="240">
        <f>IF(OR(NOT(ISNUMBER($T70)),ISBLANK($W70),NOT(ISNUMBER($X70))),0,      IF(OR(YEAR($T70)&gt;BN$7,$X70&lt;=0,(YEAR($T70)+$X70)&lt;BN$7),0,     IF(YEAR($T70)=BN$7,               ($W70/($X70*360))*DAYS360($T70,DATE(BN$7,12,31)),     IF((YEAR($T70)+$X70)&lt;=BN$7,               $W70-SUM($Y70:BM70),               $W70/$X70))))</f>
        <v/>
      </c>
      <c r="BO70" s="240">
        <f>IF(OR(NOT(ISNUMBER($T70)),ISBLANK($W70),NOT(ISNUMBER($X70))),0,      IF(OR(YEAR($T70)&gt;BO$7,$X70&lt;=0,(YEAR($T70)+$X70)&lt;BO$7),0,     IF(YEAR($T70)=BO$7,               ($W70/($X70*360))*DAYS360($T70,DATE(BO$7,12,31)),     IF((YEAR($T70)+$X70)&lt;=BO$7,               $W70-SUM($Y70:BN70),               $W70/$X70))))</f>
        <v/>
      </c>
      <c r="BP70" s="240">
        <f>IF(OR(NOT(ISNUMBER($T70)),ISBLANK($W70),NOT(ISNUMBER($X70))),0,      IF(OR(YEAR($T70)&gt;BP$7,$X70&lt;=0,(YEAR($T70)+$X70)&lt;BP$7),0,     IF(YEAR($T70)=BP$7,               ($W70/($X70*360))*DAYS360($T70,DATE(BP$7,12,31)),     IF((YEAR($T70)+$X70)&lt;=BP$7,               $W70-SUM($Y70:BO70),               $W70/$X70))))</f>
        <v/>
      </c>
      <c r="BQ70" s="240">
        <f>IF(OR(NOT(ISNUMBER($T70)),ISBLANK($W70),NOT(ISNUMBER($X70))),0,      IF(OR(YEAR($T70)&gt;BQ$7,$X70&lt;=0,(YEAR($T70)+$X70)&lt;BQ$7),0,     IF(YEAR($T70)=BQ$7,               ($W70/($X70*360))*DAYS360($T70,DATE(BQ$7,12,31)),     IF((YEAR($T70)+$X70)&lt;=BQ$7,               $W70-SUM($Y70:BP70),               $W70/$X70))))</f>
        <v/>
      </c>
      <c r="BR70" s="240">
        <f>IF(OR(NOT(ISNUMBER($T70)),ISBLANK($W70),NOT(ISNUMBER($X70))),0,      IF(OR(YEAR($T70)&gt;BR$7,$X70&lt;=0,(YEAR($T70)+$X70)&lt;BR$7),0,     IF(YEAR($T70)=BR$7,               ($W70/($X70*360))*DAYS360($T70,DATE(BR$7,12,31)),     IF((YEAR($T70)+$X70)&lt;=BR$7,               $W70-SUM($Y70:BQ70),               $W70/$X70))))</f>
        <v/>
      </c>
      <c r="BS70" s="240">
        <f>IF(OR(NOT(ISNUMBER($T70)),ISBLANK($W70),NOT(ISNUMBER($X70))),0,      IF(OR(YEAR($T70)&gt;BS$7,$X70&lt;=0,(YEAR($T70)+$X70)&lt;BS$7),0,     IF(YEAR($T70)=BS$7,               ($W70/($X70*360))*DAYS360($T70,DATE(BS$7,12,31)),     IF((YEAR($T70)+$X70)&lt;=BS$7,               $W70-SUM($Y70:BR70),               $W70/$X70))))</f>
        <v/>
      </c>
      <c r="BT70" s="240">
        <f>IF(OR(NOT(ISNUMBER($T70)),ISBLANK($W70),NOT(ISNUMBER($X70))),0,      IF(OR(YEAR($T70)&gt;BT$7,$X70&lt;=0,(YEAR($T70)+$X70)&lt;BT$7),0,     IF(YEAR($T70)=BT$7,               ($W70/($X70*360))*DAYS360($T70,DATE(BT$7,12,31)),     IF((YEAR($T70)+$X70)&lt;=BT$7,               $W70-SUM($Y70:BS70),               $W70/$X70))))</f>
        <v/>
      </c>
      <c r="BU70" s="240">
        <f>IF(OR(NOT(ISNUMBER($T70)),ISBLANK($W70),NOT(ISNUMBER($X70))),0,      IF(OR(YEAR($T70)&gt;BU$7,$X70&lt;=0,(YEAR($T70)+$X70)&lt;BU$7),0,     IF(YEAR($T70)=BU$7,               ($W70/($X70*360))*DAYS360($T70,DATE(BU$7,12,31)),     IF((YEAR($T70)+$X70)&lt;=BU$7,               $W70-SUM($Y70:BT70),               $W70/$X70))))</f>
        <v/>
      </c>
      <c r="BV70" s="240">
        <f>IF(OR(NOT(ISNUMBER($T70)),ISBLANK($W70),NOT(ISNUMBER($X70))),0,      IF(OR(YEAR($T70)&gt;BV$7,$X70&lt;=0,(YEAR($T70)+$X70)&lt;BV$7),0,     IF(YEAR($T70)=BV$7,               ($W70/($X70*360))*DAYS360($T70,DATE(BV$7,12,31)),     IF((YEAR($T70)+$X70)&lt;=BV$7,               $W70-SUM($Y70:BU70),               $W70/$X70))))</f>
        <v/>
      </c>
      <c r="BW70" s="240">
        <f>IF(OR(NOT(ISNUMBER($T70)),ISBLANK($W70),NOT(ISNUMBER($X70))),0,      IF(OR(YEAR($T70)&gt;BW$7,$X70&lt;=0,(YEAR($T70)+$X70)&lt;BW$7),0,     IF(YEAR($T70)=BW$7,               ($W70/($X70*360))*DAYS360($T70,DATE(BW$7,12,31)),     IF((YEAR($T70)+$X70)&lt;=BW$7,               $W70-SUM($Y70:BV70),               $W70/$X70))))</f>
        <v/>
      </c>
      <c r="BX70" s="240">
        <f>IF(OR(NOT(ISNUMBER($T70)),ISBLANK($W70),NOT(ISNUMBER($X70))),0,      IF(OR(YEAR($T70)&gt;BX$7,$X70&lt;=0,(YEAR($T70)+$X70)&lt;BX$7),0,     IF(YEAR($T70)=BX$7,               ($W70/($X70*360))*DAYS360($T70,DATE(BX$7,12,31)),     IF((YEAR($T70)+$X70)&lt;=BX$7,               $W70-SUM($Y70:BW70),               $W70/$X70))))</f>
        <v/>
      </c>
      <c r="BY70" s="240">
        <f>IF(OR(NOT(ISNUMBER($T70)),ISBLANK($W70),NOT(ISNUMBER($X70))),0,      IF(OR(YEAR($T70)&gt;BY$7,$X70&lt;=0,(YEAR($T70)+$X70)&lt;BY$7),0,     IF(YEAR($T70)=BY$7,               ($W70/($X70*360))*DAYS360($T70,DATE(BY$7,12,31)),     IF((YEAR($T70)+$X70)&lt;=BY$7,               $W70-SUM($Y70:BX70),               $W70/$X70))))</f>
        <v/>
      </c>
    </row>
    <row r="71" ht="15" customFormat="1" customHeight="1" s="14">
      <c r="A71" s="12" t="n"/>
      <c r="B71" s="30" t="inlineStr">
        <is>
          <t>Bien_Immo - 1</t>
        </is>
      </c>
      <c r="C71" s="190" t="n"/>
      <c r="D71" s="356" t="n"/>
      <c r="E71" s="525" t="n"/>
      <c r="F71" s="525" t="n"/>
      <c r="G71" s="525" t="n"/>
      <c r="H71" s="525" t="n"/>
      <c r="I71" s="525" t="n"/>
      <c r="J71" s="525" t="n"/>
      <c r="K71" s="525" t="n"/>
      <c r="L71" s="525" t="n"/>
      <c r="M71" s="525" t="n"/>
      <c r="N71" s="526" t="n"/>
      <c r="O71" s="260" t="n"/>
      <c r="P71" s="191" t="n"/>
      <c r="Q71" s="341" t="inlineStr">
        <is>
          <t>Autres immobilisations corporelles</t>
        </is>
      </c>
      <c r="R71" s="18" t="n"/>
      <c r="S71" s="12">
        <f>B77</f>
        <v/>
      </c>
      <c r="T71" s="176">
        <f>IFERROR( IF(ISBLANK(C77),"",IF(C77&lt;HLOOKUP(S71,$Z$275:$AC$280,5,FALSE),"",MAX(HLOOKUP(S71,$Z$275:$AC$280,6,FALSE),C77) ) ),"")</f>
        <v/>
      </c>
      <c r="U71" s="287">
        <f>IF(ISBLANK(D77),"",D77)</f>
        <v/>
      </c>
      <c r="V71" s="316">
        <f>Q77</f>
        <v/>
      </c>
      <c r="W71" s="512">
        <f>IF(ISBLANK(O77),0,O77)</f>
        <v/>
      </c>
      <c r="X71" s="512">
        <f>IF(ISBLANK(P77),"",P77)</f>
        <v/>
      </c>
      <c r="Y71" s="12" t="n"/>
      <c r="Z71" s="240">
        <f>IF(OR(NOT(ISNUMBER($T71)),ISBLANK($W71),NOT(ISNUMBER($X71))),0,      IF(OR(YEAR($T71)&gt;Z$7,$X71&lt;=0,(YEAR($T71)+$X71)&lt;Z$7),0,     IF(YEAR($T71)=Z$7,               ($W71/($X71*360))*DAYS360($T71,DATE(Z$7,12,31)),     IF((YEAR($T71)+$X71)&lt;=Z$7,               $W71-SUM($Y71:Y71),               $W71/$X71))))</f>
        <v/>
      </c>
      <c r="AA71" s="240">
        <f>IF(OR(NOT(ISNUMBER($T71)),ISBLANK($W71),NOT(ISNUMBER($X71))),0,      IF(OR(YEAR($T71)&gt;AA$7,$X71&lt;=0,(YEAR($T71)+$X71)&lt;AA$7),0,     IF(YEAR($T71)=AA$7,               ($W71/($X71*360))*DAYS360($T71,DATE(AA$7,12,31)),     IF((YEAR($T71)+$X71)&lt;=AA$7,               $W71-SUM($Y71:Z71),               $W71/$X71))))</f>
        <v/>
      </c>
      <c r="AB71" s="240">
        <f>IF(OR(NOT(ISNUMBER($T71)),ISBLANK($W71),NOT(ISNUMBER($X71))),0,      IF(OR(YEAR($T71)&gt;AB$7,$X71&lt;=0,(YEAR($T71)+$X71)&lt;AB$7),0,     IF(YEAR($T71)=AB$7,               ($W71/($X71*360))*DAYS360($T71,DATE(AB$7,12,31)),     IF((YEAR($T71)+$X71)&lt;=AB$7,               $W71-SUM($Y71:AA71),               $W71/$X71))))</f>
        <v/>
      </c>
      <c r="AC71" s="240">
        <f>IF(OR(NOT(ISNUMBER($T71)),ISBLANK($W71),NOT(ISNUMBER($X71))),0,      IF(OR(YEAR($T71)&gt;AC$7,$X71&lt;=0,(YEAR($T71)+$X71)&lt;AC$7),0,     IF(YEAR($T71)=AC$7,               ($W71/($X71*360))*DAYS360($T71,DATE(AC$7,12,31)),     IF((YEAR($T71)+$X71)&lt;=AC$7,               $W71-SUM($Y71:AB71),               $W71/$X71))))</f>
        <v/>
      </c>
      <c r="AD71" s="240">
        <f>IF(OR(NOT(ISNUMBER($T71)),ISBLANK($W71),NOT(ISNUMBER($X71))),0,      IF(OR(YEAR($T71)&gt;AD$7,$X71&lt;=0,(YEAR($T71)+$X71)&lt;AD$7),0,     IF(YEAR($T71)=AD$7,               ($W71/($X71*360))*DAYS360($T71,DATE(AD$7,12,31)),     IF((YEAR($T71)+$X71)&lt;=AD$7,               $W71-SUM($Y71:AC71),               $W71/$X71))))</f>
        <v/>
      </c>
      <c r="AE71" s="240">
        <f>IF(OR(NOT(ISNUMBER($T71)),ISBLANK($W71),NOT(ISNUMBER($X71))),0,      IF(OR(YEAR($T71)&gt;AE$7,$X71&lt;=0,(YEAR($T71)+$X71)&lt;AE$7),0,     IF(YEAR($T71)=AE$7,               ($W71/($X71*360))*DAYS360($T71,DATE(AE$7,12,31)),     IF((YEAR($T71)+$X71)&lt;=AE$7,               $W71-SUM($Y71:AD71),               $W71/$X71))))</f>
        <v/>
      </c>
      <c r="AF71" s="240">
        <f>IF(OR(NOT(ISNUMBER($T71)),ISBLANK($W71),NOT(ISNUMBER($X71))),0,      IF(OR(YEAR($T71)&gt;AF$7,$X71&lt;=0,(YEAR($T71)+$X71)&lt;AF$7),0,     IF(YEAR($T71)=AF$7,               ($W71/($X71*360))*DAYS360($T71,DATE(AF$7,12,31)),     IF((YEAR($T71)+$X71)&lt;=AF$7,               $W71-SUM($Y71:AE71),               $W71/$X71))))</f>
        <v/>
      </c>
      <c r="AG71" s="240">
        <f>IF(OR(NOT(ISNUMBER($T71)),ISBLANK($W71),NOT(ISNUMBER($X71))),0,      IF(OR(YEAR($T71)&gt;AG$7,$X71&lt;=0,(YEAR($T71)+$X71)&lt;AG$7),0,     IF(YEAR($T71)=AG$7,               ($W71/($X71*360))*DAYS360($T71,DATE(AG$7,12,31)),     IF((YEAR($T71)+$X71)&lt;=AG$7,               $W71-SUM($Y71:AF71),               $W71/$X71))))</f>
        <v/>
      </c>
      <c r="AH71" s="240">
        <f>IF(OR(NOT(ISNUMBER($T71)),ISBLANK($W71),NOT(ISNUMBER($X71))),0,      IF(OR(YEAR($T71)&gt;AH$7,$X71&lt;=0,(YEAR($T71)+$X71)&lt;AH$7),0,     IF(YEAR($T71)=AH$7,               ($W71/($X71*360))*DAYS360($T71,DATE(AH$7,12,31)),     IF((YEAR($T71)+$X71)&lt;=AH$7,               $W71-SUM($Y71:AG71),               $W71/$X71))))</f>
        <v/>
      </c>
      <c r="AI71" s="240">
        <f>IF(OR(NOT(ISNUMBER($T71)),ISBLANK($W71),NOT(ISNUMBER($X71))),0,      IF(OR(YEAR($T71)&gt;AI$7,$X71&lt;=0,(YEAR($T71)+$X71)&lt;AI$7),0,     IF(YEAR($T71)=AI$7,               ($W71/($X71*360))*DAYS360($T71,DATE(AI$7,12,31)),     IF((YEAR($T71)+$X71)&lt;=AI$7,               $W71-SUM($Y71:AH71),               $W71/$X71))))</f>
        <v/>
      </c>
      <c r="AJ71" s="240">
        <f>IF(OR(NOT(ISNUMBER($T71)),ISBLANK($W71),NOT(ISNUMBER($X71))),0,      IF(OR(YEAR($T71)&gt;AJ$7,$X71&lt;=0,(YEAR($T71)+$X71)&lt;AJ$7),0,     IF(YEAR($T71)=AJ$7,               ($W71/($X71*360))*DAYS360($T71,DATE(AJ$7,12,31)),     IF((YEAR($T71)+$X71)&lt;=AJ$7,               $W71-SUM($Y71:AI71),               $W71/$X71))))</f>
        <v/>
      </c>
      <c r="AK71" s="240">
        <f>IF(OR(NOT(ISNUMBER($T71)),ISBLANK($W71),NOT(ISNUMBER($X71))),0,      IF(OR(YEAR($T71)&gt;AK$7,$X71&lt;=0,(YEAR($T71)+$X71)&lt;AK$7),0,     IF(YEAR($T71)=AK$7,               ($W71/($X71*360))*DAYS360($T71,DATE(AK$7,12,31)),     IF((YEAR($T71)+$X71)&lt;=AK$7,               $W71-SUM($Y71:AJ71),               $W71/$X71))))</f>
        <v/>
      </c>
      <c r="AL71" s="240">
        <f>IF(OR(NOT(ISNUMBER($T71)),ISBLANK($W71),NOT(ISNUMBER($X71))),0,      IF(OR(YEAR($T71)&gt;AL$7,$X71&lt;=0,(YEAR($T71)+$X71)&lt;AL$7),0,     IF(YEAR($T71)=AL$7,               ($W71/($X71*360))*DAYS360($T71,DATE(AL$7,12,31)),     IF((YEAR($T71)+$X71)&lt;=AL$7,               $W71-SUM($Y71:AK71),               $W71/$X71))))</f>
        <v/>
      </c>
      <c r="AM71" s="240">
        <f>IF(OR(NOT(ISNUMBER($T71)),ISBLANK($W71),NOT(ISNUMBER($X71))),0,      IF(OR(YEAR($T71)&gt;AM$7,$X71&lt;=0,(YEAR($T71)+$X71)&lt;AM$7),0,     IF(YEAR($T71)=AM$7,               ($W71/($X71*360))*DAYS360($T71,DATE(AM$7,12,31)),     IF((YEAR($T71)+$X71)&lt;=AM$7,               $W71-SUM($Y71:AL71),               $W71/$X71))))</f>
        <v/>
      </c>
      <c r="AN71" s="240">
        <f>IF(OR(NOT(ISNUMBER($T71)),ISBLANK($W71),NOT(ISNUMBER($X71))),0,      IF(OR(YEAR($T71)&gt;AN$7,$X71&lt;=0,(YEAR($T71)+$X71)&lt;AN$7),0,     IF(YEAR($T71)=AN$7,               ($W71/($X71*360))*DAYS360($T71,DATE(AN$7,12,31)),     IF((YEAR($T71)+$X71)&lt;=AN$7,               $W71-SUM($Y71:AM71),               $W71/$X71))))</f>
        <v/>
      </c>
      <c r="AO71" s="240">
        <f>IF(OR(NOT(ISNUMBER($T71)),ISBLANK($W71),NOT(ISNUMBER($X71))),0,      IF(OR(YEAR($T71)&gt;AO$7,$X71&lt;=0,(YEAR($T71)+$X71)&lt;AO$7),0,     IF(YEAR($T71)=AO$7,               ($W71/($X71*360))*DAYS360($T71,DATE(AO$7,12,31)),     IF((YEAR($T71)+$X71)&lt;=AO$7,               $W71-SUM($Y71:AN71),               $W71/$X71))))</f>
        <v/>
      </c>
      <c r="AP71" s="240">
        <f>IF(OR(NOT(ISNUMBER($T71)),ISBLANK($W71),NOT(ISNUMBER($X71))),0,      IF(OR(YEAR($T71)&gt;AP$7,$X71&lt;=0,(YEAR($T71)+$X71)&lt;AP$7),0,     IF(YEAR($T71)=AP$7,               ($W71/($X71*360))*DAYS360($T71,DATE(AP$7,12,31)),     IF((YEAR($T71)+$X71)&lt;=AP$7,               $W71-SUM($Y71:AO71),               $W71/$X71))))</f>
        <v/>
      </c>
      <c r="AQ71" s="240">
        <f>IF(OR(NOT(ISNUMBER($T71)),ISBLANK($W71),NOT(ISNUMBER($X71))),0,      IF(OR(YEAR($T71)&gt;AQ$7,$X71&lt;=0,(YEAR($T71)+$X71)&lt;AQ$7),0,     IF(YEAR($T71)=AQ$7,               ($W71/($X71*360))*DAYS360($T71,DATE(AQ$7,12,31)),     IF((YEAR($T71)+$X71)&lt;=AQ$7,               $W71-SUM($Y71:AP71),               $W71/$X71))))</f>
        <v/>
      </c>
      <c r="AR71" s="240">
        <f>IF(OR(NOT(ISNUMBER($T71)),ISBLANK($W71),NOT(ISNUMBER($X71))),0,      IF(OR(YEAR($T71)&gt;AR$7,$X71&lt;=0,(YEAR($T71)+$X71)&lt;AR$7),0,     IF(YEAR($T71)=AR$7,               ($W71/($X71*360))*DAYS360($T71,DATE(AR$7,12,31)),     IF((YEAR($T71)+$X71)&lt;=AR$7,               $W71-SUM($Y71:AQ71),               $W71/$X71))))</f>
        <v/>
      </c>
      <c r="AS71" s="240">
        <f>IF(OR(NOT(ISNUMBER($T71)),ISBLANK($W71),NOT(ISNUMBER($X71))),0,      IF(OR(YEAR($T71)&gt;AS$7,$X71&lt;=0,(YEAR($T71)+$X71)&lt;AS$7),0,     IF(YEAR($T71)=AS$7,               ($W71/($X71*360))*DAYS360($T71,DATE(AS$7,12,31)),     IF((YEAR($T71)+$X71)&lt;=AS$7,               $W71-SUM($Y71:AR71),               $W71/$X71))))</f>
        <v/>
      </c>
      <c r="AT71" s="240">
        <f>IF(OR(NOT(ISNUMBER($T71)),ISBLANK($W71),NOT(ISNUMBER($X71))),0,      IF(OR(YEAR($T71)&gt;AT$7,$X71&lt;=0,(YEAR($T71)+$X71)&lt;AT$7),0,     IF(YEAR($T71)=AT$7,               ($W71/($X71*360))*DAYS360($T71,DATE(AT$7,12,31)),     IF((YEAR($T71)+$X71)&lt;=AT$7,               $W71-SUM($Y71:AS71),               $W71/$X71))))</f>
        <v/>
      </c>
      <c r="AU71" s="240">
        <f>IF(OR(NOT(ISNUMBER($T71)),ISBLANK($W71),NOT(ISNUMBER($X71))),0,      IF(OR(YEAR($T71)&gt;AU$7,$X71&lt;=0,(YEAR($T71)+$X71)&lt;AU$7),0,     IF(YEAR($T71)=AU$7,               ($W71/($X71*360))*DAYS360($T71,DATE(AU$7,12,31)),     IF((YEAR($T71)+$X71)&lt;=AU$7,               $W71-SUM($Y71:AT71),               $W71/$X71))))</f>
        <v/>
      </c>
      <c r="AV71" s="240">
        <f>IF(OR(NOT(ISNUMBER($T71)),ISBLANK($W71),NOT(ISNUMBER($X71))),0,      IF(OR(YEAR($T71)&gt;AV$7,$X71&lt;=0,(YEAR($T71)+$X71)&lt;AV$7),0,     IF(YEAR($T71)=AV$7,               ($W71/($X71*360))*DAYS360($T71,DATE(AV$7,12,31)),     IF((YEAR($T71)+$X71)&lt;=AV$7,               $W71-SUM($Y71:AU71),               $W71/$X71))))</f>
        <v/>
      </c>
      <c r="AW71" s="240">
        <f>IF(OR(NOT(ISNUMBER($T71)),ISBLANK($W71),NOT(ISNUMBER($X71))),0,      IF(OR(YEAR($T71)&gt;AW$7,$X71&lt;=0,(YEAR($T71)+$X71)&lt;AW$7),0,     IF(YEAR($T71)=AW$7,               ($W71/($X71*360))*DAYS360($T71,DATE(AW$7,12,31)),     IF((YEAR($T71)+$X71)&lt;=AW$7,               $W71-SUM($Y71:AV71),               $W71/$X71))))</f>
        <v/>
      </c>
      <c r="AX71" s="240">
        <f>IF(OR(NOT(ISNUMBER($T71)),ISBLANK($W71),NOT(ISNUMBER($X71))),0,      IF(OR(YEAR($T71)&gt;AX$7,$X71&lt;=0,(YEAR($T71)+$X71)&lt;AX$7),0,     IF(YEAR($T71)=AX$7,               ($W71/($X71*360))*DAYS360($T71,DATE(AX$7,12,31)),     IF((YEAR($T71)+$X71)&lt;=AX$7,               $W71-SUM($Y71:AW71),               $W71/$X71))))</f>
        <v/>
      </c>
      <c r="AY71" s="240">
        <f>IF(OR(NOT(ISNUMBER($T71)),ISBLANK($W71),NOT(ISNUMBER($X71))),0,      IF(OR(YEAR($T71)&gt;AY$7,$X71&lt;=0,(YEAR($T71)+$X71)&lt;AY$7),0,     IF(YEAR($T71)=AY$7,               ($W71/($X71*360))*DAYS360($T71,DATE(AY$7,12,31)),     IF((YEAR($T71)+$X71)&lt;=AY$7,               $W71-SUM($Y71:AX71),               $W71/$X71))))</f>
        <v/>
      </c>
      <c r="AZ71" s="240">
        <f>IF(OR(NOT(ISNUMBER($T71)),ISBLANK($W71),NOT(ISNUMBER($X71))),0,      IF(OR(YEAR($T71)&gt;AZ$7,$X71&lt;=0,(YEAR($T71)+$X71)&lt;AZ$7),0,     IF(YEAR($T71)=AZ$7,               ($W71/($X71*360))*DAYS360($T71,DATE(AZ$7,12,31)),     IF((YEAR($T71)+$X71)&lt;=AZ$7,               $W71-SUM($Y71:AY71),               $W71/$X71))))</f>
        <v/>
      </c>
      <c r="BA71" s="240">
        <f>IF(OR(NOT(ISNUMBER($T71)),ISBLANK($W71),NOT(ISNUMBER($X71))),0,      IF(OR(YEAR($T71)&gt;BA$7,$X71&lt;=0,(YEAR($T71)+$X71)&lt;BA$7),0,     IF(YEAR($T71)=BA$7,               ($W71/($X71*360))*DAYS360($T71,DATE(BA$7,12,31)),     IF((YEAR($T71)+$X71)&lt;=BA$7,               $W71-SUM($Y71:AZ71),               $W71/$X71))))</f>
        <v/>
      </c>
      <c r="BB71" s="240">
        <f>IF(OR(NOT(ISNUMBER($T71)),ISBLANK($W71),NOT(ISNUMBER($X71))),0,      IF(OR(YEAR($T71)&gt;BB$7,$X71&lt;=0,(YEAR($T71)+$X71)&lt;BB$7),0,     IF(YEAR($T71)=BB$7,               ($W71/($X71*360))*DAYS360($T71,DATE(BB$7,12,31)),     IF((YEAR($T71)+$X71)&lt;=BB$7,               $W71-SUM($Y71:BA71),               $W71/$X71))))</f>
        <v/>
      </c>
      <c r="BC71" s="240">
        <f>IF(OR(NOT(ISNUMBER($T71)),ISBLANK($W71),NOT(ISNUMBER($X71))),0,      IF(OR(YEAR($T71)&gt;BC$7,$X71&lt;=0,(YEAR($T71)+$X71)&lt;BC$7),0,     IF(YEAR($T71)=BC$7,               ($W71/($X71*360))*DAYS360($T71,DATE(BC$7,12,31)),     IF((YEAR($T71)+$X71)&lt;=BC$7,               $W71-SUM($Y71:BB71),               $W71/$X71))))</f>
        <v/>
      </c>
      <c r="BD71" s="240">
        <f>IF(OR(NOT(ISNUMBER($T71)),ISBLANK($W71),NOT(ISNUMBER($X71))),0,      IF(OR(YEAR($T71)&gt;BD$7,$X71&lt;=0,(YEAR($T71)+$X71)&lt;BD$7),0,     IF(YEAR($T71)=BD$7,               ($W71/($X71*360))*DAYS360($T71,DATE(BD$7,12,31)),     IF((YEAR($T71)+$X71)&lt;=BD$7,               $W71-SUM($Y71:BC71),               $W71/$X71))))</f>
        <v/>
      </c>
      <c r="BE71" s="240">
        <f>IF(OR(NOT(ISNUMBER($T71)),ISBLANK($W71),NOT(ISNUMBER($X71))),0,      IF(OR(YEAR($T71)&gt;BE$7,$X71&lt;=0,(YEAR($T71)+$X71)&lt;BE$7),0,     IF(YEAR($T71)=BE$7,               ($W71/($X71*360))*DAYS360($T71,DATE(BE$7,12,31)),     IF((YEAR($T71)+$X71)&lt;=BE$7,               $W71-SUM($Y71:BD71),               $W71/$X71))))</f>
        <v/>
      </c>
      <c r="BF71" s="240">
        <f>IF(OR(NOT(ISNUMBER($T71)),ISBLANK($W71),NOT(ISNUMBER($X71))),0,      IF(OR(YEAR($T71)&gt;BF$7,$X71&lt;=0,(YEAR($T71)+$X71)&lt;BF$7),0,     IF(YEAR($T71)=BF$7,               ($W71/($X71*360))*DAYS360($T71,DATE(BF$7,12,31)),     IF((YEAR($T71)+$X71)&lt;=BF$7,               $W71-SUM($Y71:BE71),               $W71/$X71))))</f>
        <v/>
      </c>
      <c r="BG71" s="240">
        <f>IF(OR(NOT(ISNUMBER($T71)),ISBLANK($W71),NOT(ISNUMBER($X71))),0,      IF(OR(YEAR($T71)&gt;BG$7,$X71&lt;=0,(YEAR($T71)+$X71)&lt;BG$7),0,     IF(YEAR($T71)=BG$7,               ($W71/($X71*360))*DAYS360($T71,DATE(BG$7,12,31)),     IF((YEAR($T71)+$X71)&lt;=BG$7,               $W71-SUM($Y71:BF71),               $W71/$X71))))</f>
        <v/>
      </c>
      <c r="BH71" s="240">
        <f>IF(OR(NOT(ISNUMBER($T71)),ISBLANK($W71),NOT(ISNUMBER($X71))),0,      IF(OR(YEAR($T71)&gt;BH$7,$X71&lt;=0,(YEAR($T71)+$X71)&lt;BH$7),0,     IF(YEAR($T71)=BH$7,               ($W71/($X71*360))*DAYS360($T71,DATE(BH$7,12,31)),     IF((YEAR($T71)+$X71)&lt;=BH$7,               $W71-SUM($Y71:BG71),               $W71/$X71))))</f>
        <v/>
      </c>
      <c r="BI71" s="240">
        <f>IF(OR(NOT(ISNUMBER($T71)),ISBLANK($W71),NOT(ISNUMBER($X71))),0,      IF(OR(YEAR($T71)&gt;BI$7,$X71&lt;=0,(YEAR($T71)+$X71)&lt;BI$7),0,     IF(YEAR($T71)=BI$7,               ($W71/($X71*360))*DAYS360($T71,DATE(BI$7,12,31)),     IF((YEAR($T71)+$X71)&lt;=BI$7,               $W71-SUM($Y71:BH71),               $W71/$X71))))</f>
        <v/>
      </c>
      <c r="BJ71" s="240">
        <f>IF(OR(NOT(ISNUMBER($T71)),ISBLANK($W71),NOT(ISNUMBER($X71))),0,      IF(OR(YEAR($T71)&gt;BJ$7,$X71&lt;=0,(YEAR($T71)+$X71)&lt;BJ$7),0,     IF(YEAR($T71)=BJ$7,               ($W71/($X71*360))*DAYS360($T71,DATE(BJ$7,12,31)),     IF((YEAR($T71)+$X71)&lt;=BJ$7,               $W71-SUM($Y71:BI71),               $W71/$X71))))</f>
        <v/>
      </c>
      <c r="BK71" s="240">
        <f>IF(OR(NOT(ISNUMBER($T71)),ISBLANK($W71),NOT(ISNUMBER($X71))),0,      IF(OR(YEAR($T71)&gt;BK$7,$X71&lt;=0,(YEAR($T71)+$X71)&lt;BK$7),0,     IF(YEAR($T71)=BK$7,               ($W71/($X71*360))*DAYS360($T71,DATE(BK$7,12,31)),     IF((YEAR($T71)+$X71)&lt;=BK$7,               $W71-SUM($Y71:BJ71),               $W71/$X71))))</f>
        <v/>
      </c>
      <c r="BL71" s="240">
        <f>IF(OR(NOT(ISNUMBER($T71)),ISBLANK($W71),NOT(ISNUMBER($X71))),0,      IF(OR(YEAR($T71)&gt;BL$7,$X71&lt;=0,(YEAR($T71)+$X71)&lt;BL$7),0,     IF(YEAR($T71)=BL$7,               ($W71/($X71*360))*DAYS360($T71,DATE(BL$7,12,31)),     IF((YEAR($T71)+$X71)&lt;=BL$7,               $W71-SUM($Y71:BK71),               $W71/$X71))))</f>
        <v/>
      </c>
      <c r="BM71" s="240">
        <f>IF(OR(NOT(ISNUMBER($T71)),ISBLANK($W71),NOT(ISNUMBER($X71))),0,      IF(OR(YEAR($T71)&gt;BM$7,$X71&lt;=0,(YEAR($T71)+$X71)&lt;BM$7),0,     IF(YEAR($T71)=BM$7,               ($W71/($X71*360))*DAYS360($T71,DATE(BM$7,12,31)),     IF((YEAR($T71)+$X71)&lt;=BM$7,               $W71-SUM($Y71:BL71),               $W71/$X71))))</f>
        <v/>
      </c>
      <c r="BN71" s="240">
        <f>IF(OR(NOT(ISNUMBER($T71)),ISBLANK($W71),NOT(ISNUMBER($X71))),0,      IF(OR(YEAR($T71)&gt;BN$7,$X71&lt;=0,(YEAR($T71)+$X71)&lt;BN$7),0,     IF(YEAR($T71)=BN$7,               ($W71/($X71*360))*DAYS360($T71,DATE(BN$7,12,31)),     IF((YEAR($T71)+$X71)&lt;=BN$7,               $W71-SUM($Y71:BM71),               $W71/$X71))))</f>
        <v/>
      </c>
      <c r="BO71" s="240">
        <f>IF(OR(NOT(ISNUMBER($T71)),ISBLANK($W71),NOT(ISNUMBER($X71))),0,      IF(OR(YEAR($T71)&gt;BO$7,$X71&lt;=0,(YEAR($T71)+$X71)&lt;BO$7),0,     IF(YEAR($T71)=BO$7,               ($W71/($X71*360))*DAYS360($T71,DATE(BO$7,12,31)),     IF((YEAR($T71)+$X71)&lt;=BO$7,               $W71-SUM($Y71:BN71),               $W71/$X71))))</f>
        <v/>
      </c>
      <c r="BP71" s="240">
        <f>IF(OR(NOT(ISNUMBER($T71)),ISBLANK($W71),NOT(ISNUMBER($X71))),0,      IF(OR(YEAR($T71)&gt;BP$7,$X71&lt;=0,(YEAR($T71)+$X71)&lt;BP$7),0,     IF(YEAR($T71)=BP$7,               ($W71/($X71*360))*DAYS360($T71,DATE(BP$7,12,31)),     IF((YEAR($T71)+$X71)&lt;=BP$7,               $W71-SUM($Y71:BO71),               $W71/$X71))))</f>
        <v/>
      </c>
      <c r="BQ71" s="240">
        <f>IF(OR(NOT(ISNUMBER($T71)),ISBLANK($W71),NOT(ISNUMBER($X71))),0,      IF(OR(YEAR($T71)&gt;BQ$7,$X71&lt;=0,(YEAR($T71)+$X71)&lt;BQ$7),0,     IF(YEAR($T71)=BQ$7,               ($W71/($X71*360))*DAYS360($T71,DATE(BQ$7,12,31)),     IF((YEAR($T71)+$X71)&lt;=BQ$7,               $W71-SUM($Y71:BP71),               $W71/$X71))))</f>
        <v/>
      </c>
      <c r="BR71" s="240">
        <f>IF(OR(NOT(ISNUMBER($T71)),ISBLANK($W71),NOT(ISNUMBER($X71))),0,      IF(OR(YEAR($T71)&gt;BR$7,$X71&lt;=0,(YEAR($T71)+$X71)&lt;BR$7),0,     IF(YEAR($T71)=BR$7,               ($W71/($X71*360))*DAYS360($T71,DATE(BR$7,12,31)),     IF((YEAR($T71)+$X71)&lt;=BR$7,               $W71-SUM($Y71:BQ71),               $W71/$X71))))</f>
        <v/>
      </c>
      <c r="BS71" s="240">
        <f>IF(OR(NOT(ISNUMBER($T71)),ISBLANK($W71),NOT(ISNUMBER($X71))),0,      IF(OR(YEAR($T71)&gt;BS$7,$X71&lt;=0,(YEAR($T71)+$X71)&lt;BS$7),0,     IF(YEAR($T71)=BS$7,               ($W71/($X71*360))*DAYS360($T71,DATE(BS$7,12,31)),     IF((YEAR($T71)+$X71)&lt;=BS$7,               $W71-SUM($Y71:BR71),               $W71/$X71))))</f>
        <v/>
      </c>
      <c r="BT71" s="240">
        <f>IF(OR(NOT(ISNUMBER($T71)),ISBLANK($W71),NOT(ISNUMBER($X71))),0,      IF(OR(YEAR($T71)&gt;BT$7,$X71&lt;=0,(YEAR($T71)+$X71)&lt;BT$7),0,     IF(YEAR($T71)=BT$7,               ($W71/($X71*360))*DAYS360($T71,DATE(BT$7,12,31)),     IF((YEAR($T71)+$X71)&lt;=BT$7,               $W71-SUM($Y71:BS71),               $W71/$X71))))</f>
        <v/>
      </c>
      <c r="BU71" s="240">
        <f>IF(OR(NOT(ISNUMBER($T71)),ISBLANK($W71),NOT(ISNUMBER($X71))),0,      IF(OR(YEAR($T71)&gt;BU$7,$X71&lt;=0,(YEAR($T71)+$X71)&lt;BU$7),0,     IF(YEAR($T71)=BU$7,               ($W71/($X71*360))*DAYS360($T71,DATE(BU$7,12,31)),     IF((YEAR($T71)+$X71)&lt;=BU$7,               $W71-SUM($Y71:BT71),               $W71/$X71))))</f>
        <v/>
      </c>
      <c r="BV71" s="240">
        <f>IF(OR(NOT(ISNUMBER($T71)),ISBLANK($W71),NOT(ISNUMBER($X71))),0,      IF(OR(YEAR($T71)&gt;BV$7,$X71&lt;=0,(YEAR($T71)+$X71)&lt;BV$7),0,     IF(YEAR($T71)=BV$7,               ($W71/($X71*360))*DAYS360($T71,DATE(BV$7,12,31)),     IF((YEAR($T71)+$X71)&lt;=BV$7,               $W71-SUM($Y71:BU71),               $W71/$X71))))</f>
        <v/>
      </c>
      <c r="BW71" s="240">
        <f>IF(OR(NOT(ISNUMBER($T71)),ISBLANK($W71),NOT(ISNUMBER($X71))),0,      IF(OR(YEAR($T71)&gt;BW$7,$X71&lt;=0,(YEAR($T71)+$X71)&lt;BW$7),0,     IF(YEAR($T71)=BW$7,               ($W71/($X71*360))*DAYS360($T71,DATE(BW$7,12,31)),     IF((YEAR($T71)+$X71)&lt;=BW$7,               $W71-SUM($Y71:BV71),               $W71/$X71))))</f>
        <v/>
      </c>
      <c r="BX71" s="240">
        <f>IF(OR(NOT(ISNUMBER($T71)),ISBLANK($W71),NOT(ISNUMBER($X71))),0,      IF(OR(YEAR($T71)&gt;BX$7,$X71&lt;=0,(YEAR($T71)+$X71)&lt;BX$7),0,     IF(YEAR($T71)=BX$7,               ($W71/($X71*360))*DAYS360($T71,DATE(BX$7,12,31)),     IF((YEAR($T71)+$X71)&lt;=BX$7,               $W71-SUM($Y71:BW71),               $W71/$X71))))</f>
        <v/>
      </c>
      <c r="BY71" s="240">
        <f>IF(OR(NOT(ISNUMBER($T71)),ISBLANK($W71),NOT(ISNUMBER($X71))),0,      IF(OR(YEAR($T71)&gt;BY$7,$X71&lt;=0,(YEAR($T71)+$X71)&lt;BY$7),0,     IF(YEAR($T71)=BY$7,               ($W71/($X71*360))*DAYS360($T71,DATE(BY$7,12,31)),     IF((YEAR($T71)+$X71)&lt;=BY$7,               $W71-SUM($Y71:BX71),               $W71/$X71))))</f>
        <v/>
      </c>
    </row>
    <row r="72" ht="15" customFormat="1" customHeight="1" s="14">
      <c r="A72" s="12" t="n"/>
      <c r="B72" s="30" t="inlineStr">
        <is>
          <t>Bien_Immo - 1</t>
        </is>
      </c>
      <c r="C72" s="190" t="n"/>
      <c r="D72" s="356" t="n"/>
      <c r="E72" s="525" t="n"/>
      <c r="F72" s="525" t="n"/>
      <c r="G72" s="525" t="n"/>
      <c r="H72" s="525" t="n"/>
      <c r="I72" s="525" t="n"/>
      <c r="J72" s="525" t="n"/>
      <c r="K72" s="525" t="n"/>
      <c r="L72" s="525" t="n"/>
      <c r="M72" s="525" t="n"/>
      <c r="N72" s="526" t="n"/>
      <c r="O72" s="260" t="n"/>
      <c r="P72" s="191" t="n"/>
      <c r="Q72" s="341" t="inlineStr">
        <is>
          <t>Autres immobilisations corporelles</t>
        </is>
      </c>
      <c r="R72" s="18" t="n"/>
      <c r="S72" s="12">
        <f>B78</f>
        <v/>
      </c>
      <c r="T72" s="176">
        <f>IFERROR( IF(ISBLANK(C78),"",IF(C78&lt;HLOOKUP(S72,$Z$275:$AC$280,5,FALSE),"",MAX(HLOOKUP(S72,$Z$275:$AC$280,6,FALSE),C78) ) ),"")</f>
        <v/>
      </c>
      <c r="U72" s="287">
        <f>IF(ISBLANK(D78),"",D78)</f>
        <v/>
      </c>
      <c r="V72" s="316">
        <f>Q78</f>
        <v/>
      </c>
      <c r="W72" s="512">
        <f>IF(ISBLANK(O78),0,O78)</f>
        <v/>
      </c>
      <c r="X72" s="512">
        <f>IF(ISBLANK(P78),"",P78)</f>
        <v/>
      </c>
      <c r="Y72" s="12" t="n"/>
      <c r="Z72" s="240">
        <f>IF(OR(NOT(ISNUMBER($T72)),ISBLANK($W72),NOT(ISNUMBER($X72))),0,      IF(OR(YEAR($T72)&gt;Z$7,$X72&lt;=0,(YEAR($T72)+$X72)&lt;Z$7),0,     IF(YEAR($T72)=Z$7,               ($W72/($X72*360))*DAYS360($T72,DATE(Z$7,12,31)),     IF((YEAR($T72)+$X72)&lt;=Z$7,               $W72-SUM($Y72:Y72),               $W72/$X72))))</f>
        <v/>
      </c>
      <c r="AA72" s="240">
        <f>IF(OR(NOT(ISNUMBER($T72)),ISBLANK($W72),NOT(ISNUMBER($X72))),0,      IF(OR(YEAR($T72)&gt;AA$7,$X72&lt;=0,(YEAR($T72)+$X72)&lt;AA$7),0,     IF(YEAR($T72)=AA$7,               ($W72/($X72*360))*DAYS360($T72,DATE(AA$7,12,31)),     IF((YEAR($T72)+$X72)&lt;=AA$7,               $W72-SUM($Y72:Z72),               $W72/$X72))))</f>
        <v/>
      </c>
      <c r="AB72" s="240">
        <f>IF(OR(NOT(ISNUMBER($T72)),ISBLANK($W72),NOT(ISNUMBER($X72))),0,      IF(OR(YEAR($T72)&gt;AB$7,$X72&lt;=0,(YEAR($T72)+$X72)&lt;AB$7),0,     IF(YEAR($T72)=AB$7,               ($W72/($X72*360))*DAYS360($T72,DATE(AB$7,12,31)),     IF((YEAR($T72)+$X72)&lt;=AB$7,               $W72-SUM($Y72:AA72),               $W72/$X72))))</f>
        <v/>
      </c>
      <c r="AC72" s="240">
        <f>IF(OR(NOT(ISNUMBER($T72)),ISBLANK($W72),NOT(ISNUMBER($X72))),0,      IF(OR(YEAR($T72)&gt;AC$7,$X72&lt;=0,(YEAR($T72)+$X72)&lt;AC$7),0,     IF(YEAR($T72)=AC$7,               ($W72/($X72*360))*DAYS360($T72,DATE(AC$7,12,31)),     IF((YEAR($T72)+$X72)&lt;=AC$7,               $W72-SUM($Y72:AB72),               $W72/$X72))))</f>
        <v/>
      </c>
      <c r="AD72" s="240">
        <f>IF(OR(NOT(ISNUMBER($T72)),ISBLANK($W72),NOT(ISNUMBER($X72))),0,      IF(OR(YEAR($T72)&gt;AD$7,$X72&lt;=0,(YEAR($T72)+$X72)&lt;AD$7),0,     IF(YEAR($T72)=AD$7,               ($W72/($X72*360))*DAYS360($T72,DATE(AD$7,12,31)),     IF((YEAR($T72)+$X72)&lt;=AD$7,               $W72-SUM($Y72:AC72),               $W72/$X72))))</f>
        <v/>
      </c>
      <c r="AE72" s="240">
        <f>IF(OR(NOT(ISNUMBER($T72)),ISBLANK($W72),NOT(ISNUMBER($X72))),0,      IF(OR(YEAR($T72)&gt;AE$7,$X72&lt;=0,(YEAR($T72)+$X72)&lt;AE$7),0,     IF(YEAR($T72)=AE$7,               ($W72/($X72*360))*DAYS360($T72,DATE(AE$7,12,31)),     IF((YEAR($T72)+$X72)&lt;=AE$7,               $W72-SUM($Y72:AD72),               $W72/$X72))))</f>
        <v/>
      </c>
      <c r="AF72" s="240">
        <f>IF(OR(NOT(ISNUMBER($T72)),ISBLANK($W72),NOT(ISNUMBER($X72))),0,      IF(OR(YEAR($T72)&gt;AF$7,$X72&lt;=0,(YEAR($T72)+$X72)&lt;AF$7),0,     IF(YEAR($T72)=AF$7,               ($W72/($X72*360))*DAYS360($T72,DATE(AF$7,12,31)),     IF((YEAR($T72)+$X72)&lt;=AF$7,               $W72-SUM($Y72:AE72),               $W72/$X72))))</f>
        <v/>
      </c>
      <c r="AG72" s="240">
        <f>IF(OR(NOT(ISNUMBER($T72)),ISBLANK($W72),NOT(ISNUMBER($X72))),0,      IF(OR(YEAR($T72)&gt;AG$7,$X72&lt;=0,(YEAR($T72)+$X72)&lt;AG$7),0,     IF(YEAR($T72)=AG$7,               ($W72/($X72*360))*DAYS360($T72,DATE(AG$7,12,31)),     IF((YEAR($T72)+$X72)&lt;=AG$7,               $W72-SUM($Y72:AF72),               $W72/$X72))))</f>
        <v/>
      </c>
      <c r="AH72" s="240">
        <f>IF(OR(NOT(ISNUMBER($T72)),ISBLANK($W72),NOT(ISNUMBER($X72))),0,      IF(OR(YEAR($T72)&gt;AH$7,$X72&lt;=0,(YEAR($T72)+$X72)&lt;AH$7),0,     IF(YEAR($T72)=AH$7,               ($W72/($X72*360))*DAYS360($T72,DATE(AH$7,12,31)),     IF((YEAR($T72)+$X72)&lt;=AH$7,               $W72-SUM($Y72:AG72),               $W72/$X72))))</f>
        <v/>
      </c>
      <c r="AI72" s="240">
        <f>IF(OR(NOT(ISNUMBER($T72)),ISBLANK($W72),NOT(ISNUMBER($X72))),0,      IF(OR(YEAR($T72)&gt;AI$7,$X72&lt;=0,(YEAR($T72)+$X72)&lt;AI$7),0,     IF(YEAR($T72)=AI$7,               ($W72/($X72*360))*DAYS360($T72,DATE(AI$7,12,31)),     IF((YEAR($T72)+$X72)&lt;=AI$7,               $W72-SUM($Y72:AH72),               $W72/$X72))))</f>
        <v/>
      </c>
      <c r="AJ72" s="240">
        <f>IF(OR(NOT(ISNUMBER($T72)),ISBLANK($W72),NOT(ISNUMBER($X72))),0,      IF(OR(YEAR($T72)&gt;AJ$7,$X72&lt;=0,(YEAR($T72)+$X72)&lt;AJ$7),0,     IF(YEAR($T72)=AJ$7,               ($W72/($X72*360))*DAYS360($T72,DATE(AJ$7,12,31)),     IF((YEAR($T72)+$X72)&lt;=AJ$7,               $W72-SUM($Y72:AI72),               $W72/$X72))))</f>
        <v/>
      </c>
      <c r="AK72" s="240">
        <f>IF(OR(NOT(ISNUMBER($T72)),ISBLANK($W72),NOT(ISNUMBER($X72))),0,      IF(OR(YEAR($T72)&gt;AK$7,$X72&lt;=0,(YEAR($T72)+$X72)&lt;AK$7),0,     IF(YEAR($T72)=AK$7,               ($W72/($X72*360))*DAYS360($T72,DATE(AK$7,12,31)),     IF((YEAR($T72)+$X72)&lt;=AK$7,               $W72-SUM($Y72:AJ72),               $W72/$X72))))</f>
        <v/>
      </c>
      <c r="AL72" s="240">
        <f>IF(OR(NOT(ISNUMBER($T72)),ISBLANK($W72),NOT(ISNUMBER($X72))),0,      IF(OR(YEAR($T72)&gt;AL$7,$X72&lt;=0,(YEAR($T72)+$X72)&lt;AL$7),0,     IF(YEAR($T72)=AL$7,               ($W72/($X72*360))*DAYS360($T72,DATE(AL$7,12,31)),     IF((YEAR($T72)+$X72)&lt;=AL$7,               $W72-SUM($Y72:AK72),               $W72/$X72))))</f>
        <v/>
      </c>
      <c r="AM72" s="240">
        <f>IF(OR(NOT(ISNUMBER($T72)),ISBLANK($W72),NOT(ISNUMBER($X72))),0,      IF(OR(YEAR($T72)&gt;AM$7,$X72&lt;=0,(YEAR($T72)+$X72)&lt;AM$7),0,     IF(YEAR($T72)=AM$7,               ($W72/($X72*360))*DAYS360($T72,DATE(AM$7,12,31)),     IF((YEAR($T72)+$X72)&lt;=AM$7,               $W72-SUM($Y72:AL72),               $W72/$X72))))</f>
        <v/>
      </c>
      <c r="AN72" s="240">
        <f>IF(OR(NOT(ISNUMBER($T72)),ISBLANK($W72),NOT(ISNUMBER($X72))),0,      IF(OR(YEAR($T72)&gt;AN$7,$X72&lt;=0,(YEAR($T72)+$X72)&lt;AN$7),0,     IF(YEAR($T72)=AN$7,               ($W72/($X72*360))*DAYS360($T72,DATE(AN$7,12,31)),     IF((YEAR($T72)+$X72)&lt;=AN$7,               $W72-SUM($Y72:AM72),               $W72/$X72))))</f>
        <v/>
      </c>
      <c r="AO72" s="240">
        <f>IF(OR(NOT(ISNUMBER($T72)),ISBLANK($W72),NOT(ISNUMBER($X72))),0,      IF(OR(YEAR($T72)&gt;AO$7,$X72&lt;=0,(YEAR($T72)+$X72)&lt;AO$7),0,     IF(YEAR($T72)=AO$7,               ($W72/($X72*360))*DAYS360($T72,DATE(AO$7,12,31)),     IF((YEAR($T72)+$X72)&lt;=AO$7,               $W72-SUM($Y72:AN72),               $W72/$X72))))</f>
        <v/>
      </c>
      <c r="AP72" s="240">
        <f>IF(OR(NOT(ISNUMBER($T72)),ISBLANK($W72),NOT(ISNUMBER($X72))),0,      IF(OR(YEAR($T72)&gt;AP$7,$X72&lt;=0,(YEAR($T72)+$X72)&lt;AP$7),0,     IF(YEAR($T72)=AP$7,               ($W72/($X72*360))*DAYS360($T72,DATE(AP$7,12,31)),     IF((YEAR($T72)+$X72)&lt;=AP$7,               $W72-SUM($Y72:AO72),               $W72/$X72))))</f>
        <v/>
      </c>
      <c r="AQ72" s="240">
        <f>IF(OR(NOT(ISNUMBER($T72)),ISBLANK($W72),NOT(ISNUMBER($X72))),0,      IF(OR(YEAR($T72)&gt;AQ$7,$X72&lt;=0,(YEAR($T72)+$X72)&lt;AQ$7),0,     IF(YEAR($T72)=AQ$7,               ($W72/($X72*360))*DAYS360($T72,DATE(AQ$7,12,31)),     IF((YEAR($T72)+$X72)&lt;=AQ$7,               $W72-SUM($Y72:AP72),               $W72/$X72))))</f>
        <v/>
      </c>
      <c r="AR72" s="240">
        <f>IF(OR(NOT(ISNUMBER($T72)),ISBLANK($W72),NOT(ISNUMBER($X72))),0,      IF(OR(YEAR($T72)&gt;AR$7,$X72&lt;=0,(YEAR($T72)+$X72)&lt;AR$7),0,     IF(YEAR($T72)=AR$7,               ($W72/($X72*360))*DAYS360($T72,DATE(AR$7,12,31)),     IF((YEAR($T72)+$X72)&lt;=AR$7,               $W72-SUM($Y72:AQ72),               $W72/$X72))))</f>
        <v/>
      </c>
      <c r="AS72" s="240">
        <f>IF(OR(NOT(ISNUMBER($T72)),ISBLANK($W72),NOT(ISNUMBER($X72))),0,      IF(OR(YEAR($T72)&gt;AS$7,$X72&lt;=0,(YEAR($T72)+$X72)&lt;AS$7),0,     IF(YEAR($T72)=AS$7,               ($W72/($X72*360))*DAYS360($T72,DATE(AS$7,12,31)),     IF((YEAR($T72)+$X72)&lt;=AS$7,               $W72-SUM($Y72:AR72),               $W72/$X72))))</f>
        <v/>
      </c>
      <c r="AT72" s="240">
        <f>IF(OR(NOT(ISNUMBER($T72)),ISBLANK($W72),NOT(ISNUMBER($X72))),0,      IF(OR(YEAR($T72)&gt;AT$7,$X72&lt;=0,(YEAR($T72)+$X72)&lt;AT$7),0,     IF(YEAR($T72)=AT$7,               ($W72/($X72*360))*DAYS360($T72,DATE(AT$7,12,31)),     IF((YEAR($T72)+$X72)&lt;=AT$7,               $W72-SUM($Y72:AS72),               $W72/$X72))))</f>
        <v/>
      </c>
      <c r="AU72" s="240">
        <f>IF(OR(NOT(ISNUMBER($T72)),ISBLANK($W72),NOT(ISNUMBER($X72))),0,      IF(OR(YEAR($T72)&gt;AU$7,$X72&lt;=0,(YEAR($T72)+$X72)&lt;AU$7),0,     IF(YEAR($T72)=AU$7,               ($W72/($X72*360))*DAYS360($T72,DATE(AU$7,12,31)),     IF((YEAR($T72)+$X72)&lt;=AU$7,               $W72-SUM($Y72:AT72),               $W72/$X72))))</f>
        <v/>
      </c>
      <c r="AV72" s="240">
        <f>IF(OR(NOT(ISNUMBER($T72)),ISBLANK($W72),NOT(ISNUMBER($X72))),0,      IF(OR(YEAR($T72)&gt;AV$7,$X72&lt;=0,(YEAR($T72)+$X72)&lt;AV$7),0,     IF(YEAR($T72)=AV$7,               ($W72/($X72*360))*DAYS360($T72,DATE(AV$7,12,31)),     IF((YEAR($T72)+$X72)&lt;=AV$7,               $W72-SUM($Y72:AU72),               $W72/$X72))))</f>
        <v/>
      </c>
      <c r="AW72" s="240">
        <f>IF(OR(NOT(ISNUMBER($T72)),ISBLANK($W72),NOT(ISNUMBER($X72))),0,      IF(OR(YEAR($T72)&gt;AW$7,$X72&lt;=0,(YEAR($T72)+$X72)&lt;AW$7),0,     IF(YEAR($T72)=AW$7,               ($W72/($X72*360))*DAYS360($T72,DATE(AW$7,12,31)),     IF((YEAR($T72)+$X72)&lt;=AW$7,               $W72-SUM($Y72:AV72),               $W72/$X72))))</f>
        <v/>
      </c>
      <c r="AX72" s="240">
        <f>IF(OR(NOT(ISNUMBER($T72)),ISBLANK($W72),NOT(ISNUMBER($X72))),0,      IF(OR(YEAR($T72)&gt;AX$7,$X72&lt;=0,(YEAR($T72)+$X72)&lt;AX$7),0,     IF(YEAR($T72)=AX$7,               ($W72/($X72*360))*DAYS360($T72,DATE(AX$7,12,31)),     IF((YEAR($T72)+$X72)&lt;=AX$7,               $W72-SUM($Y72:AW72),               $W72/$X72))))</f>
        <v/>
      </c>
      <c r="AY72" s="240">
        <f>IF(OR(NOT(ISNUMBER($T72)),ISBLANK($W72),NOT(ISNUMBER($X72))),0,      IF(OR(YEAR($T72)&gt;AY$7,$X72&lt;=0,(YEAR($T72)+$X72)&lt;AY$7),0,     IF(YEAR($T72)=AY$7,               ($W72/($X72*360))*DAYS360($T72,DATE(AY$7,12,31)),     IF((YEAR($T72)+$X72)&lt;=AY$7,               $W72-SUM($Y72:AX72),               $W72/$X72))))</f>
        <v/>
      </c>
      <c r="AZ72" s="240">
        <f>IF(OR(NOT(ISNUMBER($T72)),ISBLANK($W72),NOT(ISNUMBER($X72))),0,      IF(OR(YEAR($T72)&gt;AZ$7,$X72&lt;=0,(YEAR($T72)+$X72)&lt;AZ$7),0,     IF(YEAR($T72)=AZ$7,               ($W72/($X72*360))*DAYS360($T72,DATE(AZ$7,12,31)),     IF((YEAR($T72)+$X72)&lt;=AZ$7,               $W72-SUM($Y72:AY72),               $W72/$X72))))</f>
        <v/>
      </c>
      <c r="BA72" s="240">
        <f>IF(OR(NOT(ISNUMBER($T72)),ISBLANK($W72),NOT(ISNUMBER($X72))),0,      IF(OR(YEAR($T72)&gt;BA$7,$X72&lt;=0,(YEAR($T72)+$X72)&lt;BA$7),0,     IF(YEAR($T72)=BA$7,               ($W72/($X72*360))*DAYS360($T72,DATE(BA$7,12,31)),     IF((YEAR($T72)+$X72)&lt;=BA$7,               $W72-SUM($Y72:AZ72),               $W72/$X72))))</f>
        <v/>
      </c>
      <c r="BB72" s="240">
        <f>IF(OR(NOT(ISNUMBER($T72)),ISBLANK($W72),NOT(ISNUMBER($X72))),0,      IF(OR(YEAR($T72)&gt;BB$7,$X72&lt;=0,(YEAR($T72)+$X72)&lt;BB$7),0,     IF(YEAR($T72)=BB$7,               ($W72/($X72*360))*DAYS360($T72,DATE(BB$7,12,31)),     IF((YEAR($T72)+$X72)&lt;=BB$7,               $W72-SUM($Y72:BA72),               $W72/$X72))))</f>
        <v/>
      </c>
      <c r="BC72" s="240">
        <f>IF(OR(NOT(ISNUMBER($T72)),ISBLANK($W72),NOT(ISNUMBER($X72))),0,      IF(OR(YEAR($T72)&gt;BC$7,$X72&lt;=0,(YEAR($T72)+$X72)&lt;BC$7),0,     IF(YEAR($T72)=BC$7,               ($W72/($X72*360))*DAYS360($T72,DATE(BC$7,12,31)),     IF((YEAR($T72)+$X72)&lt;=BC$7,               $W72-SUM($Y72:BB72),               $W72/$X72))))</f>
        <v/>
      </c>
      <c r="BD72" s="240">
        <f>IF(OR(NOT(ISNUMBER($T72)),ISBLANK($W72),NOT(ISNUMBER($X72))),0,      IF(OR(YEAR($T72)&gt;BD$7,$X72&lt;=0,(YEAR($T72)+$X72)&lt;BD$7),0,     IF(YEAR($T72)=BD$7,               ($W72/($X72*360))*DAYS360($T72,DATE(BD$7,12,31)),     IF((YEAR($T72)+$X72)&lt;=BD$7,               $W72-SUM($Y72:BC72),               $W72/$X72))))</f>
        <v/>
      </c>
      <c r="BE72" s="240">
        <f>IF(OR(NOT(ISNUMBER($T72)),ISBLANK($W72),NOT(ISNUMBER($X72))),0,      IF(OR(YEAR($T72)&gt;BE$7,$X72&lt;=0,(YEAR($T72)+$X72)&lt;BE$7),0,     IF(YEAR($T72)=BE$7,               ($W72/($X72*360))*DAYS360($T72,DATE(BE$7,12,31)),     IF((YEAR($T72)+$X72)&lt;=BE$7,               $W72-SUM($Y72:BD72),               $W72/$X72))))</f>
        <v/>
      </c>
      <c r="BF72" s="240">
        <f>IF(OR(NOT(ISNUMBER($T72)),ISBLANK($W72),NOT(ISNUMBER($X72))),0,      IF(OR(YEAR($T72)&gt;BF$7,$X72&lt;=0,(YEAR($T72)+$X72)&lt;BF$7),0,     IF(YEAR($T72)=BF$7,               ($W72/($X72*360))*DAYS360($T72,DATE(BF$7,12,31)),     IF((YEAR($T72)+$X72)&lt;=BF$7,               $W72-SUM($Y72:BE72),               $W72/$X72))))</f>
        <v/>
      </c>
      <c r="BG72" s="240">
        <f>IF(OR(NOT(ISNUMBER($T72)),ISBLANK($W72),NOT(ISNUMBER($X72))),0,      IF(OR(YEAR($T72)&gt;BG$7,$X72&lt;=0,(YEAR($T72)+$X72)&lt;BG$7),0,     IF(YEAR($T72)=BG$7,               ($W72/($X72*360))*DAYS360($T72,DATE(BG$7,12,31)),     IF((YEAR($T72)+$X72)&lt;=BG$7,               $W72-SUM($Y72:BF72),               $W72/$X72))))</f>
        <v/>
      </c>
      <c r="BH72" s="240">
        <f>IF(OR(NOT(ISNUMBER($T72)),ISBLANK($W72),NOT(ISNUMBER($X72))),0,      IF(OR(YEAR($T72)&gt;BH$7,$X72&lt;=0,(YEAR($T72)+$X72)&lt;BH$7),0,     IF(YEAR($T72)=BH$7,               ($W72/($X72*360))*DAYS360($T72,DATE(BH$7,12,31)),     IF((YEAR($T72)+$X72)&lt;=BH$7,               $W72-SUM($Y72:BG72),               $W72/$X72))))</f>
        <v/>
      </c>
      <c r="BI72" s="240">
        <f>IF(OR(NOT(ISNUMBER($T72)),ISBLANK($W72),NOT(ISNUMBER($X72))),0,      IF(OR(YEAR($T72)&gt;BI$7,$X72&lt;=0,(YEAR($T72)+$X72)&lt;BI$7),0,     IF(YEAR($T72)=BI$7,               ($W72/($X72*360))*DAYS360($T72,DATE(BI$7,12,31)),     IF((YEAR($T72)+$X72)&lt;=BI$7,               $W72-SUM($Y72:BH72),               $W72/$X72))))</f>
        <v/>
      </c>
      <c r="BJ72" s="240">
        <f>IF(OR(NOT(ISNUMBER($T72)),ISBLANK($W72),NOT(ISNUMBER($X72))),0,      IF(OR(YEAR($T72)&gt;BJ$7,$X72&lt;=0,(YEAR($T72)+$X72)&lt;BJ$7),0,     IF(YEAR($T72)=BJ$7,               ($W72/($X72*360))*DAYS360($T72,DATE(BJ$7,12,31)),     IF((YEAR($T72)+$X72)&lt;=BJ$7,               $W72-SUM($Y72:BI72),               $W72/$X72))))</f>
        <v/>
      </c>
      <c r="BK72" s="240">
        <f>IF(OR(NOT(ISNUMBER($T72)),ISBLANK($W72),NOT(ISNUMBER($X72))),0,      IF(OR(YEAR($T72)&gt;BK$7,$X72&lt;=0,(YEAR($T72)+$X72)&lt;BK$7),0,     IF(YEAR($T72)=BK$7,               ($W72/($X72*360))*DAYS360($T72,DATE(BK$7,12,31)),     IF((YEAR($T72)+$X72)&lt;=BK$7,               $W72-SUM($Y72:BJ72),               $W72/$X72))))</f>
        <v/>
      </c>
      <c r="BL72" s="240">
        <f>IF(OR(NOT(ISNUMBER($T72)),ISBLANK($W72),NOT(ISNUMBER($X72))),0,      IF(OR(YEAR($T72)&gt;BL$7,$X72&lt;=0,(YEAR($T72)+$X72)&lt;BL$7),0,     IF(YEAR($T72)=BL$7,               ($W72/($X72*360))*DAYS360($T72,DATE(BL$7,12,31)),     IF((YEAR($T72)+$X72)&lt;=BL$7,               $W72-SUM($Y72:BK72),               $W72/$X72))))</f>
        <v/>
      </c>
      <c r="BM72" s="240">
        <f>IF(OR(NOT(ISNUMBER($T72)),ISBLANK($W72),NOT(ISNUMBER($X72))),0,      IF(OR(YEAR($T72)&gt;BM$7,$X72&lt;=0,(YEAR($T72)+$X72)&lt;BM$7),0,     IF(YEAR($T72)=BM$7,               ($W72/($X72*360))*DAYS360($T72,DATE(BM$7,12,31)),     IF((YEAR($T72)+$X72)&lt;=BM$7,               $W72-SUM($Y72:BL72),               $W72/$X72))))</f>
        <v/>
      </c>
      <c r="BN72" s="240">
        <f>IF(OR(NOT(ISNUMBER($T72)),ISBLANK($W72),NOT(ISNUMBER($X72))),0,      IF(OR(YEAR($T72)&gt;BN$7,$X72&lt;=0,(YEAR($T72)+$X72)&lt;BN$7),0,     IF(YEAR($T72)=BN$7,               ($W72/($X72*360))*DAYS360($T72,DATE(BN$7,12,31)),     IF((YEAR($T72)+$X72)&lt;=BN$7,               $W72-SUM($Y72:BM72),               $W72/$X72))))</f>
        <v/>
      </c>
      <c r="BO72" s="240">
        <f>IF(OR(NOT(ISNUMBER($T72)),ISBLANK($W72),NOT(ISNUMBER($X72))),0,      IF(OR(YEAR($T72)&gt;BO$7,$X72&lt;=0,(YEAR($T72)+$X72)&lt;BO$7),0,     IF(YEAR($T72)=BO$7,               ($W72/($X72*360))*DAYS360($T72,DATE(BO$7,12,31)),     IF((YEAR($T72)+$X72)&lt;=BO$7,               $W72-SUM($Y72:BN72),               $W72/$X72))))</f>
        <v/>
      </c>
      <c r="BP72" s="240">
        <f>IF(OR(NOT(ISNUMBER($T72)),ISBLANK($W72),NOT(ISNUMBER($X72))),0,      IF(OR(YEAR($T72)&gt;BP$7,$X72&lt;=0,(YEAR($T72)+$X72)&lt;BP$7),0,     IF(YEAR($T72)=BP$7,               ($W72/($X72*360))*DAYS360($T72,DATE(BP$7,12,31)),     IF((YEAR($T72)+$X72)&lt;=BP$7,               $W72-SUM($Y72:BO72),               $W72/$X72))))</f>
        <v/>
      </c>
      <c r="BQ72" s="240">
        <f>IF(OR(NOT(ISNUMBER($T72)),ISBLANK($W72),NOT(ISNUMBER($X72))),0,      IF(OR(YEAR($T72)&gt;BQ$7,$X72&lt;=0,(YEAR($T72)+$X72)&lt;BQ$7),0,     IF(YEAR($T72)=BQ$7,               ($W72/($X72*360))*DAYS360($T72,DATE(BQ$7,12,31)),     IF((YEAR($T72)+$X72)&lt;=BQ$7,               $W72-SUM($Y72:BP72),               $W72/$X72))))</f>
        <v/>
      </c>
      <c r="BR72" s="240">
        <f>IF(OR(NOT(ISNUMBER($T72)),ISBLANK($W72),NOT(ISNUMBER($X72))),0,      IF(OR(YEAR($T72)&gt;BR$7,$X72&lt;=0,(YEAR($T72)+$X72)&lt;BR$7),0,     IF(YEAR($T72)=BR$7,               ($W72/($X72*360))*DAYS360($T72,DATE(BR$7,12,31)),     IF((YEAR($T72)+$X72)&lt;=BR$7,               $W72-SUM($Y72:BQ72),               $W72/$X72))))</f>
        <v/>
      </c>
      <c r="BS72" s="240">
        <f>IF(OR(NOT(ISNUMBER($T72)),ISBLANK($W72),NOT(ISNUMBER($X72))),0,      IF(OR(YEAR($T72)&gt;BS$7,$X72&lt;=0,(YEAR($T72)+$X72)&lt;BS$7),0,     IF(YEAR($T72)=BS$7,               ($W72/($X72*360))*DAYS360($T72,DATE(BS$7,12,31)),     IF((YEAR($T72)+$X72)&lt;=BS$7,               $W72-SUM($Y72:BR72),               $W72/$X72))))</f>
        <v/>
      </c>
      <c r="BT72" s="240">
        <f>IF(OR(NOT(ISNUMBER($T72)),ISBLANK($W72),NOT(ISNUMBER($X72))),0,      IF(OR(YEAR($T72)&gt;BT$7,$X72&lt;=0,(YEAR($T72)+$X72)&lt;BT$7),0,     IF(YEAR($T72)=BT$7,               ($W72/($X72*360))*DAYS360($T72,DATE(BT$7,12,31)),     IF((YEAR($T72)+$X72)&lt;=BT$7,               $W72-SUM($Y72:BS72),               $W72/$X72))))</f>
        <v/>
      </c>
      <c r="BU72" s="240">
        <f>IF(OR(NOT(ISNUMBER($T72)),ISBLANK($W72),NOT(ISNUMBER($X72))),0,      IF(OR(YEAR($T72)&gt;BU$7,$X72&lt;=0,(YEAR($T72)+$X72)&lt;BU$7),0,     IF(YEAR($T72)=BU$7,               ($W72/($X72*360))*DAYS360($T72,DATE(BU$7,12,31)),     IF((YEAR($T72)+$X72)&lt;=BU$7,               $W72-SUM($Y72:BT72),               $W72/$X72))))</f>
        <v/>
      </c>
      <c r="BV72" s="240">
        <f>IF(OR(NOT(ISNUMBER($T72)),ISBLANK($W72),NOT(ISNUMBER($X72))),0,      IF(OR(YEAR($T72)&gt;BV$7,$X72&lt;=0,(YEAR($T72)+$X72)&lt;BV$7),0,     IF(YEAR($T72)=BV$7,               ($W72/($X72*360))*DAYS360($T72,DATE(BV$7,12,31)),     IF((YEAR($T72)+$X72)&lt;=BV$7,               $W72-SUM($Y72:BU72),               $W72/$X72))))</f>
        <v/>
      </c>
      <c r="BW72" s="240">
        <f>IF(OR(NOT(ISNUMBER($T72)),ISBLANK($W72),NOT(ISNUMBER($X72))),0,      IF(OR(YEAR($T72)&gt;BW$7,$X72&lt;=0,(YEAR($T72)+$X72)&lt;BW$7),0,     IF(YEAR($T72)=BW$7,               ($W72/($X72*360))*DAYS360($T72,DATE(BW$7,12,31)),     IF((YEAR($T72)+$X72)&lt;=BW$7,               $W72-SUM($Y72:BV72),               $W72/$X72))))</f>
        <v/>
      </c>
      <c r="BX72" s="240">
        <f>IF(OR(NOT(ISNUMBER($T72)),ISBLANK($W72),NOT(ISNUMBER($X72))),0,      IF(OR(YEAR($T72)&gt;BX$7,$X72&lt;=0,(YEAR($T72)+$X72)&lt;BX$7),0,     IF(YEAR($T72)=BX$7,               ($W72/($X72*360))*DAYS360($T72,DATE(BX$7,12,31)),     IF((YEAR($T72)+$X72)&lt;=BX$7,               $W72-SUM($Y72:BW72),               $W72/$X72))))</f>
        <v/>
      </c>
      <c r="BY72" s="240">
        <f>IF(OR(NOT(ISNUMBER($T72)),ISBLANK($W72),NOT(ISNUMBER($X72))),0,      IF(OR(YEAR($T72)&gt;BY$7,$X72&lt;=0,(YEAR($T72)+$X72)&lt;BY$7),0,     IF(YEAR($T72)=BY$7,               ($W72/($X72*360))*DAYS360($T72,DATE(BY$7,12,31)),     IF((YEAR($T72)+$X72)&lt;=BY$7,               $W72-SUM($Y72:BX72),               $W72/$X72))))</f>
        <v/>
      </c>
    </row>
    <row r="73" ht="15" customFormat="1" customHeight="1" s="14">
      <c r="A73" s="12" t="n"/>
      <c r="B73" s="30" t="inlineStr">
        <is>
          <t>Bien_Immo - 1</t>
        </is>
      </c>
      <c r="C73" s="190" t="n"/>
      <c r="D73" s="356" t="n"/>
      <c r="E73" s="525" t="n"/>
      <c r="F73" s="525" t="n"/>
      <c r="G73" s="525" t="n"/>
      <c r="H73" s="525" t="n"/>
      <c r="I73" s="525" t="n"/>
      <c r="J73" s="525" t="n"/>
      <c r="K73" s="525" t="n"/>
      <c r="L73" s="525" t="n"/>
      <c r="M73" s="525" t="n"/>
      <c r="N73" s="526" t="n"/>
      <c r="O73" s="260" t="n"/>
      <c r="P73" s="191" t="n"/>
      <c r="Q73" s="341" t="inlineStr">
        <is>
          <t>Autres immobilisations corporelles</t>
        </is>
      </c>
      <c r="R73" s="18" t="n"/>
      <c r="S73" s="12">
        <f>B79</f>
        <v/>
      </c>
      <c r="T73" s="176">
        <f>IFERROR( IF(ISBLANK(C79),"",IF(C79&lt;HLOOKUP(S73,$Z$275:$AC$280,5,FALSE),"",MAX(HLOOKUP(S73,$Z$275:$AC$280,6,FALSE),C79) ) ),"")</f>
        <v/>
      </c>
      <c r="U73" s="287">
        <f>IF(ISBLANK(D79),"",D79)</f>
        <v/>
      </c>
      <c r="V73" s="316">
        <f>Q79</f>
        <v/>
      </c>
      <c r="W73" s="512">
        <f>IF(ISBLANK(O79),0,O79)</f>
        <v/>
      </c>
      <c r="X73" s="512">
        <f>IF(ISBLANK(P79),"",P79)</f>
        <v/>
      </c>
      <c r="Y73" s="12" t="n"/>
      <c r="Z73" s="240">
        <f>IF(OR(NOT(ISNUMBER($T73)),ISBLANK($W73),NOT(ISNUMBER($X73))),0,      IF(OR(YEAR($T73)&gt;Z$7,$X73&lt;=0,(YEAR($T73)+$X73)&lt;Z$7),0,     IF(YEAR($T73)=Z$7,               ($W73/($X73*360))*DAYS360($T73,DATE(Z$7,12,31)),     IF((YEAR($T73)+$X73)&lt;=Z$7,               $W73-SUM($Y73:Y73),               $W73/$X73))))</f>
        <v/>
      </c>
      <c r="AA73" s="240">
        <f>IF(OR(NOT(ISNUMBER($T73)),ISBLANK($W73),NOT(ISNUMBER($X73))),0,      IF(OR(YEAR($T73)&gt;AA$7,$X73&lt;=0,(YEAR($T73)+$X73)&lt;AA$7),0,     IF(YEAR($T73)=AA$7,               ($W73/($X73*360))*DAYS360($T73,DATE(AA$7,12,31)),     IF((YEAR($T73)+$X73)&lt;=AA$7,               $W73-SUM($Y73:Z73),               $W73/$X73))))</f>
        <v/>
      </c>
      <c r="AB73" s="240">
        <f>IF(OR(NOT(ISNUMBER($T73)),ISBLANK($W73),NOT(ISNUMBER($X73))),0,      IF(OR(YEAR($T73)&gt;AB$7,$X73&lt;=0,(YEAR($T73)+$X73)&lt;AB$7),0,     IF(YEAR($T73)=AB$7,               ($W73/($X73*360))*DAYS360($T73,DATE(AB$7,12,31)),     IF((YEAR($T73)+$X73)&lt;=AB$7,               $W73-SUM($Y73:AA73),               $W73/$X73))))</f>
        <v/>
      </c>
      <c r="AC73" s="240">
        <f>IF(OR(NOT(ISNUMBER($T73)),ISBLANK($W73),NOT(ISNUMBER($X73))),0,      IF(OR(YEAR($T73)&gt;AC$7,$X73&lt;=0,(YEAR($T73)+$X73)&lt;AC$7),0,     IF(YEAR($T73)=AC$7,               ($W73/($X73*360))*DAYS360($T73,DATE(AC$7,12,31)),     IF((YEAR($T73)+$X73)&lt;=AC$7,               $W73-SUM($Y73:AB73),               $W73/$X73))))</f>
        <v/>
      </c>
      <c r="AD73" s="240">
        <f>IF(OR(NOT(ISNUMBER($T73)),ISBLANK($W73),NOT(ISNUMBER($X73))),0,      IF(OR(YEAR($T73)&gt;AD$7,$X73&lt;=0,(YEAR($T73)+$X73)&lt;AD$7),0,     IF(YEAR($T73)=AD$7,               ($W73/($X73*360))*DAYS360($T73,DATE(AD$7,12,31)),     IF((YEAR($T73)+$X73)&lt;=AD$7,               $W73-SUM($Y73:AC73),               $W73/$X73))))</f>
        <v/>
      </c>
      <c r="AE73" s="240">
        <f>IF(OR(NOT(ISNUMBER($T73)),ISBLANK($W73),NOT(ISNUMBER($X73))),0,      IF(OR(YEAR($T73)&gt;AE$7,$X73&lt;=0,(YEAR($T73)+$X73)&lt;AE$7),0,     IF(YEAR($T73)=AE$7,               ($W73/($X73*360))*DAYS360($T73,DATE(AE$7,12,31)),     IF((YEAR($T73)+$X73)&lt;=AE$7,               $W73-SUM($Y73:AD73),               $W73/$X73))))</f>
        <v/>
      </c>
      <c r="AF73" s="240">
        <f>IF(OR(NOT(ISNUMBER($T73)),ISBLANK($W73),NOT(ISNUMBER($X73))),0,      IF(OR(YEAR($T73)&gt;AF$7,$X73&lt;=0,(YEAR($T73)+$X73)&lt;AF$7),0,     IF(YEAR($T73)=AF$7,               ($W73/($X73*360))*DAYS360($T73,DATE(AF$7,12,31)),     IF((YEAR($T73)+$X73)&lt;=AF$7,               $W73-SUM($Y73:AE73),               $W73/$X73))))</f>
        <v/>
      </c>
      <c r="AG73" s="240">
        <f>IF(OR(NOT(ISNUMBER($T73)),ISBLANK($W73),NOT(ISNUMBER($X73))),0,      IF(OR(YEAR($T73)&gt;AG$7,$X73&lt;=0,(YEAR($T73)+$X73)&lt;AG$7),0,     IF(YEAR($T73)=AG$7,               ($W73/($X73*360))*DAYS360($T73,DATE(AG$7,12,31)),     IF((YEAR($T73)+$X73)&lt;=AG$7,               $W73-SUM($Y73:AF73),               $W73/$X73))))</f>
        <v/>
      </c>
      <c r="AH73" s="240">
        <f>IF(OR(NOT(ISNUMBER($T73)),ISBLANK($W73),NOT(ISNUMBER($X73))),0,      IF(OR(YEAR($T73)&gt;AH$7,$X73&lt;=0,(YEAR($T73)+$X73)&lt;AH$7),0,     IF(YEAR($T73)=AH$7,               ($W73/($X73*360))*DAYS360($T73,DATE(AH$7,12,31)),     IF((YEAR($T73)+$X73)&lt;=AH$7,               $W73-SUM($Y73:AG73),               $W73/$X73))))</f>
        <v/>
      </c>
      <c r="AI73" s="240">
        <f>IF(OR(NOT(ISNUMBER($T73)),ISBLANK($W73),NOT(ISNUMBER($X73))),0,      IF(OR(YEAR($T73)&gt;AI$7,$X73&lt;=0,(YEAR($T73)+$X73)&lt;AI$7),0,     IF(YEAR($T73)=AI$7,               ($W73/($X73*360))*DAYS360($T73,DATE(AI$7,12,31)),     IF((YEAR($T73)+$X73)&lt;=AI$7,               $W73-SUM($Y73:AH73),               $W73/$X73))))</f>
        <v/>
      </c>
      <c r="AJ73" s="240">
        <f>IF(OR(NOT(ISNUMBER($T73)),ISBLANK($W73),NOT(ISNUMBER($X73))),0,      IF(OR(YEAR($T73)&gt;AJ$7,$X73&lt;=0,(YEAR($T73)+$X73)&lt;AJ$7),0,     IF(YEAR($T73)=AJ$7,               ($W73/($X73*360))*DAYS360($T73,DATE(AJ$7,12,31)),     IF((YEAR($T73)+$X73)&lt;=AJ$7,               $W73-SUM($Y73:AI73),               $W73/$X73))))</f>
        <v/>
      </c>
      <c r="AK73" s="240">
        <f>IF(OR(NOT(ISNUMBER($T73)),ISBLANK($W73),NOT(ISNUMBER($X73))),0,      IF(OR(YEAR($T73)&gt;AK$7,$X73&lt;=0,(YEAR($T73)+$X73)&lt;AK$7),0,     IF(YEAR($T73)=AK$7,               ($W73/($X73*360))*DAYS360($T73,DATE(AK$7,12,31)),     IF((YEAR($T73)+$X73)&lt;=AK$7,               $W73-SUM($Y73:AJ73),               $W73/$X73))))</f>
        <v/>
      </c>
      <c r="AL73" s="240">
        <f>IF(OR(NOT(ISNUMBER($T73)),ISBLANK($W73),NOT(ISNUMBER($X73))),0,      IF(OR(YEAR($T73)&gt;AL$7,$X73&lt;=0,(YEAR($T73)+$X73)&lt;AL$7),0,     IF(YEAR($T73)=AL$7,               ($W73/($X73*360))*DAYS360($T73,DATE(AL$7,12,31)),     IF((YEAR($T73)+$X73)&lt;=AL$7,               $W73-SUM($Y73:AK73),               $W73/$X73))))</f>
        <v/>
      </c>
      <c r="AM73" s="240">
        <f>IF(OR(NOT(ISNUMBER($T73)),ISBLANK($W73),NOT(ISNUMBER($X73))),0,      IF(OR(YEAR($T73)&gt;AM$7,$X73&lt;=0,(YEAR($T73)+$X73)&lt;AM$7),0,     IF(YEAR($T73)=AM$7,               ($W73/($X73*360))*DAYS360($T73,DATE(AM$7,12,31)),     IF((YEAR($T73)+$X73)&lt;=AM$7,               $W73-SUM($Y73:AL73),               $W73/$X73))))</f>
        <v/>
      </c>
      <c r="AN73" s="240">
        <f>IF(OR(NOT(ISNUMBER($T73)),ISBLANK($W73),NOT(ISNUMBER($X73))),0,      IF(OR(YEAR($T73)&gt;AN$7,$X73&lt;=0,(YEAR($T73)+$X73)&lt;AN$7),0,     IF(YEAR($T73)=AN$7,               ($W73/($X73*360))*DAYS360($T73,DATE(AN$7,12,31)),     IF((YEAR($T73)+$X73)&lt;=AN$7,               $W73-SUM($Y73:AM73),               $W73/$X73))))</f>
        <v/>
      </c>
      <c r="AO73" s="240">
        <f>IF(OR(NOT(ISNUMBER($T73)),ISBLANK($W73),NOT(ISNUMBER($X73))),0,      IF(OR(YEAR($T73)&gt;AO$7,$X73&lt;=0,(YEAR($T73)+$X73)&lt;AO$7),0,     IF(YEAR($T73)=AO$7,               ($W73/($X73*360))*DAYS360($T73,DATE(AO$7,12,31)),     IF((YEAR($T73)+$X73)&lt;=AO$7,               $W73-SUM($Y73:AN73),               $W73/$X73))))</f>
        <v/>
      </c>
      <c r="AP73" s="240">
        <f>IF(OR(NOT(ISNUMBER($T73)),ISBLANK($W73),NOT(ISNUMBER($X73))),0,      IF(OR(YEAR($T73)&gt;AP$7,$X73&lt;=0,(YEAR($T73)+$X73)&lt;AP$7),0,     IF(YEAR($T73)=AP$7,               ($W73/($X73*360))*DAYS360($T73,DATE(AP$7,12,31)),     IF((YEAR($T73)+$X73)&lt;=AP$7,               $W73-SUM($Y73:AO73),               $W73/$X73))))</f>
        <v/>
      </c>
      <c r="AQ73" s="240">
        <f>IF(OR(NOT(ISNUMBER($T73)),ISBLANK($W73),NOT(ISNUMBER($X73))),0,      IF(OR(YEAR($T73)&gt;AQ$7,$X73&lt;=0,(YEAR($T73)+$X73)&lt;AQ$7),0,     IF(YEAR($T73)=AQ$7,               ($W73/($X73*360))*DAYS360($T73,DATE(AQ$7,12,31)),     IF((YEAR($T73)+$X73)&lt;=AQ$7,               $W73-SUM($Y73:AP73),               $W73/$X73))))</f>
        <v/>
      </c>
      <c r="AR73" s="240">
        <f>IF(OR(NOT(ISNUMBER($T73)),ISBLANK($W73),NOT(ISNUMBER($X73))),0,      IF(OR(YEAR($T73)&gt;AR$7,$X73&lt;=0,(YEAR($T73)+$X73)&lt;AR$7),0,     IF(YEAR($T73)=AR$7,               ($W73/($X73*360))*DAYS360($T73,DATE(AR$7,12,31)),     IF((YEAR($T73)+$X73)&lt;=AR$7,               $W73-SUM($Y73:AQ73),               $W73/$X73))))</f>
        <v/>
      </c>
      <c r="AS73" s="240">
        <f>IF(OR(NOT(ISNUMBER($T73)),ISBLANK($W73),NOT(ISNUMBER($X73))),0,      IF(OR(YEAR($T73)&gt;AS$7,$X73&lt;=0,(YEAR($T73)+$X73)&lt;AS$7),0,     IF(YEAR($T73)=AS$7,               ($W73/($X73*360))*DAYS360($T73,DATE(AS$7,12,31)),     IF((YEAR($T73)+$X73)&lt;=AS$7,               $W73-SUM($Y73:AR73),               $W73/$X73))))</f>
        <v/>
      </c>
      <c r="AT73" s="240">
        <f>IF(OR(NOT(ISNUMBER($T73)),ISBLANK($W73),NOT(ISNUMBER($X73))),0,      IF(OR(YEAR($T73)&gt;AT$7,$X73&lt;=0,(YEAR($T73)+$X73)&lt;AT$7),0,     IF(YEAR($T73)=AT$7,               ($W73/($X73*360))*DAYS360($T73,DATE(AT$7,12,31)),     IF((YEAR($T73)+$X73)&lt;=AT$7,               $W73-SUM($Y73:AS73),               $W73/$X73))))</f>
        <v/>
      </c>
      <c r="AU73" s="240">
        <f>IF(OR(NOT(ISNUMBER($T73)),ISBLANK($W73),NOT(ISNUMBER($X73))),0,      IF(OR(YEAR($T73)&gt;AU$7,$X73&lt;=0,(YEAR($T73)+$X73)&lt;AU$7),0,     IF(YEAR($T73)=AU$7,               ($W73/($X73*360))*DAYS360($T73,DATE(AU$7,12,31)),     IF((YEAR($T73)+$X73)&lt;=AU$7,               $W73-SUM($Y73:AT73),               $W73/$X73))))</f>
        <v/>
      </c>
      <c r="AV73" s="240">
        <f>IF(OR(NOT(ISNUMBER($T73)),ISBLANK($W73),NOT(ISNUMBER($X73))),0,      IF(OR(YEAR($T73)&gt;AV$7,$X73&lt;=0,(YEAR($T73)+$X73)&lt;AV$7),0,     IF(YEAR($T73)=AV$7,               ($W73/($X73*360))*DAYS360($T73,DATE(AV$7,12,31)),     IF((YEAR($T73)+$X73)&lt;=AV$7,               $W73-SUM($Y73:AU73),               $W73/$X73))))</f>
        <v/>
      </c>
      <c r="AW73" s="240">
        <f>IF(OR(NOT(ISNUMBER($T73)),ISBLANK($W73),NOT(ISNUMBER($X73))),0,      IF(OR(YEAR($T73)&gt;AW$7,$X73&lt;=0,(YEAR($T73)+$X73)&lt;AW$7),0,     IF(YEAR($T73)=AW$7,               ($W73/($X73*360))*DAYS360($T73,DATE(AW$7,12,31)),     IF((YEAR($T73)+$X73)&lt;=AW$7,               $W73-SUM($Y73:AV73),               $W73/$X73))))</f>
        <v/>
      </c>
      <c r="AX73" s="240">
        <f>IF(OR(NOT(ISNUMBER($T73)),ISBLANK($W73),NOT(ISNUMBER($X73))),0,      IF(OR(YEAR($T73)&gt;AX$7,$X73&lt;=0,(YEAR($T73)+$X73)&lt;AX$7),0,     IF(YEAR($T73)=AX$7,               ($W73/($X73*360))*DAYS360($T73,DATE(AX$7,12,31)),     IF((YEAR($T73)+$X73)&lt;=AX$7,               $W73-SUM($Y73:AW73),               $W73/$X73))))</f>
        <v/>
      </c>
      <c r="AY73" s="240">
        <f>IF(OR(NOT(ISNUMBER($T73)),ISBLANK($W73),NOT(ISNUMBER($X73))),0,      IF(OR(YEAR($T73)&gt;AY$7,$X73&lt;=0,(YEAR($T73)+$X73)&lt;AY$7),0,     IF(YEAR($T73)=AY$7,               ($W73/($X73*360))*DAYS360($T73,DATE(AY$7,12,31)),     IF((YEAR($T73)+$X73)&lt;=AY$7,               $W73-SUM($Y73:AX73),               $W73/$X73))))</f>
        <v/>
      </c>
      <c r="AZ73" s="240">
        <f>IF(OR(NOT(ISNUMBER($T73)),ISBLANK($W73),NOT(ISNUMBER($X73))),0,      IF(OR(YEAR($T73)&gt;AZ$7,$X73&lt;=0,(YEAR($T73)+$X73)&lt;AZ$7),0,     IF(YEAR($T73)=AZ$7,               ($W73/($X73*360))*DAYS360($T73,DATE(AZ$7,12,31)),     IF((YEAR($T73)+$X73)&lt;=AZ$7,               $W73-SUM($Y73:AY73),               $W73/$X73))))</f>
        <v/>
      </c>
      <c r="BA73" s="240">
        <f>IF(OR(NOT(ISNUMBER($T73)),ISBLANK($W73),NOT(ISNUMBER($X73))),0,      IF(OR(YEAR($T73)&gt;BA$7,$X73&lt;=0,(YEAR($T73)+$X73)&lt;BA$7),0,     IF(YEAR($T73)=BA$7,               ($W73/($X73*360))*DAYS360($T73,DATE(BA$7,12,31)),     IF((YEAR($T73)+$X73)&lt;=BA$7,               $W73-SUM($Y73:AZ73),               $W73/$X73))))</f>
        <v/>
      </c>
      <c r="BB73" s="240">
        <f>IF(OR(NOT(ISNUMBER($T73)),ISBLANK($W73),NOT(ISNUMBER($X73))),0,      IF(OR(YEAR($T73)&gt;BB$7,$X73&lt;=0,(YEAR($T73)+$X73)&lt;BB$7),0,     IF(YEAR($T73)=BB$7,               ($W73/($X73*360))*DAYS360($T73,DATE(BB$7,12,31)),     IF((YEAR($T73)+$X73)&lt;=BB$7,               $W73-SUM($Y73:BA73),               $W73/$X73))))</f>
        <v/>
      </c>
      <c r="BC73" s="240">
        <f>IF(OR(NOT(ISNUMBER($T73)),ISBLANK($W73),NOT(ISNUMBER($X73))),0,      IF(OR(YEAR($T73)&gt;BC$7,$X73&lt;=0,(YEAR($T73)+$X73)&lt;BC$7),0,     IF(YEAR($T73)=BC$7,               ($W73/($X73*360))*DAYS360($T73,DATE(BC$7,12,31)),     IF((YEAR($T73)+$X73)&lt;=BC$7,               $W73-SUM($Y73:BB73),               $W73/$X73))))</f>
        <v/>
      </c>
      <c r="BD73" s="240">
        <f>IF(OR(NOT(ISNUMBER($T73)),ISBLANK($W73),NOT(ISNUMBER($X73))),0,      IF(OR(YEAR($T73)&gt;BD$7,$X73&lt;=0,(YEAR($T73)+$X73)&lt;BD$7),0,     IF(YEAR($T73)=BD$7,               ($W73/($X73*360))*DAYS360($T73,DATE(BD$7,12,31)),     IF((YEAR($T73)+$X73)&lt;=BD$7,               $W73-SUM($Y73:BC73),               $W73/$X73))))</f>
        <v/>
      </c>
      <c r="BE73" s="240">
        <f>IF(OR(NOT(ISNUMBER($T73)),ISBLANK($W73),NOT(ISNUMBER($X73))),0,      IF(OR(YEAR($T73)&gt;BE$7,$X73&lt;=0,(YEAR($T73)+$X73)&lt;BE$7),0,     IF(YEAR($T73)=BE$7,               ($W73/($X73*360))*DAYS360($T73,DATE(BE$7,12,31)),     IF((YEAR($T73)+$X73)&lt;=BE$7,               $W73-SUM($Y73:BD73),               $W73/$X73))))</f>
        <v/>
      </c>
      <c r="BF73" s="240">
        <f>IF(OR(NOT(ISNUMBER($T73)),ISBLANK($W73),NOT(ISNUMBER($X73))),0,      IF(OR(YEAR($T73)&gt;BF$7,$X73&lt;=0,(YEAR($T73)+$X73)&lt;BF$7),0,     IF(YEAR($T73)=BF$7,               ($W73/($X73*360))*DAYS360($T73,DATE(BF$7,12,31)),     IF((YEAR($T73)+$X73)&lt;=BF$7,               $W73-SUM($Y73:BE73),               $W73/$X73))))</f>
        <v/>
      </c>
      <c r="BG73" s="240">
        <f>IF(OR(NOT(ISNUMBER($T73)),ISBLANK($W73),NOT(ISNUMBER($X73))),0,      IF(OR(YEAR($T73)&gt;BG$7,$X73&lt;=0,(YEAR($T73)+$X73)&lt;BG$7),0,     IF(YEAR($T73)=BG$7,               ($W73/($X73*360))*DAYS360($T73,DATE(BG$7,12,31)),     IF((YEAR($T73)+$X73)&lt;=BG$7,               $W73-SUM($Y73:BF73),               $W73/$X73))))</f>
        <v/>
      </c>
      <c r="BH73" s="240">
        <f>IF(OR(NOT(ISNUMBER($T73)),ISBLANK($W73),NOT(ISNUMBER($X73))),0,      IF(OR(YEAR($T73)&gt;BH$7,$X73&lt;=0,(YEAR($T73)+$X73)&lt;BH$7),0,     IF(YEAR($T73)=BH$7,               ($W73/($X73*360))*DAYS360($T73,DATE(BH$7,12,31)),     IF((YEAR($T73)+$X73)&lt;=BH$7,               $W73-SUM($Y73:BG73),               $W73/$X73))))</f>
        <v/>
      </c>
      <c r="BI73" s="240">
        <f>IF(OR(NOT(ISNUMBER($T73)),ISBLANK($W73),NOT(ISNUMBER($X73))),0,      IF(OR(YEAR($T73)&gt;BI$7,$X73&lt;=0,(YEAR($T73)+$X73)&lt;BI$7),0,     IF(YEAR($T73)=BI$7,               ($W73/($X73*360))*DAYS360($T73,DATE(BI$7,12,31)),     IF((YEAR($T73)+$X73)&lt;=BI$7,               $W73-SUM($Y73:BH73),               $W73/$X73))))</f>
        <v/>
      </c>
      <c r="BJ73" s="240">
        <f>IF(OR(NOT(ISNUMBER($T73)),ISBLANK($W73),NOT(ISNUMBER($X73))),0,      IF(OR(YEAR($T73)&gt;BJ$7,$X73&lt;=0,(YEAR($T73)+$X73)&lt;BJ$7),0,     IF(YEAR($T73)=BJ$7,               ($W73/($X73*360))*DAYS360($T73,DATE(BJ$7,12,31)),     IF((YEAR($T73)+$X73)&lt;=BJ$7,               $W73-SUM($Y73:BI73),               $W73/$X73))))</f>
        <v/>
      </c>
      <c r="BK73" s="240">
        <f>IF(OR(NOT(ISNUMBER($T73)),ISBLANK($W73),NOT(ISNUMBER($X73))),0,      IF(OR(YEAR($T73)&gt;BK$7,$X73&lt;=0,(YEAR($T73)+$X73)&lt;BK$7),0,     IF(YEAR($T73)=BK$7,               ($W73/($X73*360))*DAYS360($T73,DATE(BK$7,12,31)),     IF((YEAR($T73)+$X73)&lt;=BK$7,               $W73-SUM($Y73:BJ73),               $W73/$X73))))</f>
        <v/>
      </c>
      <c r="BL73" s="240">
        <f>IF(OR(NOT(ISNUMBER($T73)),ISBLANK($W73),NOT(ISNUMBER($X73))),0,      IF(OR(YEAR($T73)&gt;BL$7,$X73&lt;=0,(YEAR($T73)+$X73)&lt;BL$7),0,     IF(YEAR($T73)=BL$7,               ($W73/($X73*360))*DAYS360($T73,DATE(BL$7,12,31)),     IF((YEAR($T73)+$X73)&lt;=BL$7,               $W73-SUM($Y73:BK73),               $W73/$X73))))</f>
        <v/>
      </c>
      <c r="BM73" s="240">
        <f>IF(OR(NOT(ISNUMBER($T73)),ISBLANK($W73),NOT(ISNUMBER($X73))),0,      IF(OR(YEAR($T73)&gt;BM$7,$X73&lt;=0,(YEAR($T73)+$X73)&lt;BM$7),0,     IF(YEAR($T73)=BM$7,               ($W73/($X73*360))*DAYS360($T73,DATE(BM$7,12,31)),     IF((YEAR($T73)+$X73)&lt;=BM$7,               $W73-SUM($Y73:BL73),               $W73/$X73))))</f>
        <v/>
      </c>
      <c r="BN73" s="240">
        <f>IF(OR(NOT(ISNUMBER($T73)),ISBLANK($W73),NOT(ISNUMBER($X73))),0,      IF(OR(YEAR($T73)&gt;BN$7,$X73&lt;=0,(YEAR($T73)+$X73)&lt;BN$7),0,     IF(YEAR($T73)=BN$7,               ($W73/($X73*360))*DAYS360($T73,DATE(BN$7,12,31)),     IF((YEAR($T73)+$X73)&lt;=BN$7,               $W73-SUM($Y73:BM73),               $W73/$X73))))</f>
        <v/>
      </c>
      <c r="BO73" s="240">
        <f>IF(OR(NOT(ISNUMBER($T73)),ISBLANK($W73),NOT(ISNUMBER($X73))),0,      IF(OR(YEAR($T73)&gt;BO$7,$X73&lt;=0,(YEAR($T73)+$X73)&lt;BO$7),0,     IF(YEAR($T73)=BO$7,               ($W73/($X73*360))*DAYS360($T73,DATE(BO$7,12,31)),     IF((YEAR($T73)+$X73)&lt;=BO$7,               $W73-SUM($Y73:BN73),               $W73/$X73))))</f>
        <v/>
      </c>
      <c r="BP73" s="240">
        <f>IF(OR(NOT(ISNUMBER($T73)),ISBLANK($W73),NOT(ISNUMBER($X73))),0,      IF(OR(YEAR($T73)&gt;BP$7,$X73&lt;=0,(YEAR($T73)+$X73)&lt;BP$7),0,     IF(YEAR($T73)=BP$7,               ($W73/($X73*360))*DAYS360($T73,DATE(BP$7,12,31)),     IF((YEAR($T73)+$X73)&lt;=BP$7,               $W73-SUM($Y73:BO73),               $W73/$X73))))</f>
        <v/>
      </c>
      <c r="BQ73" s="240">
        <f>IF(OR(NOT(ISNUMBER($T73)),ISBLANK($W73),NOT(ISNUMBER($X73))),0,      IF(OR(YEAR($T73)&gt;BQ$7,$X73&lt;=0,(YEAR($T73)+$X73)&lt;BQ$7),0,     IF(YEAR($T73)=BQ$7,               ($W73/($X73*360))*DAYS360($T73,DATE(BQ$7,12,31)),     IF((YEAR($T73)+$X73)&lt;=BQ$7,               $W73-SUM($Y73:BP73),               $W73/$X73))))</f>
        <v/>
      </c>
      <c r="BR73" s="240">
        <f>IF(OR(NOT(ISNUMBER($T73)),ISBLANK($W73),NOT(ISNUMBER($X73))),0,      IF(OR(YEAR($T73)&gt;BR$7,$X73&lt;=0,(YEAR($T73)+$X73)&lt;BR$7),0,     IF(YEAR($T73)=BR$7,               ($W73/($X73*360))*DAYS360($T73,DATE(BR$7,12,31)),     IF((YEAR($T73)+$X73)&lt;=BR$7,               $W73-SUM($Y73:BQ73),               $W73/$X73))))</f>
        <v/>
      </c>
      <c r="BS73" s="240">
        <f>IF(OR(NOT(ISNUMBER($T73)),ISBLANK($W73),NOT(ISNUMBER($X73))),0,      IF(OR(YEAR($T73)&gt;BS$7,$X73&lt;=0,(YEAR($T73)+$X73)&lt;BS$7),0,     IF(YEAR($T73)=BS$7,               ($W73/($X73*360))*DAYS360($T73,DATE(BS$7,12,31)),     IF((YEAR($T73)+$X73)&lt;=BS$7,               $W73-SUM($Y73:BR73),               $W73/$X73))))</f>
        <v/>
      </c>
      <c r="BT73" s="240">
        <f>IF(OR(NOT(ISNUMBER($T73)),ISBLANK($W73),NOT(ISNUMBER($X73))),0,      IF(OR(YEAR($T73)&gt;BT$7,$X73&lt;=0,(YEAR($T73)+$X73)&lt;BT$7),0,     IF(YEAR($T73)=BT$7,               ($W73/($X73*360))*DAYS360($T73,DATE(BT$7,12,31)),     IF((YEAR($T73)+$X73)&lt;=BT$7,               $W73-SUM($Y73:BS73),               $W73/$X73))))</f>
        <v/>
      </c>
      <c r="BU73" s="240">
        <f>IF(OR(NOT(ISNUMBER($T73)),ISBLANK($W73),NOT(ISNUMBER($X73))),0,      IF(OR(YEAR($T73)&gt;BU$7,$X73&lt;=0,(YEAR($T73)+$X73)&lt;BU$7),0,     IF(YEAR($T73)=BU$7,               ($W73/($X73*360))*DAYS360($T73,DATE(BU$7,12,31)),     IF((YEAR($T73)+$X73)&lt;=BU$7,               $W73-SUM($Y73:BT73),               $W73/$X73))))</f>
        <v/>
      </c>
      <c r="BV73" s="240">
        <f>IF(OR(NOT(ISNUMBER($T73)),ISBLANK($W73),NOT(ISNUMBER($X73))),0,      IF(OR(YEAR($T73)&gt;BV$7,$X73&lt;=0,(YEAR($T73)+$X73)&lt;BV$7),0,     IF(YEAR($T73)=BV$7,               ($W73/($X73*360))*DAYS360($T73,DATE(BV$7,12,31)),     IF((YEAR($T73)+$X73)&lt;=BV$7,               $W73-SUM($Y73:BU73),               $W73/$X73))))</f>
        <v/>
      </c>
      <c r="BW73" s="240">
        <f>IF(OR(NOT(ISNUMBER($T73)),ISBLANK($W73),NOT(ISNUMBER($X73))),0,      IF(OR(YEAR($T73)&gt;BW$7,$X73&lt;=0,(YEAR($T73)+$X73)&lt;BW$7),0,     IF(YEAR($T73)=BW$7,               ($W73/($X73*360))*DAYS360($T73,DATE(BW$7,12,31)),     IF((YEAR($T73)+$X73)&lt;=BW$7,               $W73-SUM($Y73:BV73),               $W73/$X73))))</f>
        <v/>
      </c>
      <c r="BX73" s="240">
        <f>IF(OR(NOT(ISNUMBER($T73)),ISBLANK($W73),NOT(ISNUMBER($X73))),0,      IF(OR(YEAR($T73)&gt;BX$7,$X73&lt;=0,(YEAR($T73)+$X73)&lt;BX$7),0,     IF(YEAR($T73)=BX$7,               ($W73/($X73*360))*DAYS360($T73,DATE(BX$7,12,31)),     IF((YEAR($T73)+$X73)&lt;=BX$7,               $W73-SUM($Y73:BW73),               $W73/$X73))))</f>
        <v/>
      </c>
      <c r="BY73" s="240">
        <f>IF(OR(NOT(ISNUMBER($T73)),ISBLANK($W73),NOT(ISNUMBER($X73))),0,      IF(OR(YEAR($T73)&gt;BY$7,$X73&lt;=0,(YEAR($T73)+$X73)&lt;BY$7),0,     IF(YEAR($T73)=BY$7,               ($W73/($X73*360))*DAYS360($T73,DATE(BY$7,12,31)),     IF((YEAR($T73)+$X73)&lt;=BY$7,               $W73-SUM($Y73:BX73),               $W73/$X73))))</f>
        <v/>
      </c>
    </row>
    <row r="74" ht="15" customFormat="1" customHeight="1" s="14">
      <c r="A74" s="12" t="n"/>
      <c r="B74" s="30" t="inlineStr">
        <is>
          <t>Bien_Immo - 1</t>
        </is>
      </c>
      <c r="C74" s="190" t="n"/>
      <c r="D74" s="356" t="n"/>
      <c r="E74" s="525" t="n"/>
      <c r="F74" s="525" t="n"/>
      <c r="G74" s="525" t="n"/>
      <c r="H74" s="525" t="n"/>
      <c r="I74" s="525" t="n"/>
      <c r="J74" s="525" t="n"/>
      <c r="K74" s="525" t="n"/>
      <c r="L74" s="525" t="n"/>
      <c r="M74" s="525" t="n"/>
      <c r="N74" s="526" t="n"/>
      <c r="O74" s="260" t="n"/>
      <c r="P74" s="191" t="n"/>
      <c r="Q74" s="341" t="inlineStr">
        <is>
          <t>Autres immobilisations corporelles</t>
        </is>
      </c>
      <c r="R74" s="18" t="n"/>
      <c r="S74" s="12">
        <f>B80</f>
        <v/>
      </c>
      <c r="T74" s="176">
        <f>IFERROR( IF(ISBLANK(C80),"",IF(C80&lt;HLOOKUP(S74,$Z$275:$AC$280,5,FALSE),"",MAX(HLOOKUP(S74,$Z$275:$AC$280,6,FALSE),C80) ) ),"")</f>
        <v/>
      </c>
      <c r="U74" s="287">
        <f>IF(ISBLANK(D80),"",D80)</f>
        <v/>
      </c>
      <c r="V74" s="316">
        <f>Q80</f>
        <v/>
      </c>
      <c r="W74" s="512">
        <f>IF(ISBLANK(O80),0,O80)</f>
        <v/>
      </c>
      <c r="X74" s="512">
        <f>IF(ISBLANK(P80),"",P80)</f>
        <v/>
      </c>
      <c r="Y74" s="12" t="n"/>
      <c r="Z74" s="240">
        <f>IF(OR(NOT(ISNUMBER($T74)),ISBLANK($W74),NOT(ISNUMBER($X74))),0,      IF(OR(YEAR($T74)&gt;Z$7,$X74&lt;=0,(YEAR($T74)+$X74)&lt;Z$7),0,     IF(YEAR($T74)=Z$7,               ($W74/($X74*360))*DAYS360($T74,DATE(Z$7,12,31)),     IF((YEAR($T74)+$X74)&lt;=Z$7,               $W74-SUM($Y74:Y74),               $W74/$X74))))</f>
        <v/>
      </c>
      <c r="AA74" s="240">
        <f>IF(OR(NOT(ISNUMBER($T74)),ISBLANK($W74),NOT(ISNUMBER($X74))),0,      IF(OR(YEAR($T74)&gt;AA$7,$X74&lt;=0,(YEAR($T74)+$X74)&lt;AA$7),0,     IF(YEAR($T74)=AA$7,               ($W74/($X74*360))*DAYS360($T74,DATE(AA$7,12,31)),     IF((YEAR($T74)+$X74)&lt;=AA$7,               $W74-SUM($Y74:Z74),               $W74/$X74))))</f>
        <v/>
      </c>
      <c r="AB74" s="240">
        <f>IF(OR(NOT(ISNUMBER($T74)),ISBLANK($W74),NOT(ISNUMBER($X74))),0,      IF(OR(YEAR($T74)&gt;AB$7,$X74&lt;=0,(YEAR($T74)+$X74)&lt;AB$7),0,     IF(YEAR($T74)=AB$7,               ($W74/($X74*360))*DAYS360($T74,DATE(AB$7,12,31)),     IF((YEAR($T74)+$X74)&lt;=AB$7,               $W74-SUM($Y74:AA74),               $W74/$X74))))</f>
        <v/>
      </c>
      <c r="AC74" s="240">
        <f>IF(OR(NOT(ISNUMBER($T74)),ISBLANK($W74),NOT(ISNUMBER($X74))),0,      IF(OR(YEAR($T74)&gt;AC$7,$X74&lt;=0,(YEAR($T74)+$X74)&lt;AC$7),0,     IF(YEAR($T74)=AC$7,               ($W74/($X74*360))*DAYS360($T74,DATE(AC$7,12,31)),     IF((YEAR($T74)+$X74)&lt;=AC$7,               $W74-SUM($Y74:AB74),               $W74/$X74))))</f>
        <v/>
      </c>
      <c r="AD74" s="240">
        <f>IF(OR(NOT(ISNUMBER($T74)),ISBLANK($W74),NOT(ISNUMBER($X74))),0,      IF(OR(YEAR($T74)&gt;AD$7,$X74&lt;=0,(YEAR($T74)+$X74)&lt;AD$7),0,     IF(YEAR($T74)=AD$7,               ($W74/($X74*360))*DAYS360($T74,DATE(AD$7,12,31)),     IF((YEAR($T74)+$X74)&lt;=AD$7,               $W74-SUM($Y74:AC74),               $W74/$X74))))</f>
        <v/>
      </c>
      <c r="AE74" s="240">
        <f>IF(OR(NOT(ISNUMBER($T74)),ISBLANK($W74),NOT(ISNUMBER($X74))),0,      IF(OR(YEAR($T74)&gt;AE$7,$X74&lt;=0,(YEAR($T74)+$X74)&lt;AE$7),0,     IF(YEAR($T74)=AE$7,               ($W74/($X74*360))*DAYS360($T74,DATE(AE$7,12,31)),     IF((YEAR($T74)+$X74)&lt;=AE$7,               $W74-SUM($Y74:AD74),               $W74/$X74))))</f>
        <v/>
      </c>
      <c r="AF74" s="240">
        <f>IF(OR(NOT(ISNUMBER($T74)),ISBLANK($W74),NOT(ISNUMBER($X74))),0,      IF(OR(YEAR($T74)&gt;AF$7,$X74&lt;=0,(YEAR($T74)+$X74)&lt;AF$7),0,     IF(YEAR($T74)=AF$7,               ($W74/($X74*360))*DAYS360($T74,DATE(AF$7,12,31)),     IF((YEAR($T74)+$X74)&lt;=AF$7,               $W74-SUM($Y74:AE74),               $W74/$X74))))</f>
        <v/>
      </c>
      <c r="AG74" s="240">
        <f>IF(OR(NOT(ISNUMBER($T74)),ISBLANK($W74),NOT(ISNUMBER($X74))),0,      IF(OR(YEAR($T74)&gt;AG$7,$X74&lt;=0,(YEAR($T74)+$X74)&lt;AG$7),0,     IF(YEAR($T74)=AG$7,               ($W74/($X74*360))*DAYS360($T74,DATE(AG$7,12,31)),     IF((YEAR($T74)+$X74)&lt;=AG$7,               $W74-SUM($Y74:AF74),               $W74/$X74))))</f>
        <v/>
      </c>
      <c r="AH74" s="240">
        <f>IF(OR(NOT(ISNUMBER($T74)),ISBLANK($W74),NOT(ISNUMBER($X74))),0,      IF(OR(YEAR($T74)&gt;AH$7,$X74&lt;=0,(YEAR($T74)+$X74)&lt;AH$7),0,     IF(YEAR($T74)=AH$7,               ($W74/($X74*360))*DAYS360($T74,DATE(AH$7,12,31)),     IF((YEAR($T74)+$X74)&lt;=AH$7,               $W74-SUM($Y74:AG74),               $W74/$X74))))</f>
        <v/>
      </c>
      <c r="AI74" s="240">
        <f>IF(OR(NOT(ISNUMBER($T74)),ISBLANK($W74),NOT(ISNUMBER($X74))),0,      IF(OR(YEAR($T74)&gt;AI$7,$X74&lt;=0,(YEAR($T74)+$X74)&lt;AI$7),0,     IF(YEAR($T74)=AI$7,               ($W74/($X74*360))*DAYS360($T74,DATE(AI$7,12,31)),     IF((YEAR($T74)+$X74)&lt;=AI$7,               $W74-SUM($Y74:AH74),               $W74/$X74))))</f>
        <v/>
      </c>
      <c r="AJ74" s="240">
        <f>IF(OR(NOT(ISNUMBER($T74)),ISBLANK($W74),NOT(ISNUMBER($X74))),0,      IF(OR(YEAR($T74)&gt;AJ$7,$X74&lt;=0,(YEAR($T74)+$X74)&lt;AJ$7),0,     IF(YEAR($T74)=AJ$7,               ($W74/($X74*360))*DAYS360($T74,DATE(AJ$7,12,31)),     IF((YEAR($T74)+$X74)&lt;=AJ$7,               $W74-SUM($Y74:AI74),               $W74/$X74))))</f>
        <v/>
      </c>
      <c r="AK74" s="240">
        <f>IF(OR(NOT(ISNUMBER($T74)),ISBLANK($W74),NOT(ISNUMBER($X74))),0,      IF(OR(YEAR($T74)&gt;AK$7,$X74&lt;=0,(YEAR($T74)+$X74)&lt;AK$7),0,     IF(YEAR($T74)=AK$7,               ($W74/($X74*360))*DAYS360($T74,DATE(AK$7,12,31)),     IF((YEAR($T74)+$X74)&lt;=AK$7,               $W74-SUM($Y74:AJ74),               $W74/$X74))))</f>
        <v/>
      </c>
      <c r="AL74" s="240">
        <f>IF(OR(NOT(ISNUMBER($T74)),ISBLANK($W74),NOT(ISNUMBER($X74))),0,      IF(OR(YEAR($T74)&gt;AL$7,$X74&lt;=0,(YEAR($T74)+$X74)&lt;AL$7),0,     IF(YEAR($T74)=AL$7,               ($W74/($X74*360))*DAYS360($T74,DATE(AL$7,12,31)),     IF((YEAR($T74)+$X74)&lt;=AL$7,               $W74-SUM($Y74:AK74),               $W74/$X74))))</f>
        <v/>
      </c>
      <c r="AM74" s="240">
        <f>IF(OR(NOT(ISNUMBER($T74)),ISBLANK($W74),NOT(ISNUMBER($X74))),0,      IF(OR(YEAR($T74)&gt;AM$7,$X74&lt;=0,(YEAR($T74)+$X74)&lt;AM$7),0,     IF(YEAR($T74)=AM$7,               ($W74/($X74*360))*DAYS360($T74,DATE(AM$7,12,31)),     IF((YEAR($T74)+$X74)&lt;=AM$7,               $W74-SUM($Y74:AL74),               $W74/$X74))))</f>
        <v/>
      </c>
      <c r="AN74" s="240">
        <f>IF(OR(NOT(ISNUMBER($T74)),ISBLANK($W74),NOT(ISNUMBER($X74))),0,      IF(OR(YEAR($T74)&gt;AN$7,$X74&lt;=0,(YEAR($T74)+$X74)&lt;AN$7),0,     IF(YEAR($T74)=AN$7,               ($W74/($X74*360))*DAYS360($T74,DATE(AN$7,12,31)),     IF((YEAR($T74)+$X74)&lt;=AN$7,               $W74-SUM($Y74:AM74),               $W74/$X74))))</f>
        <v/>
      </c>
      <c r="AO74" s="240">
        <f>IF(OR(NOT(ISNUMBER($T74)),ISBLANK($W74),NOT(ISNUMBER($X74))),0,      IF(OR(YEAR($T74)&gt;AO$7,$X74&lt;=0,(YEAR($T74)+$X74)&lt;AO$7),0,     IF(YEAR($T74)=AO$7,               ($W74/($X74*360))*DAYS360($T74,DATE(AO$7,12,31)),     IF((YEAR($T74)+$X74)&lt;=AO$7,               $W74-SUM($Y74:AN74),               $W74/$X74))))</f>
        <v/>
      </c>
      <c r="AP74" s="240">
        <f>IF(OR(NOT(ISNUMBER($T74)),ISBLANK($W74),NOT(ISNUMBER($X74))),0,      IF(OR(YEAR($T74)&gt;AP$7,$X74&lt;=0,(YEAR($T74)+$X74)&lt;AP$7),0,     IF(YEAR($T74)=AP$7,               ($W74/($X74*360))*DAYS360($T74,DATE(AP$7,12,31)),     IF((YEAR($T74)+$X74)&lt;=AP$7,               $W74-SUM($Y74:AO74),               $W74/$X74))))</f>
        <v/>
      </c>
      <c r="AQ74" s="240">
        <f>IF(OR(NOT(ISNUMBER($T74)),ISBLANK($W74),NOT(ISNUMBER($X74))),0,      IF(OR(YEAR($T74)&gt;AQ$7,$X74&lt;=0,(YEAR($T74)+$X74)&lt;AQ$7),0,     IF(YEAR($T74)=AQ$7,               ($W74/($X74*360))*DAYS360($T74,DATE(AQ$7,12,31)),     IF((YEAR($T74)+$X74)&lt;=AQ$7,               $W74-SUM($Y74:AP74),               $W74/$X74))))</f>
        <v/>
      </c>
      <c r="AR74" s="240">
        <f>IF(OR(NOT(ISNUMBER($T74)),ISBLANK($W74),NOT(ISNUMBER($X74))),0,      IF(OR(YEAR($T74)&gt;AR$7,$X74&lt;=0,(YEAR($T74)+$X74)&lt;AR$7),0,     IF(YEAR($T74)=AR$7,               ($W74/($X74*360))*DAYS360($T74,DATE(AR$7,12,31)),     IF((YEAR($T74)+$X74)&lt;=AR$7,               $W74-SUM($Y74:AQ74),               $W74/$X74))))</f>
        <v/>
      </c>
      <c r="AS74" s="240">
        <f>IF(OR(NOT(ISNUMBER($T74)),ISBLANK($W74),NOT(ISNUMBER($X74))),0,      IF(OR(YEAR($T74)&gt;AS$7,$X74&lt;=0,(YEAR($T74)+$X74)&lt;AS$7),0,     IF(YEAR($T74)=AS$7,               ($W74/($X74*360))*DAYS360($T74,DATE(AS$7,12,31)),     IF((YEAR($T74)+$X74)&lt;=AS$7,               $W74-SUM($Y74:AR74),               $W74/$X74))))</f>
        <v/>
      </c>
      <c r="AT74" s="240">
        <f>IF(OR(NOT(ISNUMBER($T74)),ISBLANK($W74),NOT(ISNUMBER($X74))),0,      IF(OR(YEAR($T74)&gt;AT$7,$X74&lt;=0,(YEAR($T74)+$X74)&lt;AT$7),0,     IF(YEAR($T74)=AT$7,               ($W74/($X74*360))*DAYS360($T74,DATE(AT$7,12,31)),     IF((YEAR($T74)+$X74)&lt;=AT$7,               $W74-SUM($Y74:AS74),               $W74/$X74))))</f>
        <v/>
      </c>
      <c r="AU74" s="240">
        <f>IF(OR(NOT(ISNUMBER($T74)),ISBLANK($W74),NOT(ISNUMBER($X74))),0,      IF(OR(YEAR($T74)&gt;AU$7,$X74&lt;=0,(YEAR($T74)+$X74)&lt;AU$7),0,     IF(YEAR($T74)=AU$7,               ($W74/($X74*360))*DAYS360($T74,DATE(AU$7,12,31)),     IF((YEAR($T74)+$X74)&lt;=AU$7,               $W74-SUM($Y74:AT74),               $W74/$X74))))</f>
        <v/>
      </c>
      <c r="AV74" s="240">
        <f>IF(OR(NOT(ISNUMBER($T74)),ISBLANK($W74),NOT(ISNUMBER($X74))),0,      IF(OR(YEAR($T74)&gt;AV$7,$X74&lt;=0,(YEAR($T74)+$X74)&lt;AV$7),0,     IF(YEAR($T74)=AV$7,               ($W74/($X74*360))*DAYS360($T74,DATE(AV$7,12,31)),     IF((YEAR($T74)+$X74)&lt;=AV$7,               $W74-SUM($Y74:AU74),               $W74/$X74))))</f>
        <v/>
      </c>
      <c r="AW74" s="240">
        <f>IF(OR(NOT(ISNUMBER($T74)),ISBLANK($W74),NOT(ISNUMBER($X74))),0,      IF(OR(YEAR($T74)&gt;AW$7,$X74&lt;=0,(YEAR($T74)+$X74)&lt;AW$7),0,     IF(YEAR($T74)=AW$7,               ($W74/($X74*360))*DAYS360($T74,DATE(AW$7,12,31)),     IF((YEAR($T74)+$X74)&lt;=AW$7,               $W74-SUM($Y74:AV74),               $W74/$X74))))</f>
        <v/>
      </c>
      <c r="AX74" s="240">
        <f>IF(OR(NOT(ISNUMBER($T74)),ISBLANK($W74),NOT(ISNUMBER($X74))),0,      IF(OR(YEAR($T74)&gt;AX$7,$X74&lt;=0,(YEAR($T74)+$X74)&lt;AX$7),0,     IF(YEAR($T74)=AX$7,               ($W74/($X74*360))*DAYS360($T74,DATE(AX$7,12,31)),     IF((YEAR($T74)+$X74)&lt;=AX$7,               $W74-SUM($Y74:AW74),               $W74/$X74))))</f>
        <v/>
      </c>
      <c r="AY74" s="240">
        <f>IF(OR(NOT(ISNUMBER($T74)),ISBLANK($W74),NOT(ISNUMBER($X74))),0,      IF(OR(YEAR($T74)&gt;AY$7,$X74&lt;=0,(YEAR($T74)+$X74)&lt;AY$7),0,     IF(YEAR($T74)=AY$7,               ($W74/($X74*360))*DAYS360($T74,DATE(AY$7,12,31)),     IF((YEAR($T74)+$X74)&lt;=AY$7,               $W74-SUM($Y74:AX74),               $W74/$X74))))</f>
        <v/>
      </c>
      <c r="AZ74" s="240">
        <f>IF(OR(NOT(ISNUMBER($T74)),ISBLANK($W74),NOT(ISNUMBER($X74))),0,      IF(OR(YEAR($T74)&gt;AZ$7,$X74&lt;=0,(YEAR($T74)+$X74)&lt;AZ$7),0,     IF(YEAR($T74)=AZ$7,               ($W74/($X74*360))*DAYS360($T74,DATE(AZ$7,12,31)),     IF((YEAR($T74)+$X74)&lt;=AZ$7,               $W74-SUM($Y74:AY74),               $W74/$X74))))</f>
        <v/>
      </c>
      <c r="BA74" s="240">
        <f>IF(OR(NOT(ISNUMBER($T74)),ISBLANK($W74),NOT(ISNUMBER($X74))),0,      IF(OR(YEAR($T74)&gt;BA$7,$X74&lt;=0,(YEAR($T74)+$X74)&lt;BA$7),0,     IF(YEAR($T74)=BA$7,               ($W74/($X74*360))*DAYS360($T74,DATE(BA$7,12,31)),     IF((YEAR($T74)+$X74)&lt;=BA$7,               $W74-SUM($Y74:AZ74),               $W74/$X74))))</f>
        <v/>
      </c>
      <c r="BB74" s="240">
        <f>IF(OR(NOT(ISNUMBER($T74)),ISBLANK($W74),NOT(ISNUMBER($X74))),0,      IF(OR(YEAR($T74)&gt;BB$7,$X74&lt;=0,(YEAR($T74)+$X74)&lt;BB$7),0,     IF(YEAR($T74)=BB$7,               ($W74/($X74*360))*DAYS360($T74,DATE(BB$7,12,31)),     IF((YEAR($T74)+$X74)&lt;=BB$7,               $W74-SUM($Y74:BA74),               $W74/$X74))))</f>
        <v/>
      </c>
      <c r="BC74" s="240">
        <f>IF(OR(NOT(ISNUMBER($T74)),ISBLANK($W74),NOT(ISNUMBER($X74))),0,      IF(OR(YEAR($T74)&gt;BC$7,$X74&lt;=0,(YEAR($T74)+$X74)&lt;BC$7),0,     IF(YEAR($T74)=BC$7,               ($W74/($X74*360))*DAYS360($T74,DATE(BC$7,12,31)),     IF((YEAR($T74)+$X74)&lt;=BC$7,               $W74-SUM($Y74:BB74),               $W74/$X74))))</f>
        <v/>
      </c>
      <c r="BD74" s="240">
        <f>IF(OR(NOT(ISNUMBER($T74)),ISBLANK($W74),NOT(ISNUMBER($X74))),0,      IF(OR(YEAR($T74)&gt;BD$7,$X74&lt;=0,(YEAR($T74)+$X74)&lt;BD$7),0,     IF(YEAR($T74)=BD$7,               ($W74/($X74*360))*DAYS360($T74,DATE(BD$7,12,31)),     IF((YEAR($T74)+$X74)&lt;=BD$7,               $W74-SUM($Y74:BC74),               $W74/$X74))))</f>
        <v/>
      </c>
      <c r="BE74" s="240">
        <f>IF(OR(NOT(ISNUMBER($T74)),ISBLANK($W74),NOT(ISNUMBER($X74))),0,      IF(OR(YEAR($T74)&gt;BE$7,$X74&lt;=0,(YEAR($T74)+$X74)&lt;BE$7),0,     IF(YEAR($T74)=BE$7,               ($W74/($X74*360))*DAYS360($T74,DATE(BE$7,12,31)),     IF((YEAR($T74)+$X74)&lt;=BE$7,               $W74-SUM($Y74:BD74),               $W74/$X74))))</f>
        <v/>
      </c>
      <c r="BF74" s="240">
        <f>IF(OR(NOT(ISNUMBER($T74)),ISBLANK($W74),NOT(ISNUMBER($X74))),0,      IF(OR(YEAR($T74)&gt;BF$7,$X74&lt;=0,(YEAR($T74)+$X74)&lt;BF$7),0,     IF(YEAR($T74)=BF$7,               ($W74/($X74*360))*DAYS360($T74,DATE(BF$7,12,31)),     IF((YEAR($T74)+$X74)&lt;=BF$7,               $W74-SUM($Y74:BE74),               $W74/$X74))))</f>
        <v/>
      </c>
      <c r="BG74" s="240">
        <f>IF(OR(NOT(ISNUMBER($T74)),ISBLANK($W74),NOT(ISNUMBER($X74))),0,      IF(OR(YEAR($T74)&gt;BG$7,$X74&lt;=0,(YEAR($T74)+$X74)&lt;BG$7),0,     IF(YEAR($T74)=BG$7,               ($W74/($X74*360))*DAYS360($T74,DATE(BG$7,12,31)),     IF((YEAR($T74)+$X74)&lt;=BG$7,               $W74-SUM($Y74:BF74),               $W74/$X74))))</f>
        <v/>
      </c>
      <c r="BH74" s="240">
        <f>IF(OR(NOT(ISNUMBER($T74)),ISBLANK($W74),NOT(ISNUMBER($X74))),0,      IF(OR(YEAR($T74)&gt;BH$7,$X74&lt;=0,(YEAR($T74)+$X74)&lt;BH$7),0,     IF(YEAR($T74)=BH$7,               ($W74/($X74*360))*DAYS360($T74,DATE(BH$7,12,31)),     IF((YEAR($T74)+$X74)&lt;=BH$7,               $W74-SUM($Y74:BG74),               $W74/$X74))))</f>
        <v/>
      </c>
      <c r="BI74" s="240">
        <f>IF(OR(NOT(ISNUMBER($T74)),ISBLANK($W74),NOT(ISNUMBER($X74))),0,      IF(OR(YEAR($T74)&gt;BI$7,$X74&lt;=0,(YEAR($T74)+$X74)&lt;BI$7),0,     IF(YEAR($T74)=BI$7,               ($W74/($X74*360))*DAYS360($T74,DATE(BI$7,12,31)),     IF((YEAR($T74)+$X74)&lt;=BI$7,               $W74-SUM($Y74:BH74),               $W74/$X74))))</f>
        <v/>
      </c>
      <c r="BJ74" s="240">
        <f>IF(OR(NOT(ISNUMBER($T74)),ISBLANK($W74),NOT(ISNUMBER($X74))),0,      IF(OR(YEAR($T74)&gt;BJ$7,$X74&lt;=0,(YEAR($T74)+$X74)&lt;BJ$7),0,     IF(YEAR($T74)=BJ$7,               ($W74/($X74*360))*DAYS360($T74,DATE(BJ$7,12,31)),     IF((YEAR($T74)+$X74)&lt;=BJ$7,               $W74-SUM($Y74:BI74),               $W74/$X74))))</f>
        <v/>
      </c>
      <c r="BK74" s="240">
        <f>IF(OR(NOT(ISNUMBER($T74)),ISBLANK($W74),NOT(ISNUMBER($X74))),0,      IF(OR(YEAR($T74)&gt;BK$7,$X74&lt;=0,(YEAR($T74)+$X74)&lt;BK$7),0,     IF(YEAR($T74)=BK$7,               ($W74/($X74*360))*DAYS360($T74,DATE(BK$7,12,31)),     IF((YEAR($T74)+$X74)&lt;=BK$7,               $W74-SUM($Y74:BJ74),               $W74/$X74))))</f>
        <v/>
      </c>
      <c r="BL74" s="240">
        <f>IF(OR(NOT(ISNUMBER($T74)),ISBLANK($W74),NOT(ISNUMBER($X74))),0,      IF(OR(YEAR($T74)&gt;BL$7,$X74&lt;=0,(YEAR($T74)+$X74)&lt;BL$7),0,     IF(YEAR($T74)=BL$7,               ($W74/($X74*360))*DAYS360($T74,DATE(BL$7,12,31)),     IF((YEAR($T74)+$X74)&lt;=BL$7,               $W74-SUM($Y74:BK74),               $W74/$X74))))</f>
        <v/>
      </c>
      <c r="BM74" s="240">
        <f>IF(OR(NOT(ISNUMBER($T74)),ISBLANK($W74),NOT(ISNUMBER($X74))),0,      IF(OR(YEAR($T74)&gt;BM$7,$X74&lt;=0,(YEAR($T74)+$X74)&lt;BM$7),0,     IF(YEAR($T74)=BM$7,               ($W74/($X74*360))*DAYS360($T74,DATE(BM$7,12,31)),     IF((YEAR($T74)+$X74)&lt;=BM$7,               $W74-SUM($Y74:BL74),               $W74/$X74))))</f>
        <v/>
      </c>
      <c r="BN74" s="240">
        <f>IF(OR(NOT(ISNUMBER($T74)),ISBLANK($W74),NOT(ISNUMBER($X74))),0,      IF(OR(YEAR($T74)&gt;BN$7,$X74&lt;=0,(YEAR($T74)+$X74)&lt;BN$7),0,     IF(YEAR($T74)=BN$7,               ($W74/($X74*360))*DAYS360($T74,DATE(BN$7,12,31)),     IF((YEAR($T74)+$X74)&lt;=BN$7,               $W74-SUM($Y74:BM74),               $W74/$X74))))</f>
        <v/>
      </c>
      <c r="BO74" s="240">
        <f>IF(OR(NOT(ISNUMBER($T74)),ISBLANK($W74),NOT(ISNUMBER($X74))),0,      IF(OR(YEAR($T74)&gt;BO$7,$X74&lt;=0,(YEAR($T74)+$X74)&lt;BO$7),0,     IF(YEAR($T74)=BO$7,               ($W74/($X74*360))*DAYS360($T74,DATE(BO$7,12,31)),     IF((YEAR($T74)+$X74)&lt;=BO$7,               $W74-SUM($Y74:BN74),               $W74/$X74))))</f>
        <v/>
      </c>
      <c r="BP74" s="240">
        <f>IF(OR(NOT(ISNUMBER($T74)),ISBLANK($W74),NOT(ISNUMBER($X74))),0,      IF(OR(YEAR($T74)&gt;BP$7,$X74&lt;=0,(YEAR($T74)+$X74)&lt;BP$7),0,     IF(YEAR($T74)=BP$7,               ($W74/($X74*360))*DAYS360($T74,DATE(BP$7,12,31)),     IF((YEAR($T74)+$X74)&lt;=BP$7,               $W74-SUM($Y74:BO74),               $W74/$X74))))</f>
        <v/>
      </c>
      <c r="BQ74" s="240">
        <f>IF(OR(NOT(ISNUMBER($T74)),ISBLANK($W74),NOT(ISNUMBER($X74))),0,      IF(OR(YEAR($T74)&gt;BQ$7,$X74&lt;=0,(YEAR($T74)+$X74)&lt;BQ$7),0,     IF(YEAR($T74)=BQ$7,               ($W74/($X74*360))*DAYS360($T74,DATE(BQ$7,12,31)),     IF((YEAR($T74)+$X74)&lt;=BQ$7,               $W74-SUM($Y74:BP74),               $W74/$X74))))</f>
        <v/>
      </c>
      <c r="BR74" s="240">
        <f>IF(OR(NOT(ISNUMBER($T74)),ISBLANK($W74),NOT(ISNUMBER($X74))),0,      IF(OR(YEAR($T74)&gt;BR$7,$X74&lt;=0,(YEAR($T74)+$X74)&lt;BR$7),0,     IF(YEAR($T74)=BR$7,               ($W74/($X74*360))*DAYS360($T74,DATE(BR$7,12,31)),     IF((YEAR($T74)+$X74)&lt;=BR$7,               $W74-SUM($Y74:BQ74),               $W74/$X74))))</f>
        <v/>
      </c>
      <c r="BS74" s="240">
        <f>IF(OR(NOT(ISNUMBER($T74)),ISBLANK($W74),NOT(ISNUMBER($X74))),0,      IF(OR(YEAR($T74)&gt;BS$7,$X74&lt;=0,(YEAR($T74)+$X74)&lt;BS$7),0,     IF(YEAR($T74)=BS$7,               ($W74/($X74*360))*DAYS360($T74,DATE(BS$7,12,31)),     IF((YEAR($T74)+$X74)&lt;=BS$7,               $W74-SUM($Y74:BR74),               $W74/$X74))))</f>
        <v/>
      </c>
      <c r="BT74" s="240">
        <f>IF(OR(NOT(ISNUMBER($T74)),ISBLANK($W74),NOT(ISNUMBER($X74))),0,      IF(OR(YEAR($T74)&gt;BT$7,$X74&lt;=0,(YEAR($T74)+$X74)&lt;BT$7),0,     IF(YEAR($T74)=BT$7,               ($W74/($X74*360))*DAYS360($T74,DATE(BT$7,12,31)),     IF((YEAR($T74)+$X74)&lt;=BT$7,               $W74-SUM($Y74:BS74),               $W74/$X74))))</f>
        <v/>
      </c>
      <c r="BU74" s="240">
        <f>IF(OR(NOT(ISNUMBER($T74)),ISBLANK($W74),NOT(ISNUMBER($X74))),0,      IF(OR(YEAR($T74)&gt;BU$7,$X74&lt;=0,(YEAR($T74)+$X74)&lt;BU$7),0,     IF(YEAR($T74)=BU$7,               ($W74/($X74*360))*DAYS360($T74,DATE(BU$7,12,31)),     IF((YEAR($T74)+$X74)&lt;=BU$7,               $W74-SUM($Y74:BT74),               $W74/$X74))))</f>
        <v/>
      </c>
      <c r="BV74" s="240">
        <f>IF(OR(NOT(ISNUMBER($T74)),ISBLANK($W74),NOT(ISNUMBER($X74))),0,      IF(OR(YEAR($T74)&gt;BV$7,$X74&lt;=0,(YEAR($T74)+$X74)&lt;BV$7),0,     IF(YEAR($T74)=BV$7,               ($W74/($X74*360))*DAYS360($T74,DATE(BV$7,12,31)),     IF((YEAR($T74)+$X74)&lt;=BV$7,               $W74-SUM($Y74:BU74),               $W74/$X74))))</f>
        <v/>
      </c>
      <c r="BW74" s="240">
        <f>IF(OR(NOT(ISNUMBER($T74)),ISBLANK($W74),NOT(ISNUMBER($X74))),0,      IF(OR(YEAR($T74)&gt;BW$7,$X74&lt;=0,(YEAR($T74)+$X74)&lt;BW$7),0,     IF(YEAR($T74)=BW$7,               ($W74/($X74*360))*DAYS360($T74,DATE(BW$7,12,31)),     IF((YEAR($T74)+$X74)&lt;=BW$7,               $W74-SUM($Y74:BV74),               $W74/$X74))))</f>
        <v/>
      </c>
      <c r="BX74" s="240">
        <f>IF(OR(NOT(ISNUMBER($T74)),ISBLANK($W74),NOT(ISNUMBER($X74))),0,      IF(OR(YEAR($T74)&gt;BX$7,$X74&lt;=0,(YEAR($T74)+$X74)&lt;BX$7),0,     IF(YEAR($T74)=BX$7,               ($W74/($X74*360))*DAYS360($T74,DATE(BX$7,12,31)),     IF((YEAR($T74)+$X74)&lt;=BX$7,               $W74-SUM($Y74:BW74),               $W74/$X74))))</f>
        <v/>
      </c>
      <c r="BY74" s="240">
        <f>IF(OR(NOT(ISNUMBER($T74)),ISBLANK($W74),NOT(ISNUMBER($X74))),0,      IF(OR(YEAR($T74)&gt;BY$7,$X74&lt;=0,(YEAR($T74)+$X74)&lt;BY$7),0,     IF(YEAR($T74)=BY$7,               ($W74/($X74*360))*DAYS360($T74,DATE(BY$7,12,31)),     IF((YEAR($T74)+$X74)&lt;=BY$7,               $W74-SUM($Y74:BX74),               $W74/$X74))))</f>
        <v/>
      </c>
    </row>
    <row r="75" ht="15" customFormat="1" customHeight="1" s="14">
      <c r="A75" s="12" t="n"/>
      <c r="B75" s="30" t="inlineStr">
        <is>
          <t>Bien_Immo - 1</t>
        </is>
      </c>
      <c r="C75" s="190" t="n"/>
      <c r="D75" s="356" t="n"/>
      <c r="E75" s="525" t="n"/>
      <c r="F75" s="525" t="n"/>
      <c r="G75" s="525" t="n"/>
      <c r="H75" s="525" t="n"/>
      <c r="I75" s="525" t="n"/>
      <c r="J75" s="525" t="n"/>
      <c r="K75" s="525" t="n"/>
      <c r="L75" s="525" t="n"/>
      <c r="M75" s="525" t="n"/>
      <c r="N75" s="526" t="n"/>
      <c r="O75" s="260" t="n"/>
      <c r="P75" s="191" t="n"/>
      <c r="Q75" s="341" t="inlineStr">
        <is>
          <t>Autres immobilisations corporelles</t>
        </is>
      </c>
      <c r="R75" s="18" t="n"/>
      <c r="S75" s="12">
        <f>B81</f>
        <v/>
      </c>
      <c r="T75" s="176">
        <f>IFERROR( IF(ISBLANK(C81),"",IF(C81&lt;HLOOKUP(S75,$Z$275:$AC$280,5,FALSE),"",MAX(HLOOKUP(S75,$Z$275:$AC$280,6,FALSE),C81) ) ),"")</f>
        <v/>
      </c>
      <c r="U75" s="287">
        <f>IF(ISBLANK(D81),"",D81)</f>
        <v/>
      </c>
      <c r="V75" s="316">
        <f>Q81</f>
        <v/>
      </c>
      <c r="W75" s="512">
        <f>IF(ISBLANK(O81),0,O81)</f>
        <v/>
      </c>
      <c r="X75" s="512">
        <f>IF(ISBLANK(P81),"",P81)</f>
        <v/>
      </c>
      <c r="Y75" s="12" t="n"/>
      <c r="Z75" s="240">
        <f>IF(OR(NOT(ISNUMBER($T75)),ISBLANK($W75),NOT(ISNUMBER($X75))),0,      IF(OR(YEAR($T75)&gt;Z$7,$X75&lt;=0,(YEAR($T75)+$X75)&lt;Z$7),0,     IF(YEAR($T75)=Z$7,               ($W75/($X75*360))*DAYS360($T75,DATE(Z$7,12,31)),     IF((YEAR($T75)+$X75)&lt;=Z$7,               $W75-SUM($Y75:Y75),               $W75/$X75))))</f>
        <v/>
      </c>
      <c r="AA75" s="240">
        <f>IF(OR(NOT(ISNUMBER($T75)),ISBLANK($W75),NOT(ISNUMBER($X75))),0,      IF(OR(YEAR($T75)&gt;AA$7,$X75&lt;=0,(YEAR($T75)+$X75)&lt;AA$7),0,     IF(YEAR($T75)=AA$7,               ($W75/($X75*360))*DAYS360($T75,DATE(AA$7,12,31)),     IF((YEAR($T75)+$X75)&lt;=AA$7,               $W75-SUM($Y75:Z75),               $W75/$X75))))</f>
        <v/>
      </c>
      <c r="AB75" s="240">
        <f>IF(OR(NOT(ISNUMBER($T75)),ISBLANK($W75),NOT(ISNUMBER($X75))),0,      IF(OR(YEAR($T75)&gt;AB$7,$X75&lt;=0,(YEAR($T75)+$X75)&lt;AB$7),0,     IF(YEAR($T75)=AB$7,               ($W75/($X75*360))*DAYS360($T75,DATE(AB$7,12,31)),     IF((YEAR($T75)+$X75)&lt;=AB$7,               $W75-SUM($Y75:AA75),               $W75/$X75))))</f>
        <v/>
      </c>
      <c r="AC75" s="240">
        <f>IF(OR(NOT(ISNUMBER($T75)),ISBLANK($W75),NOT(ISNUMBER($X75))),0,      IF(OR(YEAR($T75)&gt;AC$7,$X75&lt;=0,(YEAR($T75)+$X75)&lt;AC$7),0,     IF(YEAR($T75)=AC$7,               ($W75/($X75*360))*DAYS360($T75,DATE(AC$7,12,31)),     IF((YEAR($T75)+$X75)&lt;=AC$7,               $W75-SUM($Y75:AB75),               $W75/$X75))))</f>
        <v/>
      </c>
      <c r="AD75" s="240">
        <f>IF(OR(NOT(ISNUMBER($T75)),ISBLANK($W75),NOT(ISNUMBER($X75))),0,      IF(OR(YEAR($T75)&gt;AD$7,$X75&lt;=0,(YEAR($T75)+$X75)&lt;AD$7),0,     IF(YEAR($T75)=AD$7,               ($W75/($X75*360))*DAYS360($T75,DATE(AD$7,12,31)),     IF((YEAR($T75)+$X75)&lt;=AD$7,               $W75-SUM($Y75:AC75),               $W75/$X75))))</f>
        <v/>
      </c>
      <c r="AE75" s="240">
        <f>IF(OR(NOT(ISNUMBER($T75)),ISBLANK($W75),NOT(ISNUMBER($X75))),0,      IF(OR(YEAR($T75)&gt;AE$7,$X75&lt;=0,(YEAR($T75)+$X75)&lt;AE$7),0,     IF(YEAR($T75)=AE$7,               ($W75/($X75*360))*DAYS360($T75,DATE(AE$7,12,31)),     IF((YEAR($T75)+$X75)&lt;=AE$7,               $W75-SUM($Y75:AD75),               $W75/$X75))))</f>
        <v/>
      </c>
      <c r="AF75" s="240">
        <f>IF(OR(NOT(ISNUMBER($T75)),ISBLANK($W75),NOT(ISNUMBER($X75))),0,      IF(OR(YEAR($T75)&gt;AF$7,$X75&lt;=0,(YEAR($T75)+$X75)&lt;AF$7),0,     IF(YEAR($T75)=AF$7,               ($W75/($X75*360))*DAYS360($T75,DATE(AF$7,12,31)),     IF((YEAR($T75)+$X75)&lt;=AF$7,               $W75-SUM($Y75:AE75),               $W75/$X75))))</f>
        <v/>
      </c>
      <c r="AG75" s="240">
        <f>IF(OR(NOT(ISNUMBER($T75)),ISBLANK($W75),NOT(ISNUMBER($X75))),0,      IF(OR(YEAR($T75)&gt;AG$7,$X75&lt;=0,(YEAR($T75)+$X75)&lt;AG$7),0,     IF(YEAR($T75)=AG$7,               ($W75/($X75*360))*DAYS360($T75,DATE(AG$7,12,31)),     IF((YEAR($T75)+$X75)&lt;=AG$7,               $W75-SUM($Y75:AF75),               $W75/$X75))))</f>
        <v/>
      </c>
      <c r="AH75" s="240">
        <f>IF(OR(NOT(ISNUMBER($T75)),ISBLANK($W75),NOT(ISNUMBER($X75))),0,      IF(OR(YEAR($T75)&gt;AH$7,$X75&lt;=0,(YEAR($T75)+$X75)&lt;AH$7),0,     IF(YEAR($T75)=AH$7,               ($W75/($X75*360))*DAYS360($T75,DATE(AH$7,12,31)),     IF((YEAR($T75)+$X75)&lt;=AH$7,               $W75-SUM($Y75:AG75),               $W75/$X75))))</f>
        <v/>
      </c>
      <c r="AI75" s="240">
        <f>IF(OR(NOT(ISNUMBER($T75)),ISBLANK($W75),NOT(ISNUMBER($X75))),0,      IF(OR(YEAR($T75)&gt;AI$7,$X75&lt;=0,(YEAR($T75)+$X75)&lt;AI$7),0,     IF(YEAR($T75)=AI$7,               ($W75/($X75*360))*DAYS360($T75,DATE(AI$7,12,31)),     IF((YEAR($T75)+$X75)&lt;=AI$7,               $W75-SUM($Y75:AH75),               $W75/$X75))))</f>
        <v/>
      </c>
      <c r="AJ75" s="240">
        <f>IF(OR(NOT(ISNUMBER($T75)),ISBLANK($W75),NOT(ISNUMBER($X75))),0,      IF(OR(YEAR($T75)&gt;AJ$7,$X75&lt;=0,(YEAR($T75)+$X75)&lt;AJ$7),0,     IF(YEAR($T75)=AJ$7,               ($W75/($X75*360))*DAYS360($T75,DATE(AJ$7,12,31)),     IF((YEAR($T75)+$X75)&lt;=AJ$7,               $W75-SUM($Y75:AI75),               $W75/$X75))))</f>
        <v/>
      </c>
      <c r="AK75" s="240">
        <f>IF(OR(NOT(ISNUMBER($T75)),ISBLANK($W75),NOT(ISNUMBER($X75))),0,      IF(OR(YEAR($T75)&gt;AK$7,$X75&lt;=0,(YEAR($T75)+$X75)&lt;AK$7),0,     IF(YEAR($T75)=AK$7,               ($W75/($X75*360))*DAYS360($T75,DATE(AK$7,12,31)),     IF((YEAR($T75)+$X75)&lt;=AK$7,               $W75-SUM($Y75:AJ75),               $W75/$X75))))</f>
        <v/>
      </c>
      <c r="AL75" s="240">
        <f>IF(OR(NOT(ISNUMBER($T75)),ISBLANK($W75),NOT(ISNUMBER($X75))),0,      IF(OR(YEAR($T75)&gt;AL$7,$X75&lt;=0,(YEAR($T75)+$X75)&lt;AL$7),0,     IF(YEAR($T75)=AL$7,               ($W75/($X75*360))*DAYS360($T75,DATE(AL$7,12,31)),     IF((YEAR($T75)+$X75)&lt;=AL$7,               $W75-SUM($Y75:AK75),               $W75/$X75))))</f>
        <v/>
      </c>
      <c r="AM75" s="240">
        <f>IF(OR(NOT(ISNUMBER($T75)),ISBLANK($W75),NOT(ISNUMBER($X75))),0,      IF(OR(YEAR($T75)&gt;AM$7,$X75&lt;=0,(YEAR($T75)+$X75)&lt;AM$7),0,     IF(YEAR($T75)=AM$7,               ($W75/($X75*360))*DAYS360($T75,DATE(AM$7,12,31)),     IF((YEAR($T75)+$X75)&lt;=AM$7,               $W75-SUM($Y75:AL75),               $W75/$X75))))</f>
        <v/>
      </c>
      <c r="AN75" s="240">
        <f>IF(OR(NOT(ISNUMBER($T75)),ISBLANK($W75),NOT(ISNUMBER($X75))),0,      IF(OR(YEAR($T75)&gt;AN$7,$X75&lt;=0,(YEAR($T75)+$X75)&lt;AN$7),0,     IF(YEAR($T75)=AN$7,               ($W75/($X75*360))*DAYS360($T75,DATE(AN$7,12,31)),     IF((YEAR($T75)+$X75)&lt;=AN$7,               $W75-SUM($Y75:AM75),               $W75/$X75))))</f>
        <v/>
      </c>
      <c r="AO75" s="240">
        <f>IF(OR(NOT(ISNUMBER($T75)),ISBLANK($W75),NOT(ISNUMBER($X75))),0,      IF(OR(YEAR($T75)&gt;AO$7,$X75&lt;=0,(YEAR($T75)+$X75)&lt;AO$7),0,     IF(YEAR($T75)=AO$7,               ($W75/($X75*360))*DAYS360($T75,DATE(AO$7,12,31)),     IF((YEAR($T75)+$X75)&lt;=AO$7,               $W75-SUM($Y75:AN75),               $W75/$X75))))</f>
        <v/>
      </c>
      <c r="AP75" s="240">
        <f>IF(OR(NOT(ISNUMBER($T75)),ISBLANK($W75),NOT(ISNUMBER($X75))),0,      IF(OR(YEAR($T75)&gt;AP$7,$X75&lt;=0,(YEAR($T75)+$X75)&lt;AP$7),0,     IF(YEAR($T75)=AP$7,               ($W75/($X75*360))*DAYS360($T75,DATE(AP$7,12,31)),     IF((YEAR($T75)+$X75)&lt;=AP$7,               $W75-SUM($Y75:AO75),               $W75/$X75))))</f>
        <v/>
      </c>
      <c r="AQ75" s="240">
        <f>IF(OR(NOT(ISNUMBER($T75)),ISBLANK($W75),NOT(ISNUMBER($X75))),0,      IF(OR(YEAR($T75)&gt;AQ$7,$X75&lt;=0,(YEAR($T75)+$X75)&lt;AQ$7),0,     IF(YEAR($T75)=AQ$7,               ($W75/($X75*360))*DAYS360($T75,DATE(AQ$7,12,31)),     IF((YEAR($T75)+$X75)&lt;=AQ$7,               $W75-SUM($Y75:AP75),               $W75/$X75))))</f>
        <v/>
      </c>
      <c r="AR75" s="240">
        <f>IF(OR(NOT(ISNUMBER($T75)),ISBLANK($W75),NOT(ISNUMBER($X75))),0,      IF(OR(YEAR($T75)&gt;AR$7,$X75&lt;=0,(YEAR($T75)+$X75)&lt;AR$7),0,     IF(YEAR($T75)=AR$7,               ($W75/($X75*360))*DAYS360($T75,DATE(AR$7,12,31)),     IF((YEAR($T75)+$X75)&lt;=AR$7,               $W75-SUM($Y75:AQ75),               $W75/$X75))))</f>
        <v/>
      </c>
      <c r="AS75" s="240">
        <f>IF(OR(NOT(ISNUMBER($T75)),ISBLANK($W75),NOT(ISNUMBER($X75))),0,      IF(OR(YEAR($T75)&gt;AS$7,$X75&lt;=0,(YEAR($T75)+$X75)&lt;AS$7),0,     IF(YEAR($T75)=AS$7,               ($W75/($X75*360))*DAYS360($T75,DATE(AS$7,12,31)),     IF((YEAR($T75)+$X75)&lt;=AS$7,               $W75-SUM($Y75:AR75),               $W75/$X75))))</f>
        <v/>
      </c>
      <c r="AT75" s="240">
        <f>IF(OR(NOT(ISNUMBER($T75)),ISBLANK($W75),NOT(ISNUMBER($X75))),0,      IF(OR(YEAR($T75)&gt;AT$7,$X75&lt;=0,(YEAR($T75)+$X75)&lt;AT$7),0,     IF(YEAR($T75)=AT$7,               ($W75/($X75*360))*DAYS360($T75,DATE(AT$7,12,31)),     IF((YEAR($T75)+$X75)&lt;=AT$7,               $W75-SUM($Y75:AS75),               $W75/$X75))))</f>
        <v/>
      </c>
      <c r="AU75" s="240">
        <f>IF(OR(NOT(ISNUMBER($T75)),ISBLANK($W75),NOT(ISNUMBER($X75))),0,      IF(OR(YEAR($T75)&gt;AU$7,$X75&lt;=0,(YEAR($T75)+$X75)&lt;AU$7),0,     IF(YEAR($T75)=AU$7,               ($W75/($X75*360))*DAYS360($T75,DATE(AU$7,12,31)),     IF((YEAR($T75)+$X75)&lt;=AU$7,               $W75-SUM($Y75:AT75),               $W75/$X75))))</f>
        <v/>
      </c>
      <c r="AV75" s="240">
        <f>IF(OR(NOT(ISNUMBER($T75)),ISBLANK($W75),NOT(ISNUMBER($X75))),0,      IF(OR(YEAR($T75)&gt;AV$7,$X75&lt;=0,(YEAR($T75)+$X75)&lt;AV$7),0,     IF(YEAR($T75)=AV$7,               ($W75/($X75*360))*DAYS360($T75,DATE(AV$7,12,31)),     IF((YEAR($T75)+$X75)&lt;=AV$7,               $W75-SUM($Y75:AU75),               $W75/$X75))))</f>
        <v/>
      </c>
      <c r="AW75" s="240">
        <f>IF(OR(NOT(ISNUMBER($T75)),ISBLANK($W75),NOT(ISNUMBER($X75))),0,      IF(OR(YEAR($T75)&gt;AW$7,$X75&lt;=0,(YEAR($T75)+$X75)&lt;AW$7),0,     IF(YEAR($T75)=AW$7,               ($W75/($X75*360))*DAYS360($T75,DATE(AW$7,12,31)),     IF((YEAR($T75)+$X75)&lt;=AW$7,               $W75-SUM($Y75:AV75),               $W75/$X75))))</f>
        <v/>
      </c>
      <c r="AX75" s="240">
        <f>IF(OR(NOT(ISNUMBER($T75)),ISBLANK($W75),NOT(ISNUMBER($X75))),0,      IF(OR(YEAR($T75)&gt;AX$7,$X75&lt;=0,(YEAR($T75)+$X75)&lt;AX$7),0,     IF(YEAR($T75)=AX$7,               ($W75/($X75*360))*DAYS360($T75,DATE(AX$7,12,31)),     IF((YEAR($T75)+$X75)&lt;=AX$7,               $W75-SUM($Y75:AW75),               $W75/$X75))))</f>
        <v/>
      </c>
      <c r="AY75" s="240">
        <f>IF(OR(NOT(ISNUMBER($T75)),ISBLANK($W75),NOT(ISNUMBER($X75))),0,      IF(OR(YEAR($T75)&gt;AY$7,$X75&lt;=0,(YEAR($T75)+$X75)&lt;AY$7),0,     IF(YEAR($T75)=AY$7,               ($W75/($X75*360))*DAYS360($T75,DATE(AY$7,12,31)),     IF((YEAR($T75)+$X75)&lt;=AY$7,               $W75-SUM($Y75:AX75),               $W75/$X75))))</f>
        <v/>
      </c>
      <c r="AZ75" s="240">
        <f>IF(OR(NOT(ISNUMBER($T75)),ISBLANK($W75),NOT(ISNUMBER($X75))),0,      IF(OR(YEAR($T75)&gt;AZ$7,$X75&lt;=0,(YEAR($T75)+$X75)&lt;AZ$7),0,     IF(YEAR($T75)=AZ$7,               ($W75/($X75*360))*DAYS360($T75,DATE(AZ$7,12,31)),     IF((YEAR($T75)+$X75)&lt;=AZ$7,               $W75-SUM($Y75:AY75),               $W75/$X75))))</f>
        <v/>
      </c>
      <c r="BA75" s="240">
        <f>IF(OR(NOT(ISNUMBER($T75)),ISBLANK($W75),NOT(ISNUMBER($X75))),0,      IF(OR(YEAR($T75)&gt;BA$7,$X75&lt;=0,(YEAR($T75)+$X75)&lt;BA$7),0,     IF(YEAR($T75)=BA$7,               ($W75/($X75*360))*DAYS360($T75,DATE(BA$7,12,31)),     IF((YEAR($T75)+$X75)&lt;=BA$7,               $W75-SUM($Y75:AZ75),               $W75/$X75))))</f>
        <v/>
      </c>
      <c r="BB75" s="240">
        <f>IF(OR(NOT(ISNUMBER($T75)),ISBLANK($W75),NOT(ISNUMBER($X75))),0,      IF(OR(YEAR($T75)&gt;BB$7,$X75&lt;=0,(YEAR($T75)+$X75)&lt;BB$7),0,     IF(YEAR($T75)=BB$7,               ($W75/($X75*360))*DAYS360($T75,DATE(BB$7,12,31)),     IF((YEAR($T75)+$X75)&lt;=BB$7,               $W75-SUM($Y75:BA75),               $W75/$X75))))</f>
        <v/>
      </c>
      <c r="BC75" s="240">
        <f>IF(OR(NOT(ISNUMBER($T75)),ISBLANK($W75),NOT(ISNUMBER($X75))),0,      IF(OR(YEAR($T75)&gt;BC$7,$X75&lt;=0,(YEAR($T75)+$X75)&lt;BC$7),0,     IF(YEAR($T75)=BC$7,               ($W75/($X75*360))*DAYS360($T75,DATE(BC$7,12,31)),     IF((YEAR($T75)+$X75)&lt;=BC$7,               $W75-SUM($Y75:BB75),               $W75/$X75))))</f>
        <v/>
      </c>
      <c r="BD75" s="240">
        <f>IF(OR(NOT(ISNUMBER($T75)),ISBLANK($W75),NOT(ISNUMBER($X75))),0,      IF(OR(YEAR($T75)&gt;BD$7,$X75&lt;=0,(YEAR($T75)+$X75)&lt;BD$7),0,     IF(YEAR($T75)=BD$7,               ($W75/($X75*360))*DAYS360($T75,DATE(BD$7,12,31)),     IF((YEAR($T75)+$X75)&lt;=BD$7,               $W75-SUM($Y75:BC75),               $W75/$X75))))</f>
        <v/>
      </c>
      <c r="BE75" s="240">
        <f>IF(OR(NOT(ISNUMBER($T75)),ISBLANK($W75),NOT(ISNUMBER($X75))),0,      IF(OR(YEAR($T75)&gt;BE$7,$X75&lt;=0,(YEAR($T75)+$X75)&lt;BE$7),0,     IF(YEAR($T75)=BE$7,               ($W75/($X75*360))*DAYS360($T75,DATE(BE$7,12,31)),     IF((YEAR($T75)+$X75)&lt;=BE$7,               $W75-SUM($Y75:BD75),               $W75/$X75))))</f>
        <v/>
      </c>
      <c r="BF75" s="240">
        <f>IF(OR(NOT(ISNUMBER($T75)),ISBLANK($W75),NOT(ISNUMBER($X75))),0,      IF(OR(YEAR($T75)&gt;BF$7,$X75&lt;=0,(YEAR($T75)+$X75)&lt;BF$7),0,     IF(YEAR($T75)=BF$7,               ($W75/($X75*360))*DAYS360($T75,DATE(BF$7,12,31)),     IF((YEAR($T75)+$X75)&lt;=BF$7,               $W75-SUM($Y75:BE75),               $W75/$X75))))</f>
        <v/>
      </c>
      <c r="BG75" s="240">
        <f>IF(OR(NOT(ISNUMBER($T75)),ISBLANK($W75),NOT(ISNUMBER($X75))),0,      IF(OR(YEAR($T75)&gt;BG$7,$X75&lt;=0,(YEAR($T75)+$X75)&lt;BG$7),0,     IF(YEAR($T75)=BG$7,               ($W75/($X75*360))*DAYS360($T75,DATE(BG$7,12,31)),     IF((YEAR($T75)+$X75)&lt;=BG$7,               $W75-SUM($Y75:BF75),               $W75/$X75))))</f>
        <v/>
      </c>
      <c r="BH75" s="240">
        <f>IF(OR(NOT(ISNUMBER($T75)),ISBLANK($W75),NOT(ISNUMBER($X75))),0,      IF(OR(YEAR($T75)&gt;BH$7,$X75&lt;=0,(YEAR($T75)+$X75)&lt;BH$7),0,     IF(YEAR($T75)=BH$7,               ($W75/($X75*360))*DAYS360($T75,DATE(BH$7,12,31)),     IF((YEAR($T75)+$X75)&lt;=BH$7,               $W75-SUM($Y75:BG75),               $W75/$X75))))</f>
        <v/>
      </c>
      <c r="BI75" s="240">
        <f>IF(OR(NOT(ISNUMBER($T75)),ISBLANK($W75),NOT(ISNUMBER($X75))),0,      IF(OR(YEAR($T75)&gt;BI$7,$X75&lt;=0,(YEAR($T75)+$X75)&lt;BI$7),0,     IF(YEAR($T75)=BI$7,               ($W75/($X75*360))*DAYS360($T75,DATE(BI$7,12,31)),     IF((YEAR($T75)+$X75)&lt;=BI$7,               $W75-SUM($Y75:BH75),               $W75/$X75))))</f>
        <v/>
      </c>
      <c r="BJ75" s="240">
        <f>IF(OR(NOT(ISNUMBER($T75)),ISBLANK($W75),NOT(ISNUMBER($X75))),0,      IF(OR(YEAR($T75)&gt;BJ$7,$X75&lt;=0,(YEAR($T75)+$X75)&lt;BJ$7),0,     IF(YEAR($T75)=BJ$7,               ($W75/($X75*360))*DAYS360($T75,DATE(BJ$7,12,31)),     IF((YEAR($T75)+$X75)&lt;=BJ$7,               $W75-SUM($Y75:BI75),               $W75/$X75))))</f>
        <v/>
      </c>
      <c r="BK75" s="240">
        <f>IF(OR(NOT(ISNUMBER($T75)),ISBLANK($W75),NOT(ISNUMBER($X75))),0,      IF(OR(YEAR($T75)&gt;BK$7,$X75&lt;=0,(YEAR($T75)+$X75)&lt;BK$7),0,     IF(YEAR($T75)=BK$7,               ($W75/($X75*360))*DAYS360($T75,DATE(BK$7,12,31)),     IF((YEAR($T75)+$X75)&lt;=BK$7,               $W75-SUM($Y75:BJ75),               $W75/$X75))))</f>
        <v/>
      </c>
      <c r="BL75" s="240">
        <f>IF(OR(NOT(ISNUMBER($T75)),ISBLANK($W75),NOT(ISNUMBER($X75))),0,      IF(OR(YEAR($T75)&gt;BL$7,$X75&lt;=0,(YEAR($T75)+$X75)&lt;BL$7),0,     IF(YEAR($T75)=BL$7,               ($W75/($X75*360))*DAYS360($T75,DATE(BL$7,12,31)),     IF((YEAR($T75)+$X75)&lt;=BL$7,               $W75-SUM($Y75:BK75),               $W75/$X75))))</f>
        <v/>
      </c>
      <c r="BM75" s="240">
        <f>IF(OR(NOT(ISNUMBER($T75)),ISBLANK($W75),NOT(ISNUMBER($X75))),0,      IF(OR(YEAR($T75)&gt;BM$7,$X75&lt;=0,(YEAR($T75)+$X75)&lt;BM$7),0,     IF(YEAR($T75)=BM$7,               ($W75/($X75*360))*DAYS360($T75,DATE(BM$7,12,31)),     IF((YEAR($T75)+$X75)&lt;=BM$7,               $W75-SUM($Y75:BL75),               $W75/$X75))))</f>
        <v/>
      </c>
      <c r="BN75" s="240">
        <f>IF(OR(NOT(ISNUMBER($T75)),ISBLANK($W75),NOT(ISNUMBER($X75))),0,      IF(OR(YEAR($T75)&gt;BN$7,$X75&lt;=0,(YEAR($T75)+$X75)&lt;BN$7),0,     IF(YEAR($T75)=BN$7,               ($W75/($X75*360))*DAYS360($T75,DATE(BN$7,12,31)),     IF((YEAR($T75)+$X75)&lt;=BN$7,               $W75-SUM($Y75:BM75),               $W75/$X75))))</f>
        <v/>
      </c>
      <c r="BO75" s="240">
        <f>IF(OR(NOT(ISNUMBER($T75)),ISBLANK($W75),NOT(ISNUMBER($X75))),0,      IF(OR(YEAR($T75)&gt;BO$7,$X75&lt;=0,(YEAR($T75)+$X75)&lt;BO$7),0,     IF(YEAR($T75)=BO$7,               ($W75/($X75*360))*DAYS360($T75,DATE(BO$7,12,31)),     IF((YEAR($T75)+$X75)&lt;=BO$7,               $W75-SUM($Y75:BN75),               $W75/$X75))))</f>
        <v/>
      </c>
      <c r="BP75" s="240">
        <f>IF(OR(NOT(ISNUMBER($T75)),ISBLANK($W75),NOT(ISNUMBER($X75))),0,      IF(OR(YEAR($T75)&gt;BP$7,$X75&lt;=0,(YEAR($T75)+$X75)&lt;BP$7),0,     IF(YEAR($T75)=BP$7,               ($W75/($X75*360))*DAYS360($T75,DATE(BP$7,12,31)),     IF((YEAR($T75)+$X75)&lt;=BP$7,               $W75-SUM($Y75:BO75),               $W75/$X75))))</f>
        <v/>
      </c>
      <c r="BQ75" s="240">
        <f>IF(OR(NOT(ISNUMBER($T75)),ISBLANK($W75),NOT(ISNUMBER($X75))),0,      IF(OR(YEAR($T75)&gt;BQ$7,$X75&lt;=0,(YEAR($T75)+$X75)&lt;BQ$7),0,     IF(YEAR($T75)=BQ$7,               ($W75/($X75*360))*DAYS360($T75,DATE(BQ$7,12,31)),     IF((YEAR($T75)+$X75)&lt;=BQ$7,               $W75-SUM($Y75:BP75),               $W75/$X75))))</f>
        <v/>
      </c>
      <c r="BR75" s="240">
        <f>IF(OR(NOT(ISNUMBER($T75)),ISBLANK($W75),NOT(ISNUMBER($X75))),0,      IF(OR(YEAR($T75)&gt;BR$7,$X75&lt;=0,(YEAR($T75)+$X75)&lt;BR$7),0,     IF(YEAR($T75)=BR$7,               ($W75/($X75*360))*DAYS360($T75,DATE(BR$7,12,31)),     IF((YEAR($T75)+$X75)&lt;=BR$7,               $W75-SUM($Y75:BQ75),               $W75/$X75))))</f>
        <v/>
      </c>
      <c r="BS75" s="240">
        <f>IF(OR(NOT(ISNUMBER($T75)),ISBLANK($W75),NOT(ISNUMBER($X75))),0,      IF(OR(YEAR($T75)&gt;BS$7,$X75&lt;=0,(YEAR($T75)+$X75)&lt;BS$7),0,     IF(YEAR($T75)=BS$7,               ($W75/($X75*360))*DAYS360($T75,DATE(BS$7,12,31)),     IF((YEAR($T75)+$X75)&lt;=BS$7,               $W75-SUM($Y75:BR75),               $W75/$X75))))</f>
        <v/>
      </c>
      <c r="BT75" s="240">
        <f>IF(OR(NOT(ISNUMBER($T75)),ISBLANK($W75),NOT(ISNUMBER($X75))),0,      IF(OR(YEAR($T75)&gt;BT$7,$X75&lt;=0,(YEAR($T75)+$X75)&lt;BT$7),0,     IF(YEAR($T75)=BT$7,               ($W75/($X75*360))*DAYS360($T75,DATE(BT$7,12,31)),     IF((YEAR($T75)+$X75)&lt;=BT$7,               $W75-SUM($Y75:BS75),               $W75/$X75))))</f>
        <v/>
      </c>
      <c r="BU75" s="240">
        <f>IF(OR(NOT(ISNUMBER($T75)),ISBLANK($W75),NOT(ISNUMBER($X75))),0,      IF(OR(YEAR($T75)&gt;BU$7,$X75&lt;=0,(YEAR($T75)+$X75)&lt;BU$7),0,     IF(YEAR($T75)=BU$7,               ($W75/($X75*360))*DAYS360($T75,DATE(BU$7,12,31)),     IF((YEAR($T75)+$X75)&lt;=BU$7,               $W75-SUM($Y75:BT75),               $W75/$X75))))</f>
        <v/>
      </c>
      <c r="BV75" s="240">
        <f>IF(OR(NOT(ISNUMBER($T75)),ISBLANK($W75),NOT(ISNUMBER($X75))),0,      IF(OR(YEAR($T75)&gt;BV$7,$X75&lt;=0,(YEAR($T75)+$X75)&lt;BV$7),0,     IF(YEAR($T75)=BV$7,               ($W75/($X75*360))*DAYS360($T75,DATE(BV$7,12,31)),     IF((YEAR($T75)+$X75)&lt;=BV$7,               $W75-SUM($Y75:BU75),               $W75/$X75))))</f>
        <v/>
      </c>
      <c r="BW75" s="240">
        <f>IF(OR(NOT(ISNUMBER($T75)),ISBLANK($W75),NOT(ISNUMBER($X75))),0,      IF(OR(YEAR($T75)&gt;BW$7,$X75&lt;=0,(YEAR($T75)+$X75)&lt;BW$7),0,     IF(YEAR($T75)=BW$7,               ($W75/($X75*360))*DAYS360($T75,DATE(BW$7,12,31)),     IF((YEAR($T75)+$X75)&lt;=BW$7,               $W75-SUM($Y75:BV75),               $W75/$X75))))</f>
        <v/>
      </c>
      <c r="BX75" s="240">
        <f>IF(OR(NOT(ISNUMBER($T75)),ISBLANK($W75),NOT(ISNUMBER($X75))),0,      IF(OR(YEAR($T75)&gt;BX$7,$X75&lt;=0,(YEAR($T75)+$X75)&lt;BX$7),0,     IF(YEAR($T75)=BX$7,               ($W75/($X75*360))*DAYS360($T75,DATE(BX$7,12,31)),     IF((YEAR($T75)+$X75)&lt;=BX$7,               $W75-SUM($Y75:BW75),               $W75/$X75))))</f>
        <v/>
      </c>
      <c r="BY75" s="240">
        <f>IF(OR(NOT(ISNUMBER($T75)),ISBLANK($W75),NOT(ISNUMBER($X75))),0,      IF(OR(YEAR($T75)&gt;BY$7,$X75&lt;=0,(YEAR($T75)+$X75)&lt;BY$7),0,     IF(YEAR($T75)=BY$7,               ($W75/($X75*360))*DAYS360($T75,DATE(BY$7,12,31)),     IF((YEAR($T75)+$X75)&lt;=BY$7,               $W75-SUM($Y75:BX75),               $W75/$X75))))</f>
        <v/>
      </c>
    </row>
    <row r="76" ht="15" customFormat="1" customHeight="1" s="14">
      <c r="A76" s="12" t="n"/>
      <c r="B76" s="30" t="inlineStr">
        <is>
          <t>Bien_Immo - 1</t>
        </is>
      </c>
      <c r="C76" s="190" t="n"/>
      <c r="D76" s="356" t="n"/>
      <c r="E76" s="525" t="n"/>
      <c r="F76" s="525" t="n"/>
      <c r="G76" s="525" t="n"/>
      <c r="H76" s="525" t="n"/>
      <c r="I76" s="525" t="n"/>
      <c r="J76" s="525" t="n"/>
      <c r="K76" s="525" t="n"/>
      <c r="L76" s="525" t="n"/>
      <c r="M76" s="525" t="n"/>
      <c r="N76" s="526" t="n"/>
      <c r="O76" s="260" t="n"/>
      <c r="P76" s="191" t="n"/>
      <c r="Q76" s="341" t="inlineStr">
        <is>
          <t>Autres immobilisations corporelles</t>
        </is>
      </c>
      <c r="R76" s="18" t="n"/>
      <c r="S76" s="12">
        <f>B82</f>
        <v/>
      </c>
      <c r="T76" s="176">
        <f>IFERROR( IF(ISBLANK(C82),"",IF(C82&lt;HLOOKUP(S76,$Z$275:$AC$280,5,FALSE),"",MAX(HLOOKUP(S76,$Z$275:$AC$280,6,FALSE),C82) ) ),"")</f>
        <v/>
      </c>
      <c r="U76" s="287">
        <f>IF(ISBLANK(D82),"",D82)</f>
        <v/>
      </c>
      <c r="V76" s="316">
        <f>Q82</f>
        <v/>
      </c>
      <c r="W76" s="512">
        <f>IF(ISBLANK(O82),0,O82)</f>
        <v/>
      </c>
      <c r="X76" s="512">
        <f>IF(ISBLANK(P82),"",P82)</f>
        <v/>
      </c>
      <c r="Y76" s="12" t="n"/>
      <c r="Z76" s="240">
        <f>IF(OR(NOT(ISNUMBER($T76)),ISBLANK($W76),NOT(ISNUMBER($X76))),0,      IF(OR(YEAR($T76)&gt;Z$7,$X76&lt;=0,(YEAR($T76)+$X76)&lt;Z$7),0,     IF(YEAR($T76)=Z$7,               ($W76/($X76*360))*DAYS360($T76,DATE(Z$7,12,31)),     IF((YEAR($T76)+$X76)&lt;=Z$7,               $W76-SUM($Y76:Y76),               $W76/$X76))))</f>
        <v/>
      </c>
      <c r="AA76" s="240">
        <f>IF(OR(NOT(ISNUMBER($T76)),ISBLANK($W76),NOT(ISNUMBER($X76))),0,      IF(OR(YEAR($T76)&gt;AA$7,$X76&lt;=0,(YEAR($T76)+$X76)&lt;AA$7),0,     IF(YEAR($T76)=AA$7,               ($W76/($X76*360))*DAYS360($T76,DATE(AA$7,12,31)),     IF((YEAR($T76)+$X76)&lt;=AA$7,               $W76-SUM($Y76:Z76),               $W76/$X76))))</f>
        <v/>
      </c>
      <c r="AB76" s="240">
        <f>IF(OR(NOT(ISNUMBER($T76)),ISBLANK($W76),NOT(ISNUMBER($X76))),0,      IF(OR(YEAR($T76)&gt;AB$7,$X76&lt;=0,(YEAR($T76)+$X76)&lt;AB$7),0,     IF(YEAR($T76)=AB$7,               ($W76/($X76*360))*DAYS360($T76,DATE(AB$7,12,31)),     IF((YEAR($T76)+$X76)&lt;=AB$7,               $W76-SUM($Y76:AA76),               $W76/$X76))))</f>
        <v/>
      </c>
      <c r="AC76" s="240">
        <f>IF(OR(NOT(ISNUMBER($T76)),ISBLANK($W76),NOT(ISNUMBER($X76))),0,      IF(OR(YEAR($T76)&gt;AC$7,$X76&lt;=0,(YEAR($T76)+$X76)&lt;AC$7),0,     IF(YEAR($T76)=AC$7,               ($W76/($X76*360))*DAYS360($T76,DATE(AC$7,12,31)),     IF((YEAR($T76)+$X76)&lt;=AC$7,               $W76-SUM($Y76:AB76),               $W76/$X76))))</f>
        <v/>
      </c>
      <c r="AD76" s="240">
        <f>IF(OR(NOT(ISNUMBER($T76)),ISBLANK($W76),NOT(ISNUMBER($X76))),0,      IF(OR(YEAR($T76)&gt;AD$7,$X76&lt;=0,(YEAR($T76)+$X76)&lt;AD$7),0,     IF(YEAR($T76)=AD$7,               ($W76/($X76*360))*DAYS360($T76,DATE(AD$7,12,31)),     IF((YEAR($T76)+$X76)&lt;=AD$7,               $W76-SUM($Y76:AC76),               $W76/$X76))))</f>
        <v/>
      </c>
      <c r="AE76" s="240">
        <f>IF(OR(NOT(ISNUMBER($T76)),ISBLANK($W76),NOT(ISNUMBER($X76))),0,      IF(OR(YEAR($T76)&gt;AE$7,$X76&lt;=0,(YEAR($T76)+$X76)&lt;AE$7),0,     IF(YEAR($T76)=AE$7,               ($W76/($X76*360))*DAYS360($T76,DATE(AE$7,12,31)),     IF((YEAR($T76)+$X76)&lt;=AE$7,               $W76-SUM($Y76:AD76),               $W76/$X76))))</f>
        <v/>
      </c>
      <c r="AF76" s="240">
        <f>IF(OR(NOT(ISNUMBER($T76)),ISBLANK($W76),NOT(ISNUMBER($X76))),0,      IF(OR(YEAR($T76)&gt;AF$7,$X76&lt;=0,(YEAR($T76)+$X76)&lt;AF$7),0,     IF(YEAR($T76)=AF$7,               ($W76/($X76*360))*DAYS360($T76,DATE(AF$7,12,31)),     IF((YEAR($T76)+$X76)&lt;=AF$7,               $W76-SUM($Y76:AE76),               $W76/$X76))))</f>
        <v/>
      </c>
      <c r="AG76" s="240">
        <f>IF(OR(NOT(ISNUMBER($T76)),ISBLANK($W76),NOT(ISNUMBER($X76))),0,      IF(OR(YEAR($T76)&gt;AG$7,$X76&lt;=0,(YEAR($T76)+$X76)&lt;AG$7),0,     IF(YEAR($T76)=AG$7,               ($W76/($X76*360))*DAYS360($T76,DATE(AG$7,12,31)),     IF((YEAR($T76)+$X76)&lt;=AG$7,               $W76-SUM($Y76:AF76),               $W76/$X76))))</f>
        <v/>
      </c>
      <c r="AH76" s="240">
        <f>IF(OR(NOT(ISNUMBER($T76)),ISBLANK($W76),NOT(ISNUMBER($X76))),0,      IF(OR(YEAR($T76)&gt;AH$7,$X76&lt;=0,(YEAR($T76)+$X76)&lt;AH$7),0,     IF(YEAR($T76)=AH$7,               ($W76/($X76*360))*DAYS360($T76,DATE(AH$7,12,31)),     IF((YEAR($T76)+$X76)&lt;=AH$7,               $W76-SUM($Y76:AG76),               $W76/$X76))))</f>
        <v/>
      </c>
      <c r="AI76" s="240">
        <f>IF(OR(NOT(ISNUMBER($T76)),ISBLANK($W76),NOT(ISNUMBER($X76))),0,      IF(OR(YEAR($T76)&gt;AI$7,$X76&lt;=0,(YEAR($T76)+$X76)&lt;AI$7),0,     IF(YEAR($T76)=AI$7,               ($W76/($X76*360))*DAYS360($T76,DATE(AI$7,12,31)),     IF((YEAR($T76)+$X76)&lt;=AI$7,               $W76-SUM($Y76:AH76),               $W76/$X76))))</f>
        <v/>
      </c>
      <c r="AJ76" s="240">
        <f>IF(OR(NOT(ISNUMBER($T76)),ISBLANK($W76),NOT(ISNUMBER($X76))),0,      IF(OR(YEAR($T76)&gt;AJ$7,$X76&lt;=0,(YEAR($T76)+$X76)&lt;AJ$7),0,     IF(YEAR($T76)=AJ$7,               ($W76/($X76*360))*DAYS360($T76,DATE(AJ$7,12,31)),     IF((YEAR($T76)+$X76)&lt;=AJ$7,               $W76-SUM($Y76:AI76),               $W76/$X76))))</f>
        <v/>
      </c>
      <c r="AK76" s="240">
        <f>IF(OR(NOT(ISNUMBER($T76)),ISBLANK($W76),NOT(ISNUMBER($X76))),0,      IF(OR(YEAR($T76)&gt;AK$7,$X76&lt;=0,(YEAR($T76)+$X76)&lt;AK$7),0,     IF(YEAR($T76)=AK$7,               ($W76/($X76*360))*DAYS360($T76,DATE(AK$7,12,31)),     IF((YEAR($T76)+$X76)&lt;=AK$7,               $W76-SUM($Y76:AJ76),               $W76/$X76))))</f>
        <v/>
      </c>
      <c r="AL76" s="240">
        <f>IF(OR(NOT(ISNUMBER($T76)),ISBLANK($W76),NOT(ISNUMBER($X76))),0,      IF(OR(YEAR($T76)&gt;AL$7,$X76&lt;=0,(YEAR($T76)+$X76)&lt;AL$7),0,     IF(YEAR($T76)=AL$7,               ($W76/($X76*360))*DAYS360($T76,DATE(AL$7,12,31)),     IF((YEAR($T76)+$X76)&lt;=AL$7,               $W76-SUM($Y76:AK76),               $W76/$X76))))</f>
        <v/>
      </c>
      <c r="AM76" s="240">
        <f>IF(OR(NOT(ISNUMBER($T76)),ISBLANK($W76),NOT(ISNUMBER($X76))),0,      IF(OR(YEAR($T76)&gt;AM$7,$X76&lt;=0,(YEAR($T76)+$X76)&lt;AM$7),0,     IF(YEAR($T76)=AM$7,               ($W76/($X76*360))*DAYS360($T76,DATE(AM$7,12,31)),     IF((YEAR($T76)+$X76)&lt;=AM$7,               $W76-SUM($Y76:AL76),               $W76/$X76))))</f>
        <v/>
      </c>
      <c r="AN76" s="240">
        <f>IF(OR(NOT(ISNUMBER($T76)),ISBLANK($W76),NOT(ISNUMBER($X76))),0,      IF(OR(YEAR($T76)&gt;AN$7,$X76&lt;=0,(YEAR($T76)+$X76)&lt;AN$7),0,     IF(YEAR($T76)=AN$7,               ($W76/($X76*360))*DAYS360($T76,DATE(AN$7,12,31)),     IF((YEAR($T76)+$X76)&lt;=AN$7,               $W76-SUM($Y76:AM76),               $W76/$X76))))</f>
        <v/>
      </c>
      <c r="AO76" s="240">
        <f>IF(OR(NOT(ISNUMBER($T76)),ISBLANK($W76),NOT(ISNUMBER($X76))),0,      IF(OR(YEAR($T76)&gt;AO$7,$X76&lt;=0,(YEAR($T76)+$X76)&lt;AO$7),0,     IF(YEAR($T76)=AO$7,               ($W76/($X76*360))*DAYS360($T76,DATE(AO$7,12,31)),     IF((YEAR($T76)+$X76)&lt;=AO$7,               $W76-SUM($Y76:AN76),               $W76/$X76))))</f>
        <v/>
      </c>
      <c r="AP76" s="240">
        <f>IF(OR(NOT(ISNUMBER($T76)),ISBLANK($W76),NOT(ISNUMBER($X76))),0,      IF(OR(YEAR($T76)&gt;AP$7,$X76&lt;=0,(YEAR($T76)+$X76)&lt;AP$7),0,     IF(YEAR($T76)=AP$7,               ($W76/($X76*360))*DAYS360($T76,DATE(AP$7,12,31)),     IF((YEAR($T76)+$X76)&lt;=AP$7,               $W76-SUM($Y76:AO76),               $W76/$X76))))</f>
        <v/>
      </c>
      <c r="AQ76" s="240">
        <f>IF(OR(NOT(ISNUMBER($T76)),ISBLANK($W76),NOT(ISNUMBER($X76))),0,      IF(OR(YEAR($T76)&gt;AQ$7,$X76&lt;=0,(YEAR($T76)+$X76)&lt;AQ$7),0,     IF(YEAR($T76)=AQ$7,               ($W76/($X76*360))*DAYS360($T76,DATE(AQ$7,12,31)),     IF((YEAR($T76)+$X76)&lt;=AQ$7,               $W76-SUM($Y76:AP76),               $W76/$X76))))</f>
        <v/>
      </c>
      <c r="AR76" s="240">
        <f>IF(OR(NOT(ISNUMBER($T76)),ISBLANK($W76),NOT(ISNUMBER($X76))),0,      IF(OR(YEAR($T76)&gt;AR$7,$X76&lt;=0,(YEAR($T76)+$X76)&lt;AR$7),0,     IF(YEAR($T76)=AR$7,               ($W76/($X76*360))*DAYS360($T76,DATE(AR$7,12,31)),     IF((YEAR($T76)+$X76)&lt;=AR$7,               $W76-SUM($Y76:AQ76),               $W76/$X76))))</f>
        <v/>
      </c>
      <c r="AS76" s="240">
        <f>IF(OR(NOT(ISNUMBER($T76)),ISBLANK($W76),NOT(ISNUMBER($X76))),0,      IF(OR(YEAR($T76)&gt;AS$7,$X76&lt;=0,(YEAR($T76)+$X76)&lt;AS$7),0,     IF(YEAR($T76)=AS$7,               ($W76/($X76*360))*DAYS360($T76,DATE(AS$7,12,31)),     IF((YEAR($T76)+$X76)&lt;=AS$7,               $W76-SUM($Y76:AR76),               $W76/$X76))))</f>
        <v/>
      </c>
      <c r="AT76" s="240">
        <f>IF(OR(NOT(ISNUMBER($T76)),ISBLANK($W76),NOT(ISNUMBER($X76))),0,      IF(OR(YEAR($T76)&gt;AT$7,$X76&lt;=0,(YEAR($T76)+$X76)&lt;AT$7),0,     IF(YEAR($T76)=AT$7,               ($W76/($X76*360))*DAYS360($T76,DATE(AT$7,12,31)),     IF((YEAR($T76)+$X76)&lt;=AT$7,               $W76-SUM($Y76:AS76),               $W76/$X76))))</f>
        <v/>
      </c>
      <c r="AU76" s="240">
        <f>IF(OR(NOT(ISNUMBER($T76)),ISBLANK($W76),NOT(ISNUMBER($X76))),0,      IF(OR(YEAR($T76)&gt;AU$7,$X76&lt;=0,(YEAR($T76)+$X76)&lt;AU$7),0,     IF(YEAR($T76)=AU$7,               ($W76/($X76*360))*DAYS360($T76,DATE(AU$7,12,31)),     IF((YEAR($T76)+$X76)&lt;=AU$7,               $W76-SUM($Y76:AT76),               $W76/$X76))))</f>
        <v/>
      </c>
      <c r="AV76" s="240">
        <f>IF(OR(NOT(ISNUMBER($T76)),ISBLANK($W76),NOT(ISNUMBER($X76))),0,      IF(OR(YEAR($T76)&gt;AV$7,$X76&lt;=0,(YEAR($T76)+$X76)&lt;AV$7),0,     IF(YEAR($T76)=AV$7,               ($W76/($X76*360))*DAYS360($T76,DATE(AV$7,12,31)),     IF((YEAR($T76)+$X76)&lt;=AV$7,               $W76-SUM($Y76:AU76),               $W76/$X76))))</f>
        <v/>
      </c>
      <c r="AW76" s="240">
        <f>IF(OR(NOT(ISNUMBER($T76)),ISBLANK($W76),NOT(ISNUMBER($X76))),0,      IF(OR(YEAR($T76)&gt;AW$7,$X76&lt;=0,(YEAR($T76)+$X76)&lt;AW$7),0,     IF(YEAR($T76)=AW$7,               ($W76/($X76*360))*DAYS360($T76,DATE(AW$7,12,31)),     IF((YEAR($T76)+$X76)&lt;=AW$7,               $W76-SUM($Y76:AV76),               $W76/$X76))))</f>
        <v/>
      </c>
      <c r="AX76" s="240">
        <f>IF(OR(NOT(ISNUMBER($T76)),ISBLANK($W76),NOT(ISNUMBER($X76))),0,      IF(OR(YEAR($T76)&gt;AX$7,$X76&lt;=0,(YEAR($T76)+$X76)&lt;AX$7),0,     IF(YEAR($T76)=AX$7,               ($W76/($X76*360))*DAYS360($T76,DATE(AX$7,12,31)),     IF((YEAR($T76)+$X76)&lt;=AX$7,               $W76-SUM($Y76:AW76),               $W76/$X76))))</f>
        <v/>
      </c>
      <c r="AY76" s="240">
        <f>IF(OR(NOT(ISNUMBER($T76)),ISBLANK($W76),NOT(ISNUMBER($X76))),0,      IF(OR(YEAR($T76)&gt;AY$7,$X76&lt;=0,(YEAR($T76)+$X76)&lt;AY$7),0,     IF(YEAR($T76)=AY$7,               ($W76/($X76*360))*DAYS360($T76,DATE(AY$7,12,31)),     IF((YEAR($T76)+$X76)&lt;=AY$7,               $W76-SUM($Y76:AX76),               $W76/$X76))))</f>
        <v/>
      </c>
      <c r="AZ76" s="240">
        <f>IF(OR(NOT(ISNUMBER($T76)),ISBLANK($W76),NOT(ISNUMBER($X76))),0,      IF(OR(YEAR($T76)&gt;AZ$7,$X76&lt;=0,(YEAR($T76)+$X76)&lt;AZ$7),0,     IF(YEAR($T76)=AZ$7,               ($W76/($X76*360))*DAYS360($T76,DATE(AZ$7,12,31)),     IF((YEAR($T76)+$X76)&lt;=AZ$7,               $W76-SUM($Y76:AY76),               $W76/$X76))))</f>
        <v/>
      </c>
      <c r="BA76" s="240">
        <f>IF(OR(NOT(ISNUMBER($T76)),ISBLANK($W76),NOT(ISNUMBER($X76))),0,      IF(OR(YEAR($T76)&gt;BA$7,$X76&lt;=0,(YEAR($T76)+$X76)&lt;BA$7),0,     IF(YEAR($T76)=BA$7,               ($W76/($X76*360))*DAYS360($T76,DATE(BA$7,12,31)),     IF((YEAR($T76)+$X76)&lt;=BA$7,               $W76-SUM($Y76:AZ76),               $W76/$X76))))</f>
        <v/>
      </c>
      <c r="BB76" s="240">
        <f>IF(OR(NOT(ISNUMBER($T76)),ISBLANK($W76),NOT(ISNUMBER($X76))),0,      IF(OR(YEAR($T76)&gt;BB$7,$X76&lt;=0,(YEAR($T76)+$X76)&lt;BB$7),0,     IF(YEAR($T76)=BB$7,               ($W76/($X76*360))*DAYS360($T76,DATE(BB$7,12,31)),     IF((YEAR($T76)+$X76)&lt;=BB$7,               $W76-SUM($Y76:BA76),               $W76/$X76))))</f>
        <v/>
      </c>
      <c r="BC76" s="240">
        <f>IF(OR(NOT(ISNUMBER($T76)),ISBLANK($W76),NOT(ISNUMBER($X76))),0,      IF(OR(YEAR($T76)&gt;BC$7,$X76&lt;=0,(YEAR($T76)+$X76)&lt;BC$7),0,     IF(YEAR($T76)=BC$7,               ($W76/($X76*360))*DAYS360($T76,DATE(BC$7,12,31)),     IF((YEAR($T76)+$X76)&lt;=BC$7,               $W76-SUM($Y76:BB76),               $W76/$X76))))</f>
        <v/>
      </c>
      <c r="BD76" s="240">
        <f>IF(OR(NOT(ISNUMBER($T76)),ISBLANK($W76),NOT(ISNUMBER($X76))),0,      IF(OR(YEAR($T76)&gt;BD$7,$X76&lt;=0,(YEAR($T76)+$X76)&lt;BD$7),0,     IF(YEAR($T76)=BD$7,               ($W76/($X76*360))*DAYS360($T76,DATE(BD$7,12,31)),     IF((YEAR($T76)+$X76)&lt;=BD$7,               $W76-SUM($Y76:BC76),               $W76/$X76))))</f>
        <v/>
      </c>
      <c r="BE76" s="240">
        <f>IF(OR(NOT(ISNUMBER($T76)),ISBLANK($W76),NOT(ISNUMBER($X76))),0,      IF(OR(YEAR($T76)&gt;BE$7,$X76&lt;=0,(YEAR($T76)+$X76)&lt;BE$7),0,     IF(YEAR($T76)=BE$7,               ($W76/($X76*360))*DAYS360($T76,DATE(BE$7,12,31)),     IF((YEAR($T76)+$X76)&lt;=BE$7,               $W76-SUM($Y76:BD76),               $W76/$X76))))</f>
        <v/>
      </c>
      <c r="BF76" s="240">
        <f>IF(OR(NOT(ISNUMBER($T76)),ISBLANK($W76),NOT(ISNUMBER($X76))),0,      IF(OR(YEAR($T76)&gt;BF$7,$X76&lt;=0,(YEAR($T76)+$X76)&lt;BF$7),0,     IF(YEAR($T76)=BF$7,               ($W76/($X76*360))*DAYS360($T76,DATE(BF$7,12,31)),     IF((YEAR($T76)+$X76)&lt;=BF$7,               $W76-SUM($Y76:BE76),               $W76/$X76))))</f>
        <v/>
      </c>
      <c r="BG76" s="240">
        <f>IF(OR(NOT(ISNUMBER($T76)),ISBLANK($W76),NOT(ISNUMBER($X76))),0,      IF(OR(YEAR($T76)&gt;BG$7,$X76&lt;=0,(YEAR($T76)+$X76)&lt;BG$7),0,     IF(YEAR($T76)=BG$7,               ($W76/($X76*360))*DAYS360($T76,DATE(BG$7,12,31)),     IF((YEAR($T76)+$X76)&lt;=BG$7,               $W76-SUM($Y76:BF76),               $W76/$X76))))</f>
        <v/>
      </c>
      <c r="BH76" s="240">
        <f>IF(OR(NOT(ISNUMBER($T76)),ISBLANK($W76),NOT(ISNUMBER($X76))),0,      IF(OR(YEAR($T76)&gt;BH$7,$X76&lt;=0,(YEAR($T76)+$X76)&lt;BH$7),0,     IF(YEAR($T76)=BH$7,               ($W76/($X76*360))*DAYS360($T76,DATE(BH$7,12,31)),     IF((YEAR($T76)+$X76)&lt;=BH$7,               $W76-SUM($Y76:BG76),               $W76/$X76))))</f>
        <v/>
      </c>
      <c r="BI76" s="240">
        <f>IF(OR(NOT(ISNUMBER($T76)),ISBLANK($W76),NOT(ISNUMBER($X76))),0,      IF(OR(YEAR($T76)&gt;BI$7,$X76&lt;=0,(YEAR($T76)+$X76)&lt;BI$7),0,     IF(YEAR($T76)=BI$7,               ($W76/($X76*360))*DAYS360($T76,DATE(BI$7,12,31)),     IF((YEAR($T76)+$X76)&lt;=BI$7,               $W76-SUM($Y76:BH76),               $W76/$X76))))</f>
        <v/>
      </c>
      <c r="BJ76" s="240">
        <f>IF(OR(NOT(ISNUMBER($T76)),ISBLANK($W76),NOT(ISNUMBER($X76))),0,      IF(OR(YEAR($T76)&gt;BJ$7,$X76&lt;=0,(YEAR($T76)+$X76)&lt;BJ$7),0,     IF(YEAR($T76)=BJ$7,               ($W76/($X76*360))*DAYS360($T76,DATE(BJ$7,12,31)),     IF((YEAR($T76)+$X76)&lt;=BJ$7,               $W76-SUM($Y76:BI76),               $W76/$X76))))</f>
        <v/>
      </c>
      <c r="BK76" s="240">
        <f>IF(OR(NOT(ISNUMBER($T76)),ISBLANK($W76),NOT(ISNUMBER($X76))),0,      IF(OR(YEAR($T76)&gt;BK$7,$X76&lt;=0,(YEAR($T76)+$X76)&lt;BK$7),0,     IF(YEAR($T76)=BK$7,               ($W76/($X76*360))*DAYS360($T76,DATE(BK$7,12,31)),     IF((YEAR($T76)+$X76)&lt;=BK$7,               $W76-SUM($Y76:BJ76),               $W76/$X76))))</f>
        <v/>
      </c>
      <c r="BL76" s="240">
        <f>IF(OR(NOT(ISNUMBER($T76)),ISBLANK($W76),NOT(ISNUMBER($X76))),0,      IF(OR(YEAR($T76)&gt;BL$7,$X76&lt;=0,(YEAR($T76)+$X76)&lt;BL$7),0,     IF(YEAR($T76)=BL$7,               ($W76/($X76*360))*DAYS360($T76,DATE(BL$7,12,31)),     IF((YEAR($T76)+$X76)&lt;=BL$7,               $W76-SUM($Y76:BK76),               $W76/$X76))))</f>
        <v/>
      </c>
      <c r="BM76" s="240">
        <f>IF(OR(NOT(ISNUMBER($T76)),ISBLANK($W76),NOT(ISNUMBER($X76))),0,      IF(OR(YEAR($T76)&gt;BM$7,$X76&lt;=0,(YEAR($T76)+$X76)&lt;BM$7),0,     IF(YEAR($T76)=BM$7,               ($W76/($X76*360))*DAYS360($T76,DATE(BM$7,12,31)),     IF((YEAR($T76)+$X76)&lt;=BM$7,               $W76-SUM($Y76:BL76),               $W76/$X76))))</f>
        <v/>
      </c>
      <c r="BN76" s="240">
        <f>IF(OR(NOT(ISNUMBER($T76)),ISBLANK($W76),NOT(ISNUMBER($X76))),0,      IF(OR(YEAR($T76)&gt;BN$7,$X76&lt;=0,(YEAR($T76)+$X76)&lt;BN$7),0,     IF(YEAR($T76)=BN$7,               ($W76/($X76*360))*DAYS360($T76,DATE(BN$7,12,31)),     IF((YEAR($T76)+$X76)&lt;=BN$7,               $W76-SUM($Y76:BM76),               $W76/$X76))))</f>
        <v/>
      </c>
      <c r="BO76" s="240">
        <f>IF(OR(NOT(ISNUMBER($T76)),ISBLANK($W76),NOT(ISNUMBER($X76))),0,      IF(OR(YEAR($T76)&gt;BO$7,$X76&lt;=0,(YEAR($T76)+$X76)&lt;BO$7),0,     IF(YEAR($T76)=BO$7,               ($W76/($X76*360))*DAYS360($T76,DATE(BO$7,12,31)),     IF((YEAR($T76)+$X76)&lt;=BO$7,               $W76-SUM($Y76:BN76),               $W76/$X76))))</f>
        <v/>
      </c>
      <c r="BP76" s="240">
        <f>IF(OR(NOT(ISNUMBER($T76)),ISBLANK($W76),NOT(ISNUMBER($X76))),0,      IF(OR(YEAR($T76)&gt;BP$7,$X76&lt;=0,(YEAR($T76)+$X76)&lt;BP$7),0,     IF(YEAR($T76)=BP$7,               ($W76/($X76*360))*DAYS360($T76,DATE(BP$7,12,31)),     IF((YEAR($T76)+$X76)&lt;=BP$7,               $W76-SUM($Y76:BO76),               $W76/$X76))))</f>
        <v/>
      </c>
      <c r="BQ76" s="240">
        <f>IF(OR(NOT(ISNUMBER($T76)),ISBLANK($W76),NOT(ISNUMBER($X76))),0,      IF(OR(YEAR($T76)&gt;BQ$7,$X76&lt;=0,(YEAR($T76)+$X76)&lt;BQ$7),0,     IF(YEAR($T76)=BQ$7,               ($W76/($X76*360))*DAYS360($T76,DATE(BQ$7,12,31)),     IF((YEAR($T76)+$X76)&lt;=BQ$7,               $W76-SUM($Y76:BP76),               $W76/$X76))))</f>
        <v/>
      </c>
      <c r="BR76" s="240">
        <f>IF(OR(NOT(ISNUMBER($T76)),ISBLANK($W76),NOT(ISNUMBER($X76))),0,      IF(OR(YEAR($T76)&gt;BR$7,$X76&lt;=0,(YEAR($T76)+$X76)&lt;BR$7),0,     IF(YEAR($T76)=BR$7,               ($W76/($X76*360))*DAYS360($T76,DATE(BR$7,12,31)),     IF((YEAR($T76)+$X76)&lt;=BR$7,               $W76-SUM($Y76:BQ76),               $W76/$X76))))</f>
        <v/>
      </c>
      <c r="BS76" s="240">
        <f>IF(OR(NOT(ISNUMBER($T76)),ISBLANK($W76),NOT(ISNUMBER($X76))),0,      IF(OR(YEAR($T76)&gt;BS$7,$X76&lt;=0,(YEAR($T76)+$X76)&lt;BS$7),0,     IF(YEAR($T76)=BS$7,               ($W76/($X76*360))*DAYS360($T76,DATE(BS$7,12,31)),     IF((YEAR($T76)+$X76)&lt;=BS$7,               $W76-SUM($Y76:BR76),               $W76/$X76))))</f>
        <v/>
      </c>
      <c r="BT76" s="240">
        <f>IF(OR(NOT(ISNUMBER($T76)),ISBLANK($W76),NOT(ISNUMBER($X76))),0,      IF(OR(YEAR($T76)&gt;BT$7,$X76&lt;=0,(YEAR($T76)+$X76)&lt;BT$7),0,     IF(YEAR($T76)=BT$7,               ($W76/($X76*360))*DAYS360($T76,DATE(BT$7,12,31)),     IF((YEAR($T76)+$X76)&lt;=BT$7,               $W76-SUM($Y76:BS76),               $W76/$X76))))</f>
        <v/>
      </c>
      <c r="BU76" s="240">
        <f>IF(OR(NOT(ISNUMBER($T76)),ISBLANK($W76),NOT(ISNUMBER($X76))),0,      IF(OR(YEAR($T76)&gt;BU$7,$X76&lt;=0,(YEAR($T76)+$X76)&lt;BU$7),0,     IF(YEAR($T76)=BU$7,               ($W76/($X76*360))*DAYS360($T76,DATE(BU$7,12,31)),     IF((YEAR($T76)+$X76)&lt;=BU$7,               $W76-SUM($Y76:BT76),               $W76/$X76))))</f>
        <v/>
      </c>
      <c r="BV76" s="240">
        <f>IF(OR(NOT(ISNUMBER($T76)),ISBLANK($W76),NOT(ISNUMBER($X76))),0,      IF(OR(YEAR($T76)&gt;BV$7,$X76&lt;=0,(YEAR($T76)+$X76)&lt;BV$7),0,     IF(YEAR($T76)=BV$7,               ($W76/($X76*360))*DAYS360($T76,DATE(BV$7,12,31)),     IF((YEAR($T76)+$X76)&lt;=BV$7,               $W76-SUM($Y76:BU76),               $W76/$X76))))</f>
        <v/>
      </c>
      <c r="BW76" s="240">
        <f>IF(OR(NOT(ISNUMBER($T76)),ISBLANK($W76),NOT(ISNUMBER($X76))),0,      IF(OR(YEAR($T76)&gt;BW$7,$X76&lt;=0,(YEAR($T76)+$X76)&lt;BW$7),0,     IF(YEAR($T76)=BW$7,               ($W76/($X76*360))*DAYS360($T76,DATE(BW$7,12,31)),     IF((YEAR($T76)+$X76)&lt;=BW$7,               $W76-SUM($Y76:BV76),               $W76/$X76))))</f>
        <v/>
      </c>
      <c r="BX76" s="240">
        <f>IF(OR(NOT(ISNUMBER($T76)),ISBLANK($W76),NOT(ISNUMBER($X76))),0,      IF(OR(YEAR($T76)&gt;BX$7,$X76&lt;=0,(YEAR($T76)+$X76)&lt;BX$7),0,     IF(YEAR($T76)=BX$7,               ($W76/($X76*360))*DAYS360($T76,DATE(BX$7,12,31)),     IF((YEAR($T76)+$X76)&lt;=BX$7,               $W76-SUM($Y76:BW76),               $W76/$X76))))</f>
        <v/>
      </c>
      <c r="BY76" s="240">
        <f>IF(OR(NOT(ISNUMBER($T76)),ISBLANK($W76),NOT(ISNUMBER($X76))),0,      IF(OR(YEAR($T76)&gt;BY$7,$X76&lt;=0,(YEAR($T76)+$X76)&lt;BY$7),0,     IF(YEAR($T76)=BY$7,               ($W76/($X76*360))*DAYS360($T76,DATE(BY$7,12,31)),     IF((YEAR($T76)+$X76)&lt;=BY$7,               $W76-SUM($Y76:BX76),               $W76/$X76))))</f>
        <v/>
      </c>
    </row>
    <row r="77" ht="15" customFormat="1" customHeight="1" s="14">
      <c r="A77" s="12" t="n"/>
      <c r="B77" s="30" t="inlineStr">
        <is>
          <t>Bien_Immo - 1</t>
        </is>
      </c>
      <c r="C77" s="190" t="n"/>
      <c r="D77" s="356" t="n"/>
      <c r="E77" s="525" t="n"/>
      <c r="F77" s="525" t="n"/>
      <c r="G77" s="525" t="n"/>
      <c r="H77" s="525" t="n"/>
      <c r="I77" s="525" t="n"/>
      <c r="J77" s="525" t="n"/>
      <c r="K77" s="525" t="n"/>
      <c r="L77" s="525" t="n"/>
      <c r="M77" s="525" t="n"/>
      <c r="N77" s="526" t="n"/>
      <c r="O77" s="260" t="n"/>
      <c r="P77" s="191" t="n"/>
      <c r="Q77" s="341" t="inlineStr">
        <is>
          <t>Autres immobilisations corporelles</t>
        </is>
      </c>
      <c r="R77" s="18" t="n"/>
      <c r="S77" s="12">
        <f>B83</f>
        <v/>
      </c>
      <c r="T77" s="176">
        <f>IFERROR( IF(ISBLANK(C83),"",IF(C83&lt;HLOOKUP(S77,$Z$275:$AC$280,5,FALSE),"",MAX(HLOOKUP(S77,$Z$275:$AC$280,6,FALSE),C83) ) ),"")</f>
        <v/>
      </c>
      <c r="U77" s="287">
        <f>IF(ISBLANK(D83),"",D83)</f>
        <v/>
      </c>
      <c r="V77" s="316">
        <f>Q83</f>
        <v/>
      </c>
      <c r="W77" s="512">
        <f>IF(ISBLANK(O83),0,O83)</f>
        <v/>
      </c>
      <c r="X77" s="512">
        <f>IF(ISBLANK(P83),"",P83)</f>
        <v/>
      </c>
      <c r="Y77" s="12" t="n"/>
      <c r="Z77" s="240">
        <f>IF(OR(NOT(ISNUMBER($T77)),ISBLANK($W77),NOT(ISNUMBER($X77))),0,      IF(OR(YEAR($T77)&gt;Z$7,$X77&lt;=0,(YEAR($T77)+$X77)&lt;Z$7),0,     IF(YEAR($T77)=Z$7,               ($W77/($X77*360))*DAYS360($T77,DATE(Z$7,12,31)),     IF((YEAR($T77)+$X77)&lt;=Z$7,               $W77-SUM($Y77:Y77),               $W77/$X77))))</f>
        <v/>
      </c>
      <c r="AA77" s="240">
        <f>IF(OR(NOT(ISNUMBER($T77)),ISBLANK($W77),NOT(ISNUMBER($X77))),0,      IF(OR(YEAR($T77)&gt;AA$7,$X77&lt;=0,(YEAR($T77)+$X77)&lt;AA$7),0,     IF(YEAR($T77)=AA$7,               ($W77/($X77*360))*DAYS360($T77,DATE(AA$7,12,31)),     IF((YEAR($T77)+$X77)&lt;=AA$7,               $W77-SUM($Y77:Z77),               $W77/$X77))))</f>
        <v/>
      </c>
      <c r="AB77" s="240">
        <f>IF(OR(NOT(ISNUMBER($T77)),ISBLANK($W77),NOT(ISNUMBER($X77))),0,      IF(OR(YEAR($T77)&gt;AB$7,$X77&lt;=0,(YEAR($T77)+$X77)&lt;AB$7),0,     IF(YEAR($T77)=AB$7,               ($W77/($X77*360))*DAYS360($T77,DATE(AB$7,12,31)),     IF((YEAR($T77)+$X77)&lt;=AB$7,               $W77-SUM($Y77:AA77),               $W77/$X77))))</f>
        <v/>
      </c>
      <c r="AC77" s="240">
        <f>IF(OR(NOT(ISNUMBER($T77)),ISBLANK($W77),NOT(ISNUMBER($X77))),0,      IF(OR(YEAR($T77)&gt;AC$7,$X77&lt;=0,(YEAR($T77)+$X77)&lt;AC$7),0,     IF(YEAR($T77)=AC$7,               ($W77/($X77*360))*DAYS360($T77,DATE(AC$7,12,31)),     IF((YEAR($T77)+$X77)&lt;=AC$7,               $W77-SUM($Y77:AB77),               $W77/$X77))))</f>
        <v/>
      </c>
      <c r="AD77" s="240">
        <f>IF(OR(NOT(ISNUMBER($T77)),ISBLANK($W77),NOT(ISNUMBER($X77))),0,      IF(OR(YEAR($T77)&gt;AD$7,$X77&lt;=0,(YEAR($T77)+$X77)&lt;AD$7),0,     IF(YEAR($T77)=AD$7,               ($W77/($X77*360))*DAYS360($T77,DATE(AD$7,12,31)),     IF((YEAR($T77)+$X77)&lt;=AD$7,               $W77-SUM($Y77:AC77),               $W77/$X77))))</f>
        <v/>
      </c>
      <c r="AE77" s="240">
        <f>IF(OR(NOT(ISNUMBER($T77)),ISBLANK($W77),NOT(ISNUMBER($X77))),0,      IF(OR(YEAR($T77)&gt;AE$7,$X77&lt;=0,(YEAR($T77)+$X77)&lt;AE$7),0,     IF(YEAR($T77)=AE$7,               ($W77/($X77*360))*DAYS360($T77,DATE(AE$7,12,31)),     IF((YEAR($T77)+$X77)&lt;=AE$7,               $W77-SUM($Y77:AD77),               $W77/$X77))))</f>
        <v/>
      </c>
      <c r="AF77" s="240">
        <f>IF(OR(NOT(ISNUMBER($T77)),ISBLANK($W77),NOT(ISNUMBER($X77))),0,      IF(OR(YEAR($T77)&gt;AF$7,$X77&lt;=0,(YEAR($T77)+$X77)&lt;AF$7),0,     IF(YEAR($T77)=AF$7,               ($W77/($X77*360))*DAYS360($T77,DATE(AF$7,12,31)),     IF((YEAR($T77)+$X77)&lt;=AF$7,               $W77-SUM($Y77:AE77),               $W77/$X77))))</f>
        <v/>
      </c>
      <c r="AG77" s="240">
        <f>IF(OR(NOT(ISNUMBER($T77)),ISBLANK($W77),NOT(ISNUMBER($X77))),0,      IF(OR(YEAR($T77)&gt;AG$7,$X77&lt;=0,(YEAR($T77)+$X77)&lt;AG$7),0,     IF(YEAR($T77)=AG$7,               ($W77/($X77*360))*DAYS360($T77,DATE(AG$7,12,31)),     IF((YEAR($T77)+$X77)&lt;=AG$7,               $W77-SUM($Y77:AF77),               $W77/$X77))))</f>
        <v/>
      </c>
      <c r="AH77" s="240">
        <f>IF(OR(NOT(ISNUMBER($T77)),ISBLANK($W77),NOT(ISNUMBER($X77))),0,      IF(OR(YEAR($T77)&gt;AH$7,$X77&lt;=0,(YEAR($T77)+$X77)&lt;AH$7),0,     IF(YEAR($T77)=AH$7,               ($W77/($X77*360))*DAYS360($T77,DATE(AH$7,12,31)),     IF((YEAR($T77)+$X77)&lt;=AH$7,               $W77-SUM($Y77:AG77),               $W77/$X77))))</f>
        <v/>
      </c>
      <c r="AI77" s="240">
        <f>IF(OR(NOT(ISNUMBER($T77)),ISBLANK($W77),NOT(ISNUMBER($X77))),0,      IF(OR(YEAR($T77)&gt;AI$7,$X77&lt;=0,(YEAR($T77)+$X77)&lt;AI$7),0,     IF(YEAR($T77)=AI$7,               ($W77/($X77*360))*DAYS360($T77,DATE(AI$7,12,31)),     IF((YEAR($T77)+$X77)&lt;=AI$7,               $W77-SUM($Y77:AH77),               $W77/$X77))))</f>
        <v/>
      </c>
      <c r="AJ77" s="240">
        <f>IF(OR(NOT(ISNUMBER($T77)),ISBLANK($W77),NOT(ISNUMBER($X77))),0,      IF(OR(YEAR($T77)&gt;AJ$7,$X77&lt;=0,(YEAR($T77)+$X77)&lt;AJ$7),0,     IF(YEAR($T77)=AJ$7,               ($W77/($X77*360))*DAYS360($T77,DATE(AJ$7,12,31)),     IF((YEAR($T77)+$X77)&lt;=AJ$7,               $W77-SUM($Y77:AI77),               $W77/$X77))))</f>
        <v/>
      </c>
      <c r="AK77" s="240">
        <f>IF(OR(NOT(ISNUMBER($T77)),ISBLANK($W77),NOT(ISNUMBER($X77))),0,      IF(OR(YEAR($T77)&gt;AK$7,$X77&lt;=0,(YEAR($T77)+$X77)&lt;AK$7),0,     IF(YEAR($T77)=AK$7,               ($W77/($X77*360))*DAYS360($T77,DATE(AK$7,12,31)),     IF((YEAR($T77)+$X77)&lt;=AK$7,               $W77-SUM($Y77:AJ77),               $W77/$X77))))</f>
        <v/>
      </c>
      <c r="AL77" s="240">
        <f>IF(OR(NOT(ISNUMBER($T77)),ISBLANK($W77),NOT(ISNUMBER($X77))),0,      IF(OR(YEAR($T77)&gt;AL$7,$X77&lt;=0,(YEAR($T77)+$X77)&lt;AL$7),0,     IF(YEAR($T77)=AL$7,               ($W77/($X77*360))*DAYS360($T77,DATE(AL$7,12,31)),     IF((YEAR($T77)+$X77)&lt;=AL$7,               $W77-SUM($Y77:AK77),               $W77/$X77))))</f>
        <v/>
      </c>
      <c r="AM77" s="240">
        <f>IF(OR(NOT(ISNUMBER($T77)),ISBLANK($W77),NOT(ISNUMBER($X77))),0,      IF(OR(YEAR($T77)&gt;AM$7,$X77&lt;=0,(YEAR($T77)+$X77)&lt;AM$7),0,     IF(YEAR($T77)=AM$7,               ($W77/($X77*360))*DAYS360($T77,DATE(AM$7,12,31)),     IF((YEAR($T77)+$X77)&lt;=AM$7,               $W77-SUM($Y77:AL77),               $W77/$X77))))</f>
        <v/>
      </c>
      <c r="AN77" s="240">
        <f>IF(OR(NOT(ISNUMBER($T77)),ISBLANK($W77),NOT(ISNUMBER($X77))),0,      IF(OR(YEAR($T77)&gt;AN$7,$X77&lt;=0,(YEAR($T77)+$X77)&lt;AN$7),0,     IF(YEAR($T77)=AN$7,               ($W77/($X77*360))*DAYS360($T77,DATE(AN$7,12,31)),     IF((YEAR($T77)+$X77)&lt;=AN$7,               $W77-SUM($Y77:AM77),               $W77/$X77))))</f>
        <v/>
      </c>
      <c r="AO77" s="240">
        <f>IF(OR(NOT(ISNUMBER($T77)),ISBLANK($W77),NOT(ISNUMBER($X77))),0,      IF(OR(YEAR($T77)&gt;AO$7,$X77&lt;=0,(YEAR($T77)+$X77)&lt;AO$7),0,     IF(YEAR($T77)=AO$7,               ($W77/($X77*360))*DAYS360($T77,DATE(AO$7,12,31)),     IF((YEAR($T77)+$X77)&lt;=AO$7,               $W77-SUM($Y77:AN77),               $W77/$X77))))</f>
        <v/>
      </c>
      <c r="AP77" s="240">
        <f>IF(OR(NOT(ISNUMBER($T77)),ISBLANK($W77),NOT(ISNUMBER($X77))),0,      IF(OR(YEAR($T77)&gt;AP$7,$X77&lt;=0,(YEAR($T77)+$X77)&lt;AP$7),0,     IF(YEAR($T77)=AP$7,               ($W77/($X77*360))*DAYS360($T77,DATE(AP$7,12,31)),     IF((YEAR($T77)+$X77)&lt;=AP$7,               $W77-SUM($Y77:AO77),               $W77/$X77))))</f>
        <v/>
      </c>
      <c r="AQ77" s="240">
        <f>IF(OR(NOT(ISNUMBER($T77)),ISBLANK($W77),NOT(ISNUMBER($X77))),0,      IF(OR(YEAR($T77)&gt;AQ$7,$X77&lt;=0,(YEAR($T77)+$X77)&lt;AQ$7),0,     IF(YEAR($T77)=AQ$7,               ($W77/($X77*360))*DAYS360($T77,DATE(AQ$7,12,31)),     IF((YEAR($T77)+$X77)&lt;=AQ$7,               $W77-SUM($Y77:AP77),               $W77/$X77))))</f>
        <v/>
      </c>
      <c r="AR77" s="240">
        <f>IF(OR(NOT(ISNUMBER($T77)),ISBLANK($W77),NOT(ISNUMBER($X77))),0,      IF(OR(YEAR($T77)&gt;AR$7,$X77&lt;=0,(YEAR($T77)+$X77)&lt;AR$7),0,     IF(YEAR($T77)=AR$7,               ($W77/($X77*360))*DAYS360($T77,DATE(AR$7,12,31)),     IF((YEAR($T77)+$X77)&lt;=AR$7,               $W77-SUM($Y77:AQ77),               $W77/$X77))))</f>
        <v/>
      </c>
      <c r="AS77" s="240">
        <f>IF(OR(NOT(ISNUMBER($T77)),ISBLANK($W77),NOT(ISNUMBER($X77))),0,      IF(OR(YEAR($T77)&gt;AS$7,$X77&lt;=0,(YEAR($T77)+$X77)&lt;AS$7),0,     IF(YEAR($T77)=AS$7,               ($W77/($X77*360))*DAYS360($T77,DATE(AS$7,12,31)),     IF((YEAR($T77)+$X77)&lt;=AS$7,               $W77-SUM($Y77:AR77),               $W77/$X77))))</f>
        <v/>
      </c>
      <c r="AT77" s="240">
        <f>IF(OR(NOT(ISNUMBER($T77)),ISBLANK($W77),NOT(ISNUMBER($X77))),0,      IF(OR(YEAR($T77)&gt;AT$7,$X77&lt;=0,(YEAR($T77)+$X77)&lt;AT$7),0,     IF(YEAR($T77)=AT$7,               ($W77/($X77*360))*DAYS360($T77,DATE(AT$7,12,31)),     IF((YEAR($T77)+$X77)&lt;=AT$7,               $W77-SUM($Y77:AS77),               $W77/$X77))))</f>
        <v/>
      </c>
      <c r="AU77" s="240">
        <f>IF(OR(NOT(ISNUMBER($T77)),ISBLANK($W77),NOT(ISNUMBER($X77))),0,      IF(OR(YEAR($T77)&gt;AU$7,$X77&lt;=0,(YEAR($T77)+$X77)&lt;AU$7),0,     IF(YEAR($T77)=AU$7,               ($W77/($X77*360))*DAYS360($T77,DATE(AU$7,12,31)),     IF((YEAR($T77)+$X77)&lt;=AU$7,               $W77-SUM($Y77:AT77),               $W77/$X77))))</f>
        <v/>
      </c>
      <c r="AV77" s="240">
        <f>IF(OR(NOT(ISNUMBER($T77)),ISBLANK($W77),NOT(ISNUMBER($X77))),0,      IF(OR(YEAR($T77)&gt;AV$7,$X77&lt;=0,(YEAR($T77)+$X77)&lt;AV$7),0,     IF(YEAR($T77)=AV$7,               ($W77/($X77*360))*DAYS360($T77,DATE(AV$7,12,31)),     IF((YEAR($T77)+$X77)&lt;=AV$7,               $W77-SUM($Y77:AU77),               $W77/$X77))))</f>
        <v/>
      </c>
      <c r="AW77" s="240">
        <f>IF(OR(NOT(ISNUMBER($T77)),ISBLANK($W77),NOT(ISNUMBER($X77))),0,      IF(OR(YEAR($T77)&gt;AW$7,$X77&lt;=0,(YEAR($T77)+$X77)&lt;AW$7),0,     IF(YEAR($T77)=AW$7,               ($W77/($X77*360))*DAYS360($T77,DATE(AW$7,12,31)),     IF((YEAR($T77)+$X77)&lt;=AW$7,               $W77-SUM($Y77:AV77),               $W77/$X77))))</f>
        <v/>
      </c>
      <c r="AX77" s="240">
        <f>IF(OR(NOT(ISNUMBER($T77)),ISBLANK($W77),NOT(ISNUMBER($X77))),0,      IF(OR(YEAR($T77)&gt;AX$7,$X77&lt;=0,(YEAR($T77)+$X77)&lt;AX$7),0,     IF(YEAR($T77)=AX$7,               ($W77/($X77*360))*DAYS360($T77,DATE(AX$7,12,31)),     IF((YEAR($T77)+$X77)&lt;=AX$7,               $W77-SUM($Y77:AW77),               $W77/$X77))))</f>
        <v/>
      </c>
      <c r="AY77" s="240">
        <f>IF(OR(NOT(ISNUMBER($T77)),ISBLANK($W77),NOT(ISNUMBER($X77))),0,      IF(OR(YEAR($T77)&gt;AY$7,$X77&lt;=0,(YEAR($T77)+$X77)&lt;AY$7),0,     IF(YEAR($T77)=AY$7,               ($W77/($X77*360))*DAYS360($T77,DATE(AY$7,12,31)),     IF((YEAR($T77)+$X77)&lt;=AY$7,               $W77-SUM($Y77:AX77),               $W77/$X77))))</f>
        <v/>
      </c>
      <c r="AZ77" s="240">
        <f>IF(OR(NOT(ISNUMBER($T77)),ISBLANK($W77),NOT(ISNUMBER($X77))),0,      IF(OR(YEAR($T77)&gt;AZ$7,$X77&lt;=0,(YEAR($T77)+$X77)&lt;AZ$7),0,     IF(YEAR($T77)=AZ$7,               ($W77/($X77*360))*DAYS360($T77,DATE(AZ$7,12,31)),     IF((YEAR($T77)+$X77)&lt;=AZ$7,               $W77-SUM($Y77:AY77),               $W77/$X77))))</f>
        <v/>
      </c>
      <c r="BA77" s="240">
        <f>IF(OR(NOT(ISNUMBER($T77)),ISBLANK($W77),NOT(ISNUMBER($X77))),0,      IF(OR(YEAR($T77)&gt;BA$7,$X77&lt;=0,(YEAR($T77)+$X77)&lt;BA$7),0,     IF(YEAR($T77)=BA$7,               ($W77/($X77*360))*DAYS360($T77,DATE(BA$7,12,31)),     IF((YEAR($T77)+$X77)&lt;=BA$7,               $W77-SUM($Y77:AZ77),               $W77/$X77))))</f>
        <v/>
      </c>
      <c r="BB77" s="240">
        <f>IF(OR(NOT(ISNUMBER($T77)),ISBLANK($W77),NOT(ISNUMBER($X77))),0,      IF(OR(YEAR($T77)&gt;BB$7,$X77&lt;=0,(YEAR($T77)+$X77)&lt;BB$7),0,     IF(YEAR($T77)=BB$7,               ($W77/($X77*360))*DAYS360($T77,DATE(BB$7,12,31)),     IF((YEAR($T77)+$X77)&lt;=BB$7,               $W77-SUM($Y77:BA77),               $W77/$X77))))</f>
        <v/>
      </c>
      <c r="BC77" s="240">
        <f>IF(OR(NOT(ISNUMBER($T77)),ISBLANK($W77),NOT(ISNUMBER($X77))),0,      IF(OR(YEAR($T77)&gt;BC$7,$X77&lt;=0,(YEAR($T77)+$X77)&lt;BC$7),0,     IF(YEAR($T77)=BC$7,               ($W77/($X77*360))*DAYS360($T77,DATE(BC$7,12,31)),     IF((YEAR($T77)+$X77)&lt;=BC$7,               $W77-SUM($Y77:BB77),               $W77/$X77))))</f>
        <v/>
      </c>
      <c r="BD77" s="240">
        <f>IF(OR(NOT(ISNUMBER($T77)),ISBLANK($W77),NOT(ISNUMBER($X77))),0,      IF(OR(YEAR($T77)&gt;BD$7,$X77&lt;=0,(YEAR($T77)+$X77)&lt;BD$7),0,     IF(YEAR($T77)=BD$7,               ($W77/($X77*360))*DAYS360($T77,DATE(BD$7,12,31)),     IF((YEAR($T77)+$X77)&lt;=BD$7,               $W77-SUM($Y77:BC77),               $W77/$X77))))</f>
        <v/>
      </c>
      <c r="BE77" s="240">
        <f>IF(OR(NOT(ISNUMBER($T77)),ISBLANK($W77),NOT(ISNUMBER($X77))),0,      IF(OR(YEAR($T77)&gt;BE$7,$X77&lt;=0,(YEAR($T77)+$X77)&lt;BE$7),0,     IF(YEAR($T77)=BE$7,               ($W77/($X77*360))*DAYS360($T77,DATE(BE$7,12,31)),     IF((YEAR($T77)+$X77)&lt;=BE$7,               $W77-SUM($Y77:BD77),               $W77/$X77))))</f>
        <v/>
      </c>
      <c r="BF77" s="240">
        <f>IF(OR(NOT(ISNUMBER($T77)),ISBLANK($W77),NOT(ISNUMBER($X77))),0,      IF(OR(YEAR($T77)&gt;BF$7,$X77&lt;=0,(YEAR($T77)+$X77)&lt;BF$7),0,     IF(YEAR($T77)=BF$7,               ($W77/($X77*360))*DAYS360($T77,DATE(BF$7,12,31)),     IF((YEAR($T77)+$X77)&lt;=BF$7,               $W77-SUM($Y77:BE77),               $W77/$X77))))</f>
        <v/>
      </c>
      <c r="BG77" s="240">
        <f>IF(OR(NOT(ISNUMBER($T77)),ISBLANK($W77),NOT(ISNUMBER($X77))),0,      IF(OR(YEAR($T77)&gt;BG$7,$X77&lt;=0,(YEAR($T77)+$X77)&lt;BG$7),0,     IF(YEAR($T77)=BG$7,               ($W77/($X77*360))*DAYS360($T77,DATE(BG$7,12,31)),     IF((YEAR($T77)+$X77)&lt;=BG$7,               $W77-SUM($Y77:BF77),               $W77/$X77))))</f>
        <v/>
      </c>
      <c r="BH77" s="240">
        <f>IF(OR(NOT(ISNUMBER($T77)),ISBLANK($W77),NOT(ISNUMBER($X77))),0,      IF(OR(YEAR($T77)&gt;BH$7,$X77&lt;=0,(YEAR($T77)+$X77)&lt;BH$7),0,     IF(YEAR($T77)=BH$7,               ($W77/($X77*360))*DAYS360($T77,DATE(BH$7,12,31)),     IF((YEAR($T77)+$X77)&lt;=BH$7,               $W77-SUM($Y77:BG77),               $W77/$X77))))</f>
        <v/>
      </c>
      <c r="BI77" s="240">
        <f>IF(OR(NOT(ISNUMBER($T77)),ISBLANK($W77),NOT(ISNUMBER($X77))),0,      IF(OR(YEAR($T77)&gt;BI$7,$X77&lt;=0,(YEAR($T77)+$X77)&lt;BI$7),0,     IF(YEAR($T77)=BI$7,               ($W77/($X77*360))*DAYS360($T77,DATE(BI$7,12,31)),     IF((YEAR($T77)+$X77)&lt;=BI$7,               $W77-SUM($Y77:BH77),               $W77/$X77))))</f>
        <v/>
      </c>
      <c r="BJ77" s="240">
        <f>IF(OR(NOT(ISNUMBER($T77)),ISBLANK($W77),NOT(ISNUMBER($X77))),0,      IF(OR(YEAR($T77)&gt;BJ$7,$X77&lt;=0,(YEAR($T77)+$X77)&lt;BJ$7),0,     IF(YEAR($T77)=BJ$7,               ($W77/($X77*360))*DAYS360($T77,DATE(BJ$7,12,31)),     IF((YEAR($T77)+$X77)&lt;=BJ$7,               $W77-SUM($Y77:BI77),               $W77/$X77))))</f>
        <v/>
      </c>
      <c r="BK77" s="240">
        <f>IF(OR(NOT(ISNUMBER($T77)),ISBLANK($W77),NOT(ISNUMBER($X77))),0,      IF(OR(YEAR($T77)&gt;BK$7,$X77&lt;=0,(YEAR($T77)+$X77)&lt;BK$7),0,     IF(YEAR($T77)=BK$7,               ($W77/($X77*360))*DAYS360($T77,DATE(BK$7,12,31)),     IF((YEAR($T77)+$X77)&lt;=BK$7,               $W77-SUM($Y77:BJ77),               $W77/$X77))))</f>
        <v/>
      </c>
      <c r="BL77" s="240">
        <f>IF(OR(NOT(ISNUMBER($T77)),ISBLANK($W77),NOT(ISNUMBER($X77))),0,      IF(OR(YEAR($T77)&gt;BL$7,$X77&lt;=0,(YEAR($T77)+$X77)&lt;BL$7),0,     IF(YEAR($T77)=BL$7,               ($W77/($X77*360))*DAYS360($T77,DATE(BL$7,12,31)),     IF((YEAR($T77)+$X77)&lt;=BL$7,               $W77-SUM($Y77:BK77),               $W77/$X77))))</f>
        <v/>
      </c>
      <c r="BM77" s="240">
        <f>IF(OR(NOT(ISNUMBER($T77)),ISBLANK($W77),NOT(ISNUMBER($X77))),0,      IF(OR(YEAR($T77)&gt;BM$7,$X77&lt;=0,(YEAR($T77)+$X77)&lt;BM$7),0,     IF(YEAR($T77)=BM$7,               ($W77/($X77*360))*DAYS360($T77,DATE(BM$7,12,31)),     IF((YEAR($T77)+$X77)&lt;=BM$7,               $W77-SUM($Y77:BL77),               $W77/$X77))))</f>
        <v/>
      </c>
      <c r="BN77" s="240">
        <f>IF(OR(NOT(ISNUMBER($T77)),ISBLANK($W77),NOT(ISNUMBER($X77))),0,      IF(OR(YEAR($T77)&gt;BN$7,$X77&lt;=0,(YEAR($T77)+$X77)&lt;BN$7),0,     IF(YEAR($T77)=BN$7,               ($W77/($X77*360))*DAYS360($T77,DATE(BN$7,12,31)),     IF((YEAR($T77)+$X77)&lt;=BN$7,               $W77-SUM($Y77:BM77),               $W77/$X77))))</f>
        <v/>
      </c>
      <c r="BO77" s="240">
        <f>IF(OR(NOT(ISNUMBER($T77)),ISBLANK($W77),NOT(ISNUMBER($X77))),0,      IF(OR(YEAR($T77)&gt;BO$7,$X77&lt;=0,(YEAR($T77)+$X77)&lt;BO$7),0,     IF(YEAR($T77)=BO$7,               ($W77/($X77*360))*DAYS360($T77,DATE(BO$7,12,31)),     IF((YEAR($T77)+$X77)&lt;=BO$7,               $W77-SUM($Y77:BN77),               $W77/$X77))))</f>
        <v/>
      </c>
      <c r="BP77" s="240">
        <f>IF(OR(NOT(ISNUMBER($T77)),ISBLANK($W77),NOT(ISNUMBER($X77))),0,      IF(OR(YEAR($T77)&gt;BP$7,$X77&lt;=0,(YEAR($T77)+$X77)&lt;BP$7),0,     IF(YEAR($T77)=BP$7,               ($W77/($X77*360))*DAYS360($T77,DATE(BP$7,12,31)),     IF((YEAR($T77)+$X77)&lt;=BP$7,               $W77-SUM($Y77:BO77),               $W77/$X77))))</f>
        <v/>
      </c>
      <c r="BQ77" s="240">
        <f>IF(OR(NOT(ISNUMBER($T77)),ISBLANK($W77),NOT(ISNUMBER($X77))),0,      IF(OR(YEAR($T77)&gt;BQ$7,$X77&lt;=0,(YEAR($T77)+$X77)&lt;BQ$7),0,     IF(YEAR($T77)=BQ$7,               ($W77/($X77*360))*DAYS360($T77,DATE(BQ$7,12,31)),     IF((YEAR($T77)+$X77)&lt;=BQ$7,               $W77-SUM($Y77:BP77),               $W77/$X77))))</f>
        <v/>
      </c>
      <c r="BR77" s="240">
        <f>IF(OR(NOT(ISNUMBER($T77)),ISBLANK($W77),NOT(ISNUMBER($X77))),0,      IF(OR(YEAR($T77)&gt;BR$7,$X77&lt;=0,(YEAR($T77)+$X77)&lt;BR$7),0,     IF(YEAR($T77)=BR$7,               ($W77/($X77*360))*DAYS360($T77,DATE(BR$7,12,31)),     IF((YEAR($T77)+$X77)&lt;=BR$7,               $W77-SUM($Y77:BQ77),               $W77/$X77))))</f>
        <v/>
      </c>
      <c r="BS77" s="240">
        <f>IF(OR(NOT(ISNUMBER($T77)),ISBLANK($W77),NOT(ISNUMBER($X77))),0,      IF(OR(YEAR($T77)&gt;BS$7,$X77&lt;=0,(YEAR($T77)+$X77)&lt;BS$7),0,     IF(YEAR($T77)=BS$7,               ($W77/($X77*360))*DAYS360($T77,DATE(BS$7,12,31)),     IF((YEAR($T77)+$X77)&lt;=BS$7,               $W77-SUM($Y77:BR77),               $W77/$X77))))</f>
        <v/>
      </c>
      <c r="BT77" s="240">
        <f>IF(OR(NOT(ISNUMBER($T77)),ISBLANK($W77),NOT(ISNUMBER($X77))),0,      IF(OR(YEAR($T77)&gt;BT$7,$X77&lt;=0,(YEAR($T77)+$X77)&lt;BT$7),0,     IF(YEAR($T77)=BT$7,               ($W77/($X77*360))*DAYS360($T77,DATE(BT$7,12,31)),     IF((YEAR($T77)+$X77)&lt;=BT$7,               $W77-SUM($Y77:BS77),               $W77/$X77))))</f>
        <v/>
      </c>
      <c r="BU77" s="240">
        <f>IF(OR(NOT(ISNUMBER($T77)),ISBLANK($W77),NOT(ISNUMBER($X77))),0,      IF(OR(YEAR($T77)&gt;BU$7,$X77&lt;=0,(YEAR($T77)+$X77)&lt;BU$7),0,     IF(YEAR($T77)=BU$7,               ($W77/($X77*360))*DAYS360($T77,DATE(BU$7,12,31)),     IF((YEAR($T77)+$X77)&lt;=BU$7,               $W77-SUM($Y77:BT77),               $W77/$X77))))</f>
        <v/>
      </c>
      <c r="BV77" s="240">
        <f>IF(OR(NOT(ISNUMBER($T77)),ISBLANK($W77),NOT(ISNUMBER($X77))),0,      IF(OR(YEAR($T77)&gt;BV$7,$X77&lt;=0,(YEAR($T77)+$X77)&lt;BV$7),0,     IF(YEAR($T77)=BV$7,               ($W77/($X77*360))*DAYS360($T77,DATE(BV$7,12,31)),     IF((YEAR($T77)+$X77)&lt;=BV$7,               $W77-SUM($Y77:BU77),               $W77/$X77))))</f>
        <v/>
      </c>
      <c r="BW77" s="240">
        <f>IF(OR(NOT(ISNUMBER($T77)),ISBLANK($W77),NOT(ISNUMBER($X77))),0,      IF(OR(YEAR($T77)&gt;BW$7,$X77&lt;=0,(YEAR($T77)+$X77)&lt;BW$7),0,     IF(YEAR($T77)=BW$7,               ($W77/($X77*360))*DAYS360($T77,DATE(BW$7,12,31)),     IF((YEAR($T77)+$X77)&lt;=BW$7,               $W77-SUM($Y77:BV77),               $W77/$X77))))</f>
        <v/>
      </c>
      <c r="BX77" s="240">
        <f>IF(OR(NOT(ISNUMBER($T77)),ISBLANK($W77),NOT(ISNUMBER($X77))),0,      IF(OR(YEAR($T77)&gt;BX$7,$X77&lt;=0,(YEAR($T77)+$X77)&lt;BX$7),0,     IF(YEAR($T77)=BX$7,               ($W77/($X77*360))*DAYS360($T77,DATE(BX$7,12,31)),     IF((YEAR($T77)+$X77)&lt;=BX$7,               $W77-SUM($Y77:BW77),               $W77/$X77))))</f>
        <v/>
      </c>
      <c r="BY77" s="240">
        <f>IF(OR(NOT(ISNUMBER($T77)),ISBLANK($W77),NOT(ISNUMBER($X77))),0,      IF(OR(YEAR($T77)&gt;BY$7,$X77&lt;=0,(YEAR($T77)+$X77)&lt;BY$7),0,     IF(YEAR($T77)=BY$7,               ($W77/($X77*360))*DAYS360($T77,DATE(BY$7,12,31)),     IF((YEAR($T77)+$X77)&lt;=BY$7,               $W77-SUM($Y77:BX77),               $W77/$X77))))</f>
        <v/>
      </c>
    </row>
    <row r="78" ht="15" customFormat="1" customHeight="1" s="14">
      <c r="A78" s="12" t="n"/>
      <c r="B78" s="30" t="inlineStr">
        <is>
          <t>Bien_Immo - 1</t>
        </is>
      </c>
      <c r="C78" s="190" t="n"/>
      <c r="D78" s="356" t="n"/>
      <c r="E78" s="525" t="n"/>
      <c r="F78" s="525" t="n"/>
      <c r="G78" s="525" t="n"/>
      <c r="H78" s="525" t="n"/>
      <c r="I78" s="525" t="n"/>
      <c r="J78" s="525" t="n"/>
      <c r="K78" s="525" t="n"/>
      <c r="L78" s="525" t="n"/>
      <c r="M78" s="525" t="n"/>
      <c r="N78" s="526" t="n"/>
      <c r="O78" s="260" t="n"/>
      <c r="P78" s="191" t="n"/>
      <c r="Q78" s="341" t="inlineStr">
        <is>
          <t>Autres immobilisations corporelles</t>
        </is>
      </c>
      <c r="R78" s="18" t="n"/>
      <c r="S78" s="12">
        <f>B84</f>
        <v/>
      </c>
      <c r="T78" s="176">
        <f>IFERROR( IF(ISBLANK(C84),"",IF(C84&lt;HLOOKUP(S78,$Z$275:$AC$280,5,FALSE),"",MAX(HLOOKUP(S78,$Z$275:$AC$280,6,FALSE),C84) ) ),"")</f>
        <v/>
      </c>
      <c r="U78" s="287">
        <f>IF(ISBLANK(D84),"",D84)</f>
        <v/>
      </c>
      <c r="V78" s="316">
        <f>Q84</f>
        <v/>
      </c>
      <c r="W78" s="512">
        <f>IF(ISBLANK(O84),0,O84)</f>
        <v/>
      </c>
      <c r="X78" s="512">
        <f>IF(ISBLANK(P84),"",P84)</f>
        <v/>
      </c>
      <c r="Y78" s="12" t="n"/>
      <c r="Z78" s="240">
        <f>IF(OR(NOT(ISNUMBER($T78)),ISBLANK($W78),NOT(ISNUMBER($X78))),0,      IF(OR(YEAR($T78)&gt;Z$7,$X78&lt;=0,(YEAR($T78)+$X78)&lt;Z$7),0,     IF(YEAR($T78)=Z$7,               ($W78/($X78*360))*DAYS360($T78,DATE(Z$7,12,31)),     IF((YEAR($T78)+$X78)&lt;=Z$7,               $W78-SUM($Y78:Y78),               $W78/$X78))))</f>
        <v/>
      </c>
      <c r="AA78" s="240">
        <f>IF(OR(NOT(ISNUMBER($T78)),ISBLANK($W78),NOT(ISNUMBER($X78))),0,      IF(OR(YEAR($T78)&gt;AA$7,$X78&lt;=0,(YEAR($T78)+$X78)&lt;AA$7),0,     IF(YEAR($T78)=AA$7,               ($W78/($X78*360))*DAYS360($T78,DATE(AA$7,12,31)),     IF((YEAR($T78)+$X78)&lt;=AA$7,               $W78-SUM($Y78:Z78),               $W78/$X78))))</f>
        <v/>
      </c>
      <c r="AB78" s="240">
        <f>IF(OR(NOT(ISNUMBER($T78)),ISBLANK($W78),NOT(ISNUMBER($X78))),0,      IF(OR(YEAR($T78)&gt;AB$7,$X78&lt;=0,(YEAR($T78)+$X78)&lt;AB$7),0,     IF(YEAR($T78)=AB$7,               ($W78/($X78*360))*DAYS360($T78,DATE(AB$7,12,31)),     IF((YEAR($T78)+$X78)&lt;=AB$7,               $W78-SUM($Y78:AA78),               $W78/$X78))))</f>
        <v/>
      </c>
      <c r="AC78" s="240">
        <f>IF(OR(NOT(ISNUMBER($T78)),ISBLANK($W78),NOT(ISNUMBER($X78))),0,      IF(OR(YEAR($T78)&gt;AC$7,$X78&lt;=0,(YEAR($T78)+$X78)&lt;AC$7),0,     IF(YEAR($T78)=AC$7,               ($W78/($X78*360))*DAYS360($T78,DATE(AC$7,12,31)),     IF((YEAR($T78)+$X78)&lt;=AC$7,               $W78-SUM($Y78:AB78),               $W78/$X78))))</f>
        <v/>
      </c>
      <c r="AD78" s="240">
        <f>IF(OR(NOT(ISNUMBER($T78)),ISBLANK($W78),NOT(ISNUMBER($X78))),0,      IF(OR(YEAR($T78)&gt;AD$7,$X78&lt;=0,(YEAR($T78)+$X78)&lt;AD$7),0,     IF(YEAR($T78)=AD$7,               ($W78/($X78*360))*DAYS360($T78,DATE(AD$7,12,31)),     IF((YEAR($T78)+$X78)&lt;=AD$7,               $W78-SUM($Y78:AC78),               $W78/$X78))))</f>
        <v/>
      </c>
      <c r="AE78" s="240">
        <f>IF(OR(NOT(ISNUMBER($T78)),ISBLANK($W78),NOT(ISNUMBER($X78))),0,      IF(OR(YEAR($T78)&gt;AE$7,$X78&lt;=0,(YEAR($T78)+$X78)&lt;AE$7),0,     IF(YEAR($T78)=AE$7,               ($W78/($X78*360))*DAYS360($T78,DATE(AE$7,12,31)),     IF((YEAR($T78)+$X78)&lt;=AE$7,               $W78-SUM($Y78:AD78),               $W78/$X78))))</f>
        <v/>
      </c>
      <c r="AF78" s="240">
        <f>IF(OR(NOT(ISNUMBER($T78)),ISBLANK($W78),NOT(ISNUMBER($X78))),0,      IF(OR(YEAR($T78)&gt;AF$7,$X78&lt;=0,(YEAR($T78)+$X78)&lt;AF$7),0,     IF(YEAR($T78)=AF$7,               ($W78/($X78*360))*DAYS360($T78,DATE(AF$7,12,31)),     IF((YEAR($T78)+$X78)&lt;=AF$7,               $W78-SUM($Y78:AE78),               $W78/$X78))))</f>
        <v/>
      </c>
      <c r="AG78" s="240">
        <f>IF(OR(NOT(ISNUMBER($T78)),ISBLANK($W78),NOT(ISNUMBER($X78))),0,      IF(OR(YEAR($T78)&gt;AG$7,$X78&lt;=0,(YEAR($T78)+$X78)&lt;AG$7),0,     IF(YEAR($T78)=AG$7,               ($W78/($X78*360))*DAYS360($T78,DATE(AG$7,12,31)),     IF((YEAR($T78)+$X78)&lt;=AG$7,               $W78-SUM($Y78:AF78),               $W78/$X78))))</f>
        <v/>
      </c>
      <c r="AH78" s="240">
        <f>IF(OR(NOT(ISNUMBER($T78)),ISBLANK($W78),NOT(ISNUMBER($X78))),0,      IF(OR(YEAR($T78)&gt;AH$7,$X78&lt;=0,(YEAR($T78)+$X78)&lt;AH$7),0,     IF(YEAR($T78)=AH$7,               ($W78/($X78*360))*DAYS360($T78,DATE(AH$7,12,31)),     IF((YEAR($T78)+$X78)&lt;=AH$7,               $W78-SUM($Y78:AG78),               $W78/$X78))))</f>
        <v/>
      </c>
      <c r="AI78" s="240">
        <f>IF(OR(NOT(ISNUMBER($T78)),ISBLANK($W78),NOT(ISNUMBER($X78))),0,      IF(OR(YEAR($T78)&gt;AI$7,$X78&lt;=0,(YEAR($T78)+$X78)&lt;AI$7),0,     IF(YEAR($T78)=AI$7,               ($W78/($X78*360))*DAYS360($T78,DATE(AI$7,12,31)),     IF((YEAR($T78)+$X78)&lt;=AI$7,               $W78-SUM($Y78:AH78),               $W78/$X78))))</f>
        <v/>
      </c>
      <c r="AJ78" s="240">
        <f>IF(OR(NOT(ISNUMBER($T78)),ISBLANK($W78),NOT(ISNUMBER($X78))),0,      IF(OR(YEAR($T78)&gt;AJ$7,$X78&lt;=0,(YEAR($T78)+$X78)&lt;AJ$7),0,     IF(YEAR($T78)=AJ$7,               ($W78/($X78*360))*DAYS360($T78,DATE(AJ$7,12,31)),     IF((YEAR($T78)+$X78)&lt;=AJ$7,               $W78-SUM($Y78:AI78),               $W78/$X78))))</f>
        <v/>
      </c>
      <c r="AK78" s="240">
        <f>IF(OR(NOT(ISNUMBER($T78)),ISBLANK($W78),NOT(ISNUMBER($X78))),0,      IF(OR(YEAR($T78)&gt;AK$7,$X78&lt;=0,(YEAR($T78)+$X78)&lt;AK$7),0,     IF(YEAR($T78)=AK$7,               ($W78/($X78*360))*DAYS360($T78,DATE(AK$7,12,31)),     IF((YEAR($T78)+$X78)&lt;=AK$7,               $W78-SUM($Y78:AJ78),               $W78/$X78))))</f>
        <v/>
      </c>
      <c r="AL78" s="240">
        <f>IF(OR(NOT(ISNUMBER($T78)),ISBLANK($W78),NOT(ISNUMBER($X78))),0,      IF(OR(YEAR($T78)&gt;AL$7,$X78&lt;=0,(YEAR($T78)+$X78)&lt;AL$7),0,     IF(YEAR($T78)=AL$7,               ($W78/($X78*360))*DAYS360($T78,DATE(AL$7,12,31)),     IF((YEAR($T78)+$X78)&lt;=AL$7,               $W78-SUM($Y78:AK78),               $W78/$X78))))</f>
        <v/>
      </c>
      <c r="AM78" s="240">
        <f>IF(OR(NOT(ISNUMBER($T78)),ISBLANK($W78),NOT(ISNUMBER($X78))),0,      IF(OR(YEAR($T78)&gt;AM$7,$X78&lt;=0,(YEAR($T78)+$X78)&lt;AM$7),0,     IF(YEAR($T78)=AM$7,               ($W78/($X78*360))*DAYS360($T78,DATE(AM$7,12,31)),     IF((YEAR($T78)+$X78)&lt;=AM$7,               $W78-SUM($Y78:AL78),               $W78/$X78))))</f>
        <v/>
      </c>
      <c r="AN78" s="240">
        <f>IF(OR(NOT(ISNUMBER($T78)),ISBLANK($W78),NOT(ISNUMBER($X78))),0,      IF(OR(YEAR($T78)&gt;AN$7,$X78&lt;=0,(YEAR($T78)+$X78)&lt;AN$7),0,     IF(YEAR($T78)=AN$7,               ($W78/($X78*360))*DAYS360($T78,DATE(AN$7,12,31)),     IF((YEAR($T78)+$X78)&lt;=AN$7,               $W78-SUM($Y78:AM78),               $W78/$X78))))</f>
        <v/>
      </c>
      <c r="AO78" s="240">
        <f>IF(OR(NOT(ISNUMBER($T78)),ISBLANK($W78),NOT(ISNUMBER($X78))),0,      IF(OR(YEAR($T78)&gt;AO$7,$X78&lt;=0,(YEAR($T78)+$X78)&lt;AO$7),0,     IF(YEAR($T78)=AO$7,               ($W78/($X78*360))*DAYS360($T78,DATE(AO$7,12,31)),     IF((YEAR($T78)+$X78)&lt;=AO$7,               $W78-SUM($Y78:AN78),               $W78/$X78))))</f>
        <v/>
      </c>
      <c r="AP78" s="240">
        <f>IF(OR(NOT(ISNUMBER($T78)),ISBLANK($W78),NOT(ISNUMBER($X78))),0,      IF(OR(YEAR($T78)&gt;AP$7,$X78&lt;=0,(YEAR($T78)+$X78)&lt;AP$7),0,     IF(YEAR($T78)=AP$7,               ($W78/($X78*360))*DAYS360($T78,DATE(AP$7,12,31)),     IF((YEAR($T78)+$X78)&lt;=AP$7,               $W78-SUM($Y78:AO78),               $W78/$X78))))</f>
        <v/>
      </c>
      <c r="AQ78" s="240">
        <f>IF(OR(NOT(ISNUMBER($T78)),ISBLANK($W78),NOT(ISNUMBER($X78))),0,      IF(OR(YEAR($T78)&gt;AQ$7,$X78&lt;=0,(YEAR($T78)+$X78)&lt;AQ$7),0,     IF(YEAR($T78)=AQ$7,               ($W78/($X78*360))*DAYS360($T78,DATE(AQ$7,12,31)),     IF((YEAR($T78)+$X78)&lt;=AQ$7,               $W78-SUM($Y78:AP78),               $W78/$X78))))</f>
        <v/>
      </c>
      <c r="AR78" s="240">
        <f>IF(OR(NOT(ISNUMBER($T78)),ISBLANK($W78),NOT(ISNUMBER($X78))),0,      IF(OR(YEAR($T78)&gt;AR$7,$X78&lt;=0,(YEAR($T78)+$X78)&lt;AR$7),0,     IF(YEAR($T78)=AR$7,               ($W78/($X78*360))*DAYS360($T78,DATE(AR$7,12,31)),     IF((YEAR($T78)+$X78)&lt;=AR$7,               $W78-SUM($Y78:AQ78),               $W78/$X78))))</f>
        <v/>
      </c>
      <c r="AS78" s="240">
        <f>IF(OR(NOT(ISNUMBER($T78)),ISBLANK($W78),NOT(ISNUMBER($X78))),0,      IF(OR(YEAR($T78)&gt;AS$7,$X78&lt;=0,(YEAR($T78)+$X78)&lt;AS$7),0,     IF(YEAR($T78)=AS$7,               ($W78/($X78*360))*DAYS360($T78,DATE(AS$7,12,31)),     IF((YEAR($T78)+$X78)&lt;=AS$7,               $W78-SUM($Y78:AR78),               $W78/$X78))))</f>
        <v/>
      </c>
      <c r="AT78" s="240">
        <f>IF(OR(NOT(ISNUMBER($T78)),ISBLANK($W78),NOT(ISNUMBER($X78))),0,      IF(OR(YEAR($T78)&gt;AT$7,$X78&lt;=0,(YEAR($T78)+$X78)&lt;AT$7),0,     IF(YEAR($T78)=AT$7,               ($W78/($X78*360))*DAYS360($T78,DATE(AT$7,12,31)),     IF((YEAR($T78)+$X78)&lt;=AT$7,               $W78-SUM($Y78:AS78),               $W78/$X78))))</f>
        <v/>
      </c>
      <c r="AU78" s="240">
        <f>IF(OR(NOT(ISNUMBER($T78)),ISBLANK($W78),NOT(ISNUMBER($X78))),0,      IF(OR(YEAR($T78)&gt;AU$7,$X78&lt;=0,(YEAR($T78)+$X78)&lt;AU$7),0,     IF(YEAR($T78)=AU$7,               ($W78/($X78*360))*DAYS360($T78,DATE(AU$7,12,31)),     IF((YEAR($T78)+$X78)&lt;=AU$7,               $W78-SUM($Y78:AT78),               $W78/$X78))))</f>
        <v/>
      </c>
      <c r="AV78" s="240">
        <f>IF(OR(NOT(ISNUMBER($T78)),ISBLANK($W78),NOT(ISNUMBER($X78))),0,      IF(OR(YEAR($T78)&gt;AV$7,$X78&lt;=0,(YEAR($T78)+$X78)&lt;AV$7),0,     IF(YEAR($T78)=AV$7,               ($W78/($X78*360))*DAYS360($T78,DATE(AV$7,12,31)),     IF((YEAR($T78)+$X78)&lt;=AV$7,               $W78-SUM($Y78:AU78),               $W78/$X78))))</f>
        <v/>
      </c>
      <c r="AW78" s="240">
        <f>IF(OR(NOT(ISNUMBER($T78)),ISBLANK($W78),NOT(ISNUMBER($X78))),0,      IF(OR(YEAR($T78)&gt;AW$7,$X78&lt;=0,(YEAR($T78)+$X78)&lt;AW$7),0,     IF(YEAR($T78)=AW$7,               ($W78/($X78*360))*DAYS360($T78,DATE(AW$7,12,31)),     IF((YEAR($T78)+$X78)&lt;=AW$7,               $W78-SUM($Y78:AV78),               $W78/$X78))))</f>
        <v/>
      </c>
      <c r="AX78" s="240">
        <f>IF(OR(NOT(ISNUMBER($T78)),ISBLANK($W78),NOT(ISNUMBER($X78))),0,      IF(OR(YEAR($T78)&gt;AX$7,$X78&lt;=0,(YEAR($T78)+$X78)&lt;AX$7),0,     IF(YEAR($T78)=AX$7,               ($W78/($X78*360))*DAYS360($T78,DATE(AX$7,12,31)),     IF((YEAR($T78)+$X78)&lt;=AX$7,               $W78-SUM($Y78:AW78),               $W78/$X78))))</f>
        <v/>
      </c>
      <c r="AY78" s="240">
        <f>IF(OR(NOT(ISNUMBER($T78)),ISBLANK($W78),NOT(ISNUMBER($X78))),0,      IF(OR(YEAR($T78)&gt;AY$7,$X78&lt;=0,(YEAR($T78)+$X78)&lt;AY$7),0,     IF(YEAR($T78)=AY$7,               ($W78/($X78*360))*DAYS360($T78,DATE(AY$7,12,31)),     IF((YEAR($T78)+$X78)&lt;=AY$7,               $W78-SUM($Y78:AX78),               $W78/$X78))))</f>
        <v/>
      </c>
      <c r="AZ78" s="240">
        <f>IF(OR(NOT(ISNUMBER($T78)),ISBLANK($W78),NOT(ISNUMBER($X78))),0,      IF(OR(YEAR($T78)&gt;AZ$7,$X78&lt;=0,(YEAR($T78)+$X78)&lt;AZ$7),0,     IF(YEAR($T78)=AZ$7,               ($W78/($X78*360))*DAYS360($T78,DATE(AZ$7,12,31)),     IF((YEAR($T78)+$X78)&lt;=AZ$7,               $W78-SUM($Y78:AY78),               $W78/$X78))))</f>
        <v/>
      </c>
      <c r="BA78" s="240">
        <f>IF(OR(NOT(ISNUMBER($T78)),ISBLANK($W78),NOT(ISNUMBER($X78))),0,      IF(OR(YEAR($T78)&gt;BA$7,$X78&lt;=0,(YEAR($T78)+$X78)&lt;BA$7),0,     IF(YEAR($T78)=BA$7,               ($W78/($X78*360))*DAYS360($T78,DATE(BA$7,12,31)),     IF((YEAR($T78)+$X78)&lt;=BA$7,               $W78-SUM($Y78:AZ78),               $W78/$X78))))</f>
        <v/>
      </c>
      <c r="BB78" s="240">
        <f>IF(OR(NOT(ISNUMBER($T78)),ISBLANK($W78),NOT(ISNUMBER($X78))),0,      IF(OR(YEAR($T78)&gt;BB$7,$X78&lt;=0,(YEAR($T78)+$X78)&lt;BB$7),0,     IF(YEAR($T78)=BB$7,               ($W78/($X78*360))*DAYS360($T78,DATE(BB$7,12,31)),     IF((YEAR($T78)+$X78)&lt;=BB$7,               $W78-SUM($Y78:BA78),               $W78/$X78))))</f>
        <v/>
      </c>
      <c r="BC78" s="240">
        <f>IF(OR(NOT(ISNUMBER($T78)),ISBLANK($W78),NOT(ISNUMBER($X78))),0,      IF(OR(YEAR($T78)&gt;BC$7,$X78&lt;=0,(YEAR($T78)+$X78)&lt;BC$7),0,     IF(YEAR($T78)=BC$7,               ($W78/($X78*360))*DAYS360($T78,DATE(BC$7,12,31)),     IF((YEAR($T78)+$X78)&lt;=BC$7,               $W78-SUM($Y78:BB78),               $W78/$X78))))</f>
        <v/>
      </c>
      <c r="BD78" s="240">
        <f>IF(OR(NOT(ISNUMBER($T78)),ISBLANK($W78),NOT(ISNUMBER($X78))),0,      IF(OR(YEAR($T78)&gt;BD$7,$X78&lt;=0,(YEAR($T78)+$X78)&lt;BD$7),0,     IF(YEAR($T78)=BD$7,               ($W78/($X78*360))*DAYS360($T78,DATE(BD$7,12,31)),     IF((YEAR($T78)+$X78)&lt;=BD$7,               $W78-SUM($Y78:BC78),               $W78/$X78))))</f>
        <v/>
      </c>
      <c r="BE78" s="240">
        <f>IF(OR(NOT(ISNUMBER($T78)),ISBLANK($W78),NOT(ISNUMBER($X78))),0,      IF(OR(YEAR($T78)&gt;BE$7,$X78&lt;=0,(YEAR($T78)+$X78)&lt;BE$7),0,     IF(YEAR($T78)=BE$7,               ($W78/($X78*360))*DAYS360($T78,DATE(BE$7,12,31)),     IF((YEAR($T78)+$X78)&lt;=BE$7,               $W78-SUM($Y78:BD78),               $W78/$X78))))</f>
        <v/>
      </c>
      <c r="BF78" s="240">
        <f>IF(OR(NOT(ISNUMBER($T78)),ISBLANK($W78),NOT(ISNUMBER($X78))),0,      IF(OR(YEAR($T78)&gt;BF$7,$X78&lt;=0,(YEAR($T78)+$X78)&lt;BF$7),0,     IF(YEAR($T78)=BF$7,               ($W78/($X78*360))*DAYS360($T78,DATE(BF$7,12,31)),     IF((YEAR($T78)+$X78)&lt;=BF$7,               $W78-SUM($Y78:BE78),               $W78/$X78))))</f>
        <v/>
      </c>
      <c r="BG78" s="240">
        <f>IF(OR(NOT(ISNUMBER($T78)),ISBLANK($W78),NOT(ISNUMBER($X78))),0,      IF(OR(YEAR($T78)&gt;BG$7,$X78&lt;=0,(YEAR($T78)+$X78)&lt;BG$7),0,     IF(YEAR($T78)=BG$7,               ($W78/($X78*360))*DAYS360($T78,DATE(BG$7,12,31)),     IF((YEAR($T78)+$X78)&lt;=BG$7,               $W78-SUM($Y78:BF78),               $W78/$X78))))</f>
        <v/>
      </c>
      <c r="BH78" s="240">
        <f>IF(OR(NOT(ISNUMBER($T78)),ISBLANK($W78),NOT(ISNUMBER($X78))),0,      IF(OR(YEAR($T78)&gt;BH$7,$X78&lt;=0,(YEAR($T78)+$X78)&lt;BH$7),0,     IF(YEAR($T78)=BH$7,               ($W78/($X78*360))*DAYS360($T78,DATE(BH$7,12,31)),     IF((YEAR($T78)+$X78)&lt;=BH$7,               $W78-SUM($Y78:BG78),               $W78/$X78))))</f>
        <v/>
      </c>
      <c r="BI78" s="240">
        <f>IF(OR(NOT(ISNUMBER($T78)),ISBLANK($W78),NOT(ISNUMBER($X78))),0,      IF(OR(YEAR($T78)&gt;BI$7,$X78&lt;=0,(YEAR($T78)+$X78)&lt;BI$7),0,     IF(YEAR($T78)=BI$7,               ($W78/($X78*360))*DAYS360($T78,DATE(BI$7,12,31)),     IF((YEAR($T78)+$X78)&lt;=BI$7,               $W78-SUM($Y78:BH78),               $W78/$X78))))</f>
        <v/>
      </c>
      <c r="BJ78" s="240">
        <f>IF(OR(NOT(ISNUMBER($T78)),ISBLANK($W78),NOT(ISNUMBER($X78))),0,      IF(OR(YEAR($T78)&gt;BJ$7,$X78&lt;=0,(YEAR($T78)+$X78)&lt;BJ$7),0,     IF(YEAR($T78)=BJ$7,               ($W78/($X78*360))*DAYS360($T78,DATE(BJ$7,12,31)),     IF((YEAR($T78)+$X78)&lt;=BJ$7,               $W78-SUM($Y78:BI78),               $W78/$X78))))</f>
        <v/>
      </c>
      <c r="BK78" s="240">
        <f>IF(OR(NOT(ISNUMBER($T78)),ISBLANK($W78),NOT(ISNUMBER($X78))),0,      IF(OR(YEAR($T78)&gt;BK$7,$X78&lt;=0,(YEAR($T78)+$X78)&lt;BK$7),0,     IF(YEAR($T78)=BK$7,               ($W78/($X78*360))*DAYS360($T78,DATE(BK$7,12,31)),     IF((YEAR($T78)+$X78)&lt;=BK$7,               $W78-SUM($Y78:BJ78),               $W78/$X78))))</f>
        <v/>
      </c>
      <c r="BL78" s="240">
        <f>IF(OR(NOT(ISNUMBER($T78)),ISBLANK($W78),NOT(ISNUMBER($X78))),0,      IF(OR(YEAR($T78)&gt;BL$7,$X78&lt;=0,(YEAR($T78)+$X78)&lt;BL$7),0,     IF(YEAR($T78)=BL$7,               ($W78/($X78*360))*DAYS360($T78,DATE(BL$7,12,31)),     IF((YEAR($T78)+$X78)&lt;=BL$7,               $W78-SUM($Y78:BK78),               $W78/$X78))))</f>
        <v/>
      </c>
      <c r="BM78" s="240">
        <f>IF(OR(NOT(ISNUMBER($T78)),ISBLANK($W78),NOT(ISNUMBER($X78))),0,      IF(OR(YEAR($T78)&gt;BM$7,$X78&lt;=0,(YEAR($T78)+$X78)&lt;BM$7),0,     IF(YEAR($T78)=BM$7,               ($W78/($X78*360))*DAYS360($T78,DATE(BM$7,12,31)),     IF((YEAR($T78)+$X78)&lt;=BM$7,               $W78-SUM($Y78:BL78),               $W78/$X78))))</f>
        <v/>
      </c>
      <c r="BN78" s="240">
        <f>IF(OR(NOT(ISNUMBER($T78)),ISBLANK($W78),NOT(ISNUMBER($X78))),0,      IF(OR(YEAR($T78)&gt;BN$7,$X78&lt;=0,(YEAR($T78)+$X78)&lt;BN$7),0,     IF(YEAR($T78)=BN$7,               ($W78/($X78*360))*DAYS360($T78,DATE(BN$7,12,31)),     IF((YEAR($T78)+$X78)&lt;=BN$7,               $W78-SUM($Y78:BM78),               $W78/$X78))))</f>
        <v/>
      </c>
      <c r="BO78" s="240">
        <f>IF(OR(NOT(ISNUMBER($T78)),ISBLANK($W78),NOT(ISNUMBER($X78))),0,      IF(OR(YEAR($T78)&gt;BO$7,$X78&lt;=0,(YEAR($T78)+$X78)&lt;BO$7),0,     IF(YEAR($T78)=BO$7,               ($W78/($X78*360))*DAYS360($T78,DATE(BO$7,12,31)),     IF((YEAR($T78)+$X78)&lt;=BO$7,               $W78-SUM($Y78:BN78),               $W78/$X78))))</f>
        <v/>
      </c>
      <c r="BP78" s="240">
        <f>IF(OR(NOT(ISNUMBER($T78)),ISBLANK($W78),NOT(ISNUMBER($X78))),0,      IF(OR(YEAR($T78)&gt;BP$7,$X78&lt;=0,(YEAR($T78)+$X78)&lt;BP$7),0,     IF(YEAR($T78)=BP$7,               ($W78/($X78*360))*DAYS360($T78,DATE(BP$7,12,31)),     IF((YEAR($T78)+$X78)&lt;=BP$7,               $W78-SUM($Y78:BO78),               $W78/$X78))))</f>
        <v/>
      </c>
      <c r="BQ78" s="240">
        <f>IF(OR(NOT(ISNUMBER($T78)),ISBLANK($W78),NOT(ISNUMBER($X78))),0,      IF(OR(YEAR($T78)&gt;BQ$7,$X78&lt;=0,(YEAR($T78)+$X78)&lt;BQ$7),0,     IF(YEAR($T78)=BQ$7,               ($W78/($X78*360))*DAYS360($T78,DATE(BQ$7,12,31)),     IF((YEAR($T78)+$X78)&lt;=BQ$7,               $W78-SUM($Y78:BP78),               $W78/$X78))))</f>
        <v/>
      </c>
      <c r="BR78" s="240">
        <f>IF(OR(NOT(ISNUMBER($T78)),ISBLANK($W78),NOT(ISNUMBER($X78))),0,      IF(OR(YEAR($T78)&gt;BR$7,$X78&lt;=0,(YEAR($T78)+$X78)&lt;BR$7),0,     IF(YEAR($T78)=BR$7,               ($W78/($X78*360))*DAYS360($T78,DATE(BR$7,12,31)),     IF((YEAR($T78)+$X78)&lt;=BR$7,               $W78-SUM($Y78:BQ78),               $W78/$X78))))</f>
        <v/>
      </c>
      <c r="BS78" s="240">
        <f>IF(OR(NOT(ISNUMBER($T78)),ISBLANK($W78),NOT(ISNUMBER($X78))),0,      IF(OR(YEAR($T78)&gt;BS$7,$X78&lt;=0,(YEAR($T78)+$X78)&lt;BS$7),0,     IF(YEAR($T78)=BS$7,               ($W78/($X78*360))*DAYS360($T78,DATE(BS$7,12,31)),     IF((YEAR($T78)+$X78)&lt;=BS$7,               $W78-SUM($Y78:BR78),               $W78/$X78))))</f>
        <v/>
      </c>
      <c r="BT78" s="240">
        <f>IF(OR(NOT(ISNUMBER($T78)),ISBLANK($W78),NOT(ISNUMBER($X78))),0,      IF(OR(YEAR($T78)&gt;BT$7,$X78&lt;=0,(YEAR($T78)+$X78)&lt;BT$7),0,     IF(YEAR($T78)=BT$7,               ($W78/($X78*360))*DAYS360($T78,DATE(BT$7,12,31)),     IF((YEAR($T78)+$X78)&lt;=BT$7,               $W78-SUM($Y78:BS78),               $W78/$X78))))</f>
        <v/>
      </c>
      <c r="BU78" s="240">
        <f>IF(OR(NOT(ISNUMBER($T78)),ISBLANK($W78),NOT(ISNUMBER($X78))),0,      IF(OR(YEAR($T78)&gt;BU$7,$X78&lt;=0,(YEAR($T78)+$X78)&lt;BU$7),0,     IF(YEAR($T78)=BU$7,               ($W78/($X78*360))*DAYS360($T78,DATE(BU$7,12,31)),     IF((YEAR($T78)+$X78)&lt;=BU$7,               $W78-SUM($Y78:BT78),               $W78/$X78))))</f>
        <v/>
      </c>
      <c r="BV78" s="240">
        <f>IF(OR(NOT(ISNUMBER($T78)),ISBLANK($W78),NOT(ISNUMBER($X78))),0,      IF(OR(YEAR($T78)&gt;BV$7,$X78&lt;=0,(YEAR($T78)+$X78)&lt;BV$7),0,     IF(YEAR($T78)=BV$7,               ($W78/($X78*360))*DAYS360($T78,DATE(BV$7,12,31)),     IF((YEAR($T78)+$X78)&lt;=BV$7,               $W78-SUM($Y78:BU78),               $W78/$X78))))</f>
        <v/>
      </c>
      <c r="BW78" s="240">
        <f>IF(OR(NOT(ISNUMBER($T78)),ISBLANK($W78),NOT(ISNUMBER($X78))),0,      IF(OR(YEAR($T78)&gt;BW$7,$X78&lt;=0,(YEAR($T78)+$X78)&lt;BW$7),0,     IF(YEAR($T78)=BW$7,               ($W78/($X78*360))*DAYS360($T78,DATE(BW$7,12,31)),     IF((YEAR($T78)+$X78)&lt;=BW$7,               $W78-SUM($Y78:BV78),               $W78/$X78))))</f>
        <v/>
      </c>
      <c r="BX78" s="240">
        <f>IF(OR(NOT(ISNUMBER($T78)),ISBLANK($W78),NOT(ISNUMBER($X78))),0,      IF(OR(YEAR($T78)&gt;BX$7,$X78&lt;=0,(YEAR($T78)+$X78)&lt;BX$7),0,     IF(YEAR($T78)=BX$7,               ($W78/($X78*360))*DAYS360($T78,DATE(BX$7,12,31)),     IF((YEAR($T78)+$X78)&lt;=BX$7,               $W78-SUM($Y78:BW78),               $W78/$X78))))</f>
        <v/>
      </c>
      <c r="BY78" s="240">
        <f>IF(OR(NOT(ISNUMBER($T78)),ISBLANK($W78),NOT(ISNUMBER($X78))),0,      IF(OR(YEAR($T78)&gt;BY$7,$X78&lt;=0,(YEAR($T78)+$X78)&lt;BY$7),0,     IF(YEAR($T78)=BY$7,               ($W78/($X78*360))*DAYS360($T78,DATE(BY$7,12,31)),     IF((YEAR($T78)+$X78)&lt;=BY$7,               $W78-SUM($Y78:BX78),               $W78/$X78))))</f>
        <v/>
      </c>
    </row>
    <row r="79" ht="15" customFormat="1" customHeight="1" s="14">
      <c r="A79" s="12" t="n"/>
      <c r="B79" s="30" t="inlineStr">
        <is>
          <t>Bien_Immo - 1</t>
        </is>
      </c>
      <c r="C79" s="190" t="n"/>
      <c r="D79" s="356" t="n"/>
      <c r="E79" s="525" t="n"/>
      <c r="F79" s="525" t="n"/>
      <c r="G79" s="525" t="n"/>
      <c r="H79" s="525" t="n"/>
      <c r="I79" s="525" t="n"/>
      <c r="J79" s="525" t="n"/>
      <c r="K79" s="525" t="n"/>
      <c r="L79" s="525" t="n"/>
      <c r="M79" s="525" t="n"/>
      <c r="N79" s="526" t="n"/>
      <c r="O79" s="260" t="n"/>
      <c r="P79" s="191" t="n"/>
      <c r="Q79" s="341" t="inlineStr">
        <is>
          <t>Autres immobilisations corporelles</t>
        </is>
      </c>
      <c r="R79" s="18" t="n"/>
      <c r="S79" s="12">
        <f>B85</f>
        <v/>
      </c>
      <c r="T79" s="176">
        <f>IFERROR( IF(ISBLANK(C85),"",IF(C85&lt;HLOOKUP(S79,$Z$275:$AC$280,5,FALSE),"",MAX(HLOOKUP(S79,$Z$275:$AC$280,6,FALSE),C85) ) ),"")</f>
        <v/>
      </c>
      <c r="U79" s="287">
        <f>IF(ISBLANK(D85),"",D85)</f>
        <v/>
      </c>
      <c r="V79" s="316">
        <f>Q85</f>
        <v/>
      </c>
      <c r="W79" s="512">
        <f>IF(ISBLANK(O85),0,O85)</f>
        <v/>
      </c>
      <c r="X79" s="512">
        <f>IF(ISBLANK(P85),"",P85)</f>
        <v/>
      </c>
      <c r="Y79" s="12" t="n"/>
      <c r="Z79" s="240">
        <f>IF(OR(NOT(ISNUMBER($T79)),ISBLANK($W79),NOT(ISNUMBER($X79))),0,      IF(OR(YEAR($T79)&gt;Z$7,$X79&lt;=0,(YEAR($T79)+$X79)&lt;Z$7),0,     IF(YEAR($T79)=Z$7,               ($W79/($X79*360))*DAYS360($T79,DATE(Z$7,12,31)),     IF((YEAR($T79)+$X79)&lt;=Z$7,               $W79-SUM($Y79:Y79),               $W79/$X79))))</f>
        <v/>
      </c>
      <c r="AA79" s="240">
        <f>IF(OR(NOT(ISNUMBER($T79)),ISBLANK($W79),NOT(ISNUMBER($X79))),0,      IF(OR(YEAR($T79)&gt;AA$7,$X79&lt;=0,(YEAR($T79)+$X79)&lt;AA$7),0,     IF(YEAR($T79)=AA$7,               ($W79/($X79*360))*DAYS360($T79,DATE(AA$7,12,31)),     IF((YEAR($T79)+$X79)&lt;=AA$7,               $W79-SUM($Y79:Z79),               $W79/$X79))))</f>
        <v/>
      </c>
      <c r="AB79" s="240">
        <f>IF(OR(NOT(ISNUMBER($T79)),ISBLANK($W79),NOT(ISNUMBER($X79))),0,      IF(OR(YEAR($T79)&gt;AB$7,$X79&lt;=0,(YEAR($T79)+$X79)&lt;AB$7),0,     IF(YEAR($T79)=AB$7,               ($W79/($X79*360))*DAYS360($T79,DATE(AB$7,12,31)),     IF((YEAR($T79)+$X79)&lt;=AB$7,               $W79-SUM($Y79:AA79),               $W79/$X79))))</f>
        <v/>
      </c>
      <c r="AC79" s="240">
        <f>IF(OR(NOT(ISNUMBER($T79)),ISBLANK($W79),NOT(ISNUMBER($X79))),0,      IF(OR(YEAR($T79)&gt;AC$7,$X79&lt;=0,(YEAR($T79)+$X79)&lt;AC$7),0,     IF(YEAR($T79)=AC$7,               ($W79/($X79*360))*DAYS360($T79,DATE(AC$7,12,31)),     IF((YEAR($T79)+$X79)&lt;=AC$7,               $W79-SUM($Y79:AB79),               $W79/$X79))))</f>
        <v/>
      </c>
      <c r="AD79" s="240">
        <f>IF(OR(NOT(ISNUMBER($T79)),ISBLANK($W79),NOT(ISNUMBER($X79))),0,      IF(OR(YEAR($T79)&gt;AD$7,$X79&lt;=0,(YEAR($T79)+$X79)&lt;AD$7),0,     IF(YEAR($T79)=AD$7,               ($W79/($X79*360))*DAYS360($T79,DATE(AD$7,12,31)),     IF((YEAR($T79)+$X79)&lt;=AD$7,               $W79-SUM($Y79:AC79),               $W79/$X79))))</f>
        <v/>
      </c>
      <c r="AE79" s="240">
        <f>IF(OR(NOT(ISNUMBER($T79)),ISBLANK($W79),NOT(ISNUMBER($X79))),0,      IF(OR(YEAR($T79)&gt;AE$7,$X79&lt;=0,(YEAR($T79)+$X79)&lt;AE$7),0,     IF(YEAR($T79)=AE$7,               ($W79/($X79*360))*DAYS360($T79,DATE(AE$7,12,31)),     IF((YEAR($T79)+$X79)&lt;=AE$7,               $W79-SUM($Y79:AD79),               $W79/$X79))))</f>
        <v/>
      </c>
      <c r="AF79" s="240">
        <f>IF(OR(NOT(ISNUMBER($T79)),ISBLANK($W79),NOT(ISNUMBER($X79))),0,      IF(OR(YEAR($T79)&gt;AF$7,$X79&lt;=0,(YEAR($T79)+$X79)&lt;AF$7),0,     IF(YEAR($T79)=AF$7,               ($W79/($X79*360))*DAYS360($T79,DATE(AF$7,12,31)),     IF((YEAR($T79)+$X79)&lt;=AF$7,               $W79-SUM($Y79:AE79),               $W79/$X79))))</f>
        <v/>
      </c>
      <c r="AG79" s="240">
        <f>IF(OR(NOT(ISNUMBER($T79)),ISBLANK($W79),NOT(ISNUMBER($X79))),0,      IF(OR(YEAR($T79)&gt;AG$7,$X79&lt;=0,(YEAR($T79)+$X79)&lt;AG$7),0,     IF(YEAR($T79)=AG$7,               ($W79/($X79*360))*DAYS360($T79,DATE(AG$7,12,31)),     IF((YEAR($T79)+$X79)&lt;=AG$7,               $W79-SUM($Y79:AF79),               $W79/$X79))))</f>
        <v/>
      </c>
      <c r="AH79" s="240">
        <f>IF(OR(NOT(ISNUMBER($T79)),ISBLANK($W79),NOT(ISNUMBER($X79))),0,      IF(OR(YEAR($T79)&gt;AH$7,$X79&lt;=0,(YEAR($T79)+$X79)&lt;AH$7),0,     IF(YEAR($T79)=AH$7,               ($W79/($X79*360))*DAYS360($T79,DATE(AH$7,12,31)),     IF((YEAR($T79)+$X79)&lt;=AH$7,               $W79-SUM($Y79:AG79),               $W79/$X79))))</f>
        <v/>
      </c>
      <c r="AI79" s="240">
        <f>IF(OR(NOT(ISNUMBER($T79)),ISBLANK($W79),NOT(ISNUMBER($X79))),0,      IF(OR(YEAR($T79)&gt;AI$7,$X79&lt;=0,(YEAR($T79)+$X79)&lt;AI$7),0,     IF(YEAR($T79)=AI$7,               ($W79/($X79*360))*DAYS360($T79,DATE(AI$7,12,31)),     IF((YEAR($T79)+$X79)&lt;=AI$7,               $W79-SUM($Y79:AH79),               $W79/$X79))))</f>
        <v/>
      </c>
      <c r="AJ79" s="240">
        <f>IF(OR(NOT(ISNUMBER($T79)),ISBLANK($W79),NOT(ISNUMBER($X79))),0,      IF(OR(YEAR($T79)&gt;AJ$7,$X79&lt;=0,(YEAR($T79)+$X79)&lt;AJ$7),0,     IF(YEAR($T79)=AJ$7,               ($W79/($X79*360))*DAYS360($T79,DATE(AJ$7,12,31)),     IF((YEAR($T79)+$X79)&lt;=AJ$7,               $W79-SUM($Y79:AI79),               $W79/$X79))))</f>
        <v/>
      </c>
      <c r="AK79" s="240">
        <f>IF(OR(NOT(ISNUMBER($T79)),ISBLANK($W79),NOT(ISNUMBER($X79))),0,      IF(OR(YEAR($T79)&gt;AK$7,$X79&lt;=0,(YEAR($T79)+$X79)&lt;AK$7),0,     IF(YEAR($T79)=AK$7,               ($W79/($X79*360))*DAYS360($T79,DATE(AK$7,12,31)),     IF((YEAR($T79)+$X79)&lt;=AK$7,               $W79-SUM($Y79:AJ79),               $W79/$X79))))</f>
        <v/>
      </c>
      <c r="AL79" s="240">
        <f>IF(OR(NOT(ISNUMBER($T79)),ISBLANK($W79),NOT(ISNUMBER($X79))),0,      IF(OR(YEAR($T79)&gt;AL$7,$X79&lt;=0,(YEAR($T79)+$X79)&lt;AL$7),0,     IF(YEAR($T79)=AL$7,               ($W79/($X79*360))*DAYS360($T79,DATE(AL$7,12,31)),     IF((YEAR($T79)+$X79)&lt;=AL$7,               $W79-SUM($Y79:AK79),               $W79/$X79))))</f>
        <v/>
      </c>
      <c r="AM79" s="240">
        <f>IF(OR(NOT(ISNUMBER($T79)),ISBLANK($W79),NOT(ISNUMBER($X79))),0,      IF(OR(YEAR($T79)&gt;AM$7,$X79&lt;=0,(YEAR($T79)+$X79)&lt;AM$7),0,     IF(YEAR($T79)=AM$7,               ($W79/($X79*360))*DAYS360($T79,DATE(AM$7,12,31)),     IF((YEAR($T79)+$X79)&lt;=AM$7,               $W79-SUM($Y79:AL79),               $W79/$X79))))</f>
        <v/>
      </c>
      <c r="AN79" s="240">
        <f>IF(OR(NOT(ISNUMBER($T79)),ISBLANK($W79),NOT(ISNUMBER($X79))),0,      IF(OR(YEAR($T79)&gt;AN$7,$X79&lt;=0,(YEAR($T79)+$X79)&lt;AN$7),0,     IF(YEAR($T79)=AN$7,               ($W79/($X79*360))*DAYS360($T79,DATE(AN$7,12,31)),     IF((YEAR($T79)+$X79)&lt;=AN$7,               $W79-SUM($Y79:AM79),               $W79/$X79))))</f>
        <v/>
      </c>
      <c r="AO79" s="240">
        <f>IF(OR(NOT(ISNUMBER($T79)),ISBLANK($W79),NOT(ISNUMBER($X79))),0,      IF(OR(YEAR($T79)&gt;AO$7,$X79&lt;=0,(YEAR($T79)+$X79)&lt;AO$7),0,     IF(YEAR($T79)=AO$7,               ($W79/($X79*360))*DAYS360($T79,DATE(AO$7,12,31)),     IF((YEAR($T79)+$X79)&lt;=AO$7,               $W79-SUM($Y79:AN79),               $W79/$X79))))</f>
        <v/>
      </c>
      <c r="AP79" s="240">
        <f>IF(OR(NOT(ISNUMBER($T79)),ISBLANK($W79),NOT(ISNUMBER($X79))),0,      IF(OR(YEAR($T79)&gt;AP$7,$X79&lt;=0,(YEAR($T79)+$X79)&lt;AP$7),0,     IF(YEAR($T79)=AP$7,               ($W79/($X79*360))*DAYS360($T79,DATE(AP$7,12,31)),     IF((YEAR($T79)+$X79)&lt;=AP$7,               $W79-SUM($Y79:AO79),               $W79/$X79))))</f>
        <v/>
      </c>
      <c r="AQ79" s="240">
        <f>IF(OR(NOT(ISNUMBER($T79)),ISBLANK($W79),NOT(ISNUMBER($X79))),0,      IF(OR(YEAR($T79)&gt;AQ$7,$X79&lt;=0,(YEAR($T79)+$X79)&lt;AQ$7),0,     IF(YEAR($T79)=AQ$7,               ($W79/($X79*360))*DAYS360($T79,DATE(AQ$7,12,31)),     IF((YEAR($T79)+$X79)&lt;=AQ$7,               $W79-SUM($Y79:AP79),               $W79/$X79))))</f>
        <v/>
      </c>
      <c r="AR79" s="240">
        <f>IF(OR(NOT(ISNUMBER($T79)),ISBLANK($W79),NOT(ISNUMBER($X79))),0,      IF(OR(YEAR($T79)&gt;AR$7,$X79&lt;=0,(YEAR($T79)+$X79)&lt;AR$7),0,     IF(YEAR($T79)=AR$7,               ($W79/($X79*360))*DAYS360($T79,DATE(AR$7,12,31)),     IF((YEAR($T79)+$X79)&lt;=AR$7,               $W79-SUM($Y79:AQ79),               $W79/$X79))))</f>
        <v/>
      </c>
      <c r="AS79" s="240">
        <f>IF(OR(NOT(ISNUMBER($T79)),ISBLANK($W79),NOT(ISNUMBER($X79))),0,      IF(OR(YEAR($T79)&gt;AS$7,$X79&lt;=0,(YEAR($T79)+$X79)&lt;AS$7),0,     IF(YEAR($T79)=AS$7,               ($W79/($X79*360))*DAYS360($T79,DATE(AS$7,12,31)),     IF((YEAR($T79)+$X79)&lt;=AS$7,               $W79-SUM($Y79:AR79),               $W79/$X79))))</f>
        <v/>
      </c>
      <c r="AT79" s="240">
        <f>IF(OR(NOT(ISNUMBER($T79)),ISBLANK($W79),NOT(ISNUMBER($X79))),0,      IF(OR(YEAR($T79)&gt;AT$7,$X79&lt;=0,(YEAR($T79)+$X79)&lt;AT$7),0,     IF(YEAR($T79)=AT$7,               ($W79/($X79*360))*DAYS360($T79,DATE(AT$7,12,31)),     IF((YEAR($T79)+$X79)&lt;=AT$7,               $W79-SUM($Y79:AS79),               $W79/$X79))))</f>
        <v/>
      </c>
      <c r="AU79" s="240">
        <f>IF(OR(NOT(ISNUMBER($T79)),ISBLANK($W79),NOT(ISNUMBER($X79))),0,      IF(OR(YEAR($T79)&gt;AU$7,$X79&lt;=0,(YEAR($T79)+$X79)&lt;AU$7),0,     IF(YEAR($T79)=AU$7,               ($W79/($X79*360))*DAYS360($T79,DATE(AU$7,12,31)),     IF((YEAR($T79)+$X79)&lt;=AU$7,               $W79-SUM($Y79:AT79),               $W79/$X79))))</f>
        <v/>
      </c>
      <c r="AV79" s="240">
        <f>IF(OR(NOT(ISNUMBER($T79)),ISBLANK($W79),NOT(ISNUMBER($X79))),0,      IF(OR(YEAR($T79)&gt;AV$7,$X79&lt;=0,(YEAR($T79)+$X79)&lt;AV$7),0,     IF(YEAR($T79)=AV$7,               ($W79/($X79*360))*DAYS360($T79,DATE(AV$7,12,31)),     IF((YEAR($T79)+$X79)&lt;=AV$7,               $W79-SUM($Y79:AU79),               $W79/$X79))))</f>
        <v/>
      </c>
      <c r="AW79" s="240">
        <f>IF(OR(NOT(ISNUMBER($T79)),ISBLANK($W79),NOT(ISNUMBER($X79))),0,      IF(OR(YEAR($T79)&gt;AW$7,$X79&lt;=0,(YEAR($T79)+$X79)&lt;AW$7),0,     IF(YEAR($T79)=AW$7,               ($W79/($X79*360))*DAYS360($T79,DATE(AW$7,12,31)),     IF((YEAR($T79)+$X79)&lt;=AW$7,               $W79-SUM($Y79:AV79),               $W79/$X79))))</f>
        <v/>
      </c>
      <c r="AX79" s="240">
        <f>IF(OR(NOT(ISNUMBER($T79)),ISBLANK($W79),NOT(ISNUMBER($X79))),0,      IF(OR(YEAR($T79)&gt;AX$7,$X79&lt;=0,(YEAR($T79)+$X79)&lt;AX$7),0,     IF(YEAR($T79)=AX$7,               ($W79/($X79*360))*DAYS360($T79,DATE(AX$7,12,31)),     IF((YEAR($T79)+$X79)&lt;=AX$7,               $W79-SUM($Y79:AW79),               $W79/$X79))))</f>
        <v/>
      </c>
      <c r="AY79" s="240">
        <f>IF(OR(NOT(ISNUMBER($T79)),ISBLANK($W79),NOT(ISNUMBER($X79))),0,      IF(OR(YEAR($T79)&gt;AY$7,$X79&lt;=0,(YEAR($T79)+$X79)&lt;AY$7),0,     IF(YEAR($T79)=AY$7,               ($W79/($X79*360))*DAYS360($T79,DATE(AY$7,12,31)),     IF((YEAR($T79)+$X79)&lt;=AY$7,               $W79-SUM($Y79:AX79),               $W79/$X79))))</f>
        <v/>
      </c>
      <c r="AZ79" s="240">
        <f>IF(OR(NOT(ISNUMBER($T79)),ISBLANK($W79),NOT(ISNUMBER($X79))),0,      IF(OR(YEAR($T79)&gt;AZ$7,$X79&lt;=0,(YEAR($T79)+$X79)&lt;AZ$7),0,     IF(YEAR($T79)=AZ$7,               ($W79/($X79*360))*DAYS360($T79,DATE(AZ$7,12,31)),     IF((YEAR($T79)+$X79)&lt;=AZ$7,               $W79-SUM($Y79:AY79),               $W79/$X79))))</f>
        <v/>
      </c>
      <c r="BA79" s="240">
        <f>IF(OR(NOT(ISNUMBER($T79)),ISBLANK($W79),NOT(ISNUMBER($X79))),0,      IF(OR(YEAR($T79)&gt;BA$7,$X79&lt;=0,(YEAR($T79)+$X79)&lt;BA$7),0,     IF(YEAR($T79)=BA$7,               ($W79/($X79*360))*DAYS360($T79,DATE(BA$7,12,31)),     IF((YEAR($T79)+$X79)&lt;=BA$7,               $W79-SUM($Y79:AZ79),               $W79/$X79))))</f>
        <v/>
      </c>
      <c r="BB79" s="240">
        <f>IF(OR(NOT(ISNUMBER($T79)),ISBLANK($W79),NOT(ISNUMBER($X79))),0,      IF(OR(YEAR($T79)&gt;BB$7,$X79&lt;=0,(YEAR($T79)+$X79)&lt;BB$7),0,     IF(YEAR($T79)=BB$7,               ($W79/($X79*360))*DAYS360($T79,DATE(BB$7,12,31)),     IF((YEAR($T79)+$X79)&lt;=BB$7,               $W79-SUM($Y79:BA79),               $W79/$X79))))</f>
        <v/>
      </c>
      <c r="BC79" s="240">
        <f>IF(OR(NOT(ISNUMBER($T79)),ISBLANK($W79),NOT(ISNUMBER($X79))),0,      IF(OR(YEAR($T79)&gt;BC$7,$X79&lt;=0,(YEAR($T79)+$X79)&lt;BC$7),0,     IF(YEAR($T79)=BC$7,               ($W79/($X79*360))*DAYS360($T79,DATE(BC$7,12,31)),     IF((YEAR($T79)+$X79)&lt;=BC$7,               $W79-SUM($Y79:BB79),               $W79/$X79))))</f>
        <v/>
      </c>
      <c r="BD79" s="240">
        <f>IF(OR(NOT(ISNUMBER($T79)),ISBLANK($W79),NOT(ISNUMBER($X79))),0,      IF(OR(YEAR($T79)&gt;BD$7,$X79&lt;=0,(YEAR($T79)+$X79)&lt;BD$7),0,     IF(YEAR($T79)=BD$7,               ($W79/($X79*360))*DAYS360($T79,DATE(BD$7,12,31)),     IF((YEAR($T79)+$X79)&lt;=BD$7,               $W79-SUM($Y79:BC79),               $W79/$X79))))</f>
        <v/>
      </c>
      <c r="BE79" s="240">
        <f>IF(OR(NOT(ISNUMBER($T79)),ISBLANK($W79),NOT(ISNUMBER($X79))),0,      IF(OR(YEAR($T79)&gt;BE$7,$X79&lt;=0,(YEAR($T79)+$X79)&lt;BE$7),0,     IF(YEAR($T79)=BE$7,               ($W79/($X79*360))*DAYS360($T79,DATE(BE$7,12,31)),     IF((YEAR($T79)+$X79)&lt;=BE$7,               $W79-SUM($Y79:BD79),               $W79/$X79))))</f>
        <v/>
      </c>
      <c r="BF79" s="240">
        <f>IF(OR(NOT(ISNUMBER($T79)),ISBLANK($W79),NOT(ISNUMBER($X79))),0,      IF(OR(YEAR($T79)&gt;BF$7,$X79&lt;=0,(YEAR($T79)+$X79)&lt;BF$7),0,     IF(YEAR($T79)=BF$7,               ($W79/($X79*360))*DAYS360($T79,DATE(BF$7,12,31)),     IF((YEAR($T79)+$X79)&lt;=BF$7,               $W79-SUM($Y79:BE79),               $W79/$X79))))</f>
        <v/>
      </c>
      <c r="BG79" s="240">
        <f>IF(OR(NOT(ISNUMBER($T79)),ISBLANK($W79),NOT(ISNUMBER($X79))),0,      IF(OR(YEAR($T79)&gt;BG$7,$X79&lt;=0,(YEAR($T79)+$X79)&lt;BG$7),0,     IF(YEAR($T79)=BG$7,               ($W79/($X79*360))*DAYS360($T79,DATE(BG$7,12,31)),     IF((YEAR($T79)+$X79)&lt;=BG$7,               $W79-SUM($Y79:BF79),               $W79/$X79))))</f>
        <v/>
      </c>
      <c r="BH79" s="240">
        <f>IF(OR(NOT(ISNUMBER($T79)),ISBLANK($W79),NOT(ISNUMBER($X79))),0,      IF(OR(YEAR($T79)&gt;BH$7,$X79&lt;=0,(YEAR($T79)+$X79)&lt;BH$7),0,     IF(YEAR($T79)=BH$7,               ($W79/($X79*360))*DAYS360($T79,DATE(BH$7,12,31)),     IF((YEAR($T79)+$X79)&lt;=BH$7,               $W79-SUM($Y79:BG79),               $W79/$X79))))</f>
        <v/>
      </c>
      <c r="BI79" s="240">
        <f>IF(OR(NOT(ISNUMBER($T79)),ISBLANK($W79),NOT(ISNUMBER($X79))),0,      IF(OR(YEAR($T79)&gt;BI$7,$X79&lt;=0,(YEAR($T79)+$X79)&lt;BI$7),0,     IF(YEAR($T79)=BI$7,               ($W79/($X79*360))*DAYS360($T79,DATE(BI$7,12,31)),     IF((YEAR($T79)+$X79)&lt;=BI$7,               $W79-SUM($Y79:BH79),               $W79/$X79))))</f>
        <v/>
      </c>
      <c r="BJ79" s="240">
        <f>IF(OR(NOT(ISNUMBER($T79)),ISBLANK($W79),NOT(ISNUMBER($X79))),0,      IF(OR(YEAR($T79)&gt;BJ$7,$X79&lt;=0,(YEAR($T79)+$X79)&lt;BJ$7),0,     IF(YEAR($T79)=BJ$7,               ($W79/($X79*360))*DAYS360($T79,DATE(BJ$7,12,31)),     IF((YEAR($T79)+$X79)&lt;=BJ$7,               $W79-SUM($Y79:BI79),               $W79/$X79))))</f>
        <v/>
      </c>
      <c r="BK79" s="240">
        <f>IF(OR(NOT(ISNUMBER($T79)),ISBLANK($W79),NOT(ISNUMBER($X79))),0,      IF(OR(YEAR($T79)&gt;BK$7,$X79&lt;=0,(YEAR($T79)+$X79)&lt;BK$7),0,     IF(YEAR($T79)=BK$7,               ($W79/($X79*360))*DAYS360($T79,DATE(BK$7,12,31)),     IF((YEAR($T79)+$X79)&lt;=BK$7,               $W79-SUM($Y79:BJ79),               $W79/$X79))))</f>
        <v/>
      </c>
      <c r="BL79" s="240">
        <f>IF(OR(NOT(ISNUMBER($T79)),ISBLANK($W79),NOT(ISNUMBER($X79))),0,      IF(OR(YEAR($T79)&gt;BL$7,$X79&lt;=0,(YEAR($T79)+$X79)&lt;BL$7),0,     IF(YEAR($T79)=BL$7,               ($W79/($X79*360))*DAYS360($T79,DATE(BL$7,12,31)),     IF((YEAR($T79)+$X79)&lt;=BL$7,               $W79-SUM($Y79:BK79),               $W79/$X79))))</f>
        <v/>
      </c>
      <c r="BM79" s="240">
        <f>IF(OR(NOT(ISNUMBER($T79)),ISBLANK($W79),NOT(ISNUMBER($X79))),0,      IF(OR(YEAR($T79)&gt;BM$7,$X79&lt;=0,(YEAR($T79)+$X79)&lt;BM$7),0,     IF(YEAR($T79)=BM$7,               ($W79/($X79*360))*DAYS360($T79,DATE(BM$7,12,31)),     IF((YEAR($T79)+$X79)&lt;=BM$7,               $W79-SUM($Y79:BL79),               $W79/$X79))))</f>
        <v/>
      </c>
      <c r="BN79" s="240">
        <f>IF(OR(NOT(ISNUMBER($T79)),ISBLANK($W79),NOT(ISNUMBER($X79))),0,      IF(OR(YEAR($T79)&gt;BN$7,$X79&lt;=0,(YEAR($T79)+$X79)&lt;BN$7),0,     IF(YEAR($T79)=BN$7,               ($W79/($X79*360))*DAYS360($T79,DATE(BN$7,12,31)),     IF((YEAR($T79)+$X79)&lt;=BN$7,               $W79-SUM($Y79:BM79),               $W79/$X79))))</f>
        <v/>
      </c>
      <c r="BO79" s="240">
        <f>IF(OR(NOT(ISNUMBER($T79)),ISBLANK($W79),NOT(ISNUMBER($X79))),0,      IF(OR(YEAR($T79)&gt;BO$7,$X79&lt;=0,(YEAR($T79)+$X79)&lt;BO$7),0,     IF(YEAR($T79)=BO$7,               ($W79/($X79*360))*DAYS360($T79,DATE(BO$7,12,31)),     IF((YEAR($T79)+$X79)&lt;=BO$7,               $W79-SUM($Y79:BN79),               $W79/$X79))))</f>
        <v/>
      </c>
      <c r="BP79" s="240">
        <f>IF(OR(NOT(ISNUMBER($T79)),ISBLANK($W79),NOT(ISNUMBER($X79))),0,      IF(OR(YEAR($T79)&gt;BP$7,$X79&lt;=0,(YEAR($T79)+$X79)&lt;BP$7),0,     IF(YEAR($T79)=BP$7,               ($W79/($X79*360))*DAYS360($T79,DATE(BP$7,12,31)),     IF((YEAR($T79)+$X79)&lt;=BP$7,               $W79-SUM($Y79:BO79),               $W79/$X79))))</f>
        <v/>
      </c>
      <c r="BQ79" s="240">
        <f>IF(OR(NOT(ISNUMBER($T79)),ISBLANK($W79),NOT(ISNUMBER($X79))),0,      IF(OR(YEAR($T79)&gt;BQ$7,$X79&lt;=0,(YEAR($T79)+$X79)&lt;BQ$7),0,     IF(YEAR($T79)=BQ$7,               ($W79/($X79*360))*DAYS360($T79,DATE(BQ$7,12,31)),     IF((YEAR($T79)+$X79)&lt;=BQ$7,               $W79-SUM($Y79:BP79),               $W79/$X79))))</f>
        <v/>
      </c>
      <c r="BR79" s="240">
        <f>IF(OR(NOT(ISNUMBER($T79)),ISBLANK($W79),NOT(ISNUMBER($X79))),0,      IF(OR(YEAR($T79)&gt;BR$7,$X79&lt;=0,(YEAR($T79)+$X79)&lt;BR$7),0,     IF(YEAR($T79)=BR$7,               ($W79/($X79*360))*DAYS360($T79,DATE(BR$7,12,31)),     IF((YEAR($T79)+$X79)&lt;=BR$7,               $W79-SUM($Y79:BQ79),               $W79/$X79))))</f>
        <v/>
      </c>
      <c r="BS79" s="240">
        <f>IF(OR(NOT(ISNUMBER($T79)),ISBLANK($W79),NOT(ISNUMBER($X79))),0,      IF(OR(YEAR($T79)&gt;BS$7,$X79&lt;=0,(YEAR($T79)+$X79)&lt;BS$7),0,     IF(YEAR($T79)=BS$7,               ($W79/($X79*360))*DAYS360($T79,DATE(BS$7,12,31)),     IF((YEAR($T79)+$X79)&lt;=BS$7,               $W79-SUM($Y79:BR79),               $W79/$X79))))</f>
        <v/>
      </c>
      <c r="BT79" s="240">
        <f>IF(OR(NOT(ISNUMBER($T79)),ISBLANK($W79),NOT(ISNUMBER($X79))),0,      IF(OR(YEAR($T79)&gt;BT$7,$X79&lt;=0,(YEAR($T79)+$X79)&lt;BT$7),0,     IF(YEAR($T79)=BT$7,               ($W79/($X79*360))*DAYS360($T79,DATE(BT$7,12,31)),     IF((YEAR($T79)+$X79)&lt;=BT$7,               $W79-SUM($Y79:BS79),               $W79/$X79))))</f>
        <v/>
      </c>
      <c r="BU79" s="240">
        <f>IF(OR(NOT(ISNUMBER($T79)),ISBLANK($W79),NOT(ISNUMBER($X79))),0,      IF(OR(YEAR($T79)&gt;BU$7,$X79&lt;=0,(YEAR($T79)+$X79)&lt;BU$7),0,     IF(YEAR($T79)=BU$7,               ($W79/($X79*360))*DAYS360($T79,DATE(BU$7,12,31)),     IF((YEAR($T79)+$X79)&lt;=BU$7,               $W79-SUM($Y79:BT79),               $W79/$X79))))</f>
        <v/>
      </c>
      <c r="BV79" s="240">
        <f>IF(OR(NOT(ISNUMBER($T79)),ISBLANK($W79),NOT(ISNUMBER($X79))),0,      IF(OR(YEAR($T79)&gt;BV$7,$X79&lt;=0,(YEAR($T79)+$X79)&lt;BV$7),0,     IF(YEAR($T79)=BV$7,               ($W79/($X79*360))*DAYS360($T79,DATE(BV$7,12,31)),     IF((YEAR($T79)+$X79)&lt;=BV$7,               $W79-SUM($Y79:BU79),               $W79/$X79))))</f>
        <v/>
      </c>
      <c r="BW79" s="240">
        <f>IF(OR(NOT(ISNUMBER($T79)),ISBLANK($W79),NOT(ISNUMBER($X79))),0,      IF(OR(YEAR($T79)&gt;BW$7,$X79&lt;=0,(YEAR($T79)+$X79)&lt;BW$7),0,     IF(YEAR($T79)=BW$7,               ($W79/($X79*360))*DAYS360($T79,DATE(BW$7,12,31)),     IF((YEAR($T79)+$X79)&lt;=BW$7,               $W79-SUM($Y79:BV79),               $W79/$X79))))</f>
        <v/>
      </c>
      <c r="BX79" s="240">
        <f>IF(OR(NOT(ISNUMBER($T79)),ISBLANK($W79),NOT(ISNUMBER($X79))),0,      IF(OR(YEAR($T79)&gt;BX$7,$X79&lt;=0,(YEAR($T79)+$X79)&lt;BX$7),0,     IF(YEAR($T79)=BX$7,               ($W79/($X79*360))*DAYS360($T79,DATE(BX$7,12,31)),     IF((YEAR($T79)+$X79)&lt;=BX$7,               $W79-SUM($Y79:BW79),               $W79/$X79))))</f>
        <v/>
      </c>
      <c r="BY79" s="240">
        <f>IF(OR(NOT(ISNUMBER($T79)),ISBLANK($W79),NOT(ISNUMBER($X79))),0,      IF(OR(YEAR($T79)&gt;BY$7,$X79&lt;=0,(YEAR($T79)+$X79)&lt;BY$7),0,     IF(YEAR($T79)=BY$7,               ($W79/($X79*360))*DAYS360($T79,DATE(BY$7,12,31)),     IF((YEAR($T79)+$X79)&lt;=BY$7,               $W79-SUM($Y79:BX79),               $W79/$X79))))</f>
        <v/>
      </c>
    </row>
    <row r="80" ht="15" customFormat="1" customHeight="1" s="14">
      <c r="A80" s="12" t="n"/>
      <c r="B80" s="30" t="inlineStr">
        <is>
          <t>Bien_Immo - 1</t>
        </is>
      </c>
      <c r="C80" s="190" t="n"/>
      <c r="D80" s="356" t="n"/>
      <c r="E80" s="525" t="n"/>
      <c r="F80" s="525" t="n"/>
      <c r="G80" s="525" t="n"/>
      <c r="H80" s="525" t="n"/>
      <c r="I80" s="525" t="n"/>
      <c r="J80" s="525" t="n"/>
      <c r="K80" s="525" t="n"/>
      <c r="L80" s="525" t="n"/>
      <c r="M80" s="525" t="n"/>
      <c r="N80" s="526" t="n"/>
      <c r="O80" s="260" t="n"/>
      <c r="P80" s="191" t="n"/>
      <c r="Q80" s="341" t="inlineStr">
        <is>
          <t>Autres immobilisations corporelles</t>
        </is>
      </c>
      <c r="R80" s="18" t="n"/>
      <c r="S80" s="12">
        <f>B86</f>
        <v/>
      </c>
      <c r="T80" s="176">
        <f>IFERROR( IF(ISBLANK(C86),"",IF(C86&lt;HLOOKUP(S80,$Z$275:$AC$280,5,FALSE),"",MAX(HLOOKUP(S80,$Z$275:$AC$280,6,FALSE),C86) ) ),"")</f>
        <v/>
      </c>
      <c r="U80" s="287">
        <f>IF(ISBLANK(D86),"",D86)</f>
        <v/>
      </c>
      <c r="V80" s="316">
        <f>Q86</f>
        <v/>
      </c>
      <c r="W80" s="512">
        <f>IF(ISBLANK(O86),0,O86)</f>
        <v/>
      </c>
      <c r="X80" s="512">
        <f>IF(ISBLANK(P86),"",P86)</f>
        <v/>
      </c>
      <c r="Y80" s="12" t="n"/>
      <c r="Z80" s="240">
        <f>IF(OR(NOT(ISNUMBER($T80)),ISBLANK($W80),NOT(ISNUMBER($X80))),0,      IF(OR(YEAR($T80)&gt;Z$7,$X80&lt;=0,(YEAR($T80)+$X80)&lt;Z$7),0,     IF(YEAR($T80)=Z$7,               ($W80/($X80*360))*DAYS360($T80,DATE(Z$7,12,31)),     IF((YEAR($T80)+$X80)&lt;=Z$7,               $W80-SUM($Y80:Y80),               $W80/$X80))))</f>
        <v/>
      </c>
      <c r="AA80" s="240">
        <f>IF(OR(NOT(ISNUMBER($T80)),ISBLANK($W80),NOT(ISNUMBER($X80))),0,      IF(OR(YEAR($T80)&gt;AA$7,$X80&lt;=0,(YEAR($T80)+$X80)&lt;AA$7),0,     IF(YEAR($T80)=AA$7,               ($W80/($X80*360))*DAYS360($T80,DATE(AA$7,12,31)),     IF((YEAR($T80)+$X80)&lt;=AA$7,               $W80-SUM($Y80:Z80),               $W80/$X80))))</f>
        <v/>
      </c>
      <c r="AB80" s="240">
        <f>IF(OR(NOT(ISNUMBER($T80)),ISBLANK($W80),NOT(ISNUMBER($X80))),0,      IF(OR(YEAR($T80)&gt;AB$7,$X80&lt;=0,(YEAR($T80)+$X80)&lt;AB$7),0,     IF(YEAR($T80)=AB$7,               ($W80/($X80*360))*DAYS360($T80,DATE(AB$7,12,31)),     IF((YEAR($T80)+$X80)&lt;=AB$7,               $W80-SUM($Y80:AA80),               $W80/$X80))))</f>
        <v/>
      </c>
      <c r="AC80" s="240">
        <f>IF(OR(NOT(ISNUMBER($T80)),ISBLANK($W80),NOT(ISNUMBER($X80))),0,      IF(OR(YEAR($T80)&gt;AC$7,$X80&lt;=0,(YEAR($T80)+$X80)&lt;AC$7),0,     IF(YEAR($T80)=AC$7,               ($W80/($X80*360))*DAYS360($T80,DATE(AC$7,12,31)),     IF((YEAR($T80)+$X80)&lt;=AC$7,               $W80-SUM($Y80:AB80),               $W80/$X80))))</f>
        <v/>
      </c>
      <c r="AD80" s="240">
        <f>IF(OR(NOT(ISNUMBER($T80)),ISBLANK($W80),NOT(ISNUMBER($X80))),0,      IF(OR(YEAR($T80)&gt;AD$7,$X80&lt;=0,(YEAR($T80)+$X80)&lt;AD$7),0,     IF(YEAR($T80)=AD$7,               ($W80/($X80*360))*DAYS360($T80,DATE(AD$7,12,31)),     IF((YEAR($T80)+$X80)&lt;=AD$7,               $W80-SUM($Y80:AC80),               $W80/$X80))))</f>
        <v/>
      </c>
      <c r="AE80" s="240">
        <f>IF(OR(NOT(ISNUMBER($T80)),ISBLANK($W80),NOT(ISNUMBER($X80))),0,      IF(OR(YEAR($T80)&gt;AE$7,$X80&lt;=0,(YEAR($T80)+$X80)&lt;AE$7),0,     IF(YEAR($T80)=AE$7,               ($W80/($X80*360))*DAYS360($T80,DATE(AE$7,12,31)),     IF((YEAR($T80)+$X80)&lt;=AE$7,               $W80-SUM($Y80:AD80),               $W80/$X80))))</f>
        <v/>
      </c>
      <c r="AF80" s="240">
        <f>IF(OR(NOT(ISNUMBER($T80)),ISBLANK($W80),NOT(ISNUMBER($X80))),0,      IF(OR(YEAR($T80)&gt;AF$7,$X80&lt;=0,(YEAR($T80)+$X80)&lt;AF$7),0,     IF(YEAR($T80)=AF$7,               ($W80/($X80*360))*DAYS360($T80,DATE(AF$7,12,31)),     IF((YEAR($T80)+$X80)&lt;=AF$7,               $W80-SUM($Y80:AE80),               $W80/$X80))))</f>
        <v/>
      </c>
      <c r="AG80" s="240">
        <f>IF(OR(NOT(ISNUMBER($T80)),ISBLANK($W80),NOT(ISNUMBER($X80))),0,      IF(OR(YEAR($T80)&gt;AG$7,$X80&lt;=0,(YEAR($T80)+$X80)&lt;AG$7),0,     IF(YEAR($T80)=AG$7,               ($W80/($X80*360))*DAYS360($T80,DATE(AG$7,12,31)),     IF((YEAR($T80)+$X80)&lt;=AG$7,               $W80-SUM($Y80:AF80),               $W80/$X80))))</f>
        <v/>
      </c>
      <c r="AH80" s="240">
        <f>IF(OR(NOT(ISNUMBER($T80)),ISBLANK($W80),NOT(ISNUMBER($X80))),0,      IF(OR(YEAR($T80)&gt;AH$7,$X80&lt;=0,(YEAR($T80)+$X80)&lt;AH$7),0,     IF(YEAR($T80)=AH$7,               ($W80/($X80*360))*DAYS360($T80,DATE(AH$7,12,31)),     IF((YEAR($T80)+$X80)&lt;=AH$7,               $W80-SUM($Y80:AG80),               $W80/$X80))))</f>
        <v/>
      </c>
      <c r="AI80" s="240">
        <f>IF(OR(NOT(ISNUMBER($T80)),ISBLANK($W80),NOT(ISNUMBER($X80))),0,      IF(OR(YEAR($T80)&gt;AI$7,$X80&lt;=0,(YEAR($T80)+$X80)&lt;AI$7),0,     IF(YEAR($T80)=AI$7,               ($W80/($X80*360))*DAYS360($T80,DATE(AI$7,12,31)),     IF((YEAR($T80)+$X80)&lt;=AI$7,               $W80-SUM($Y80:AH80),               $W80/$X80))))</f>
        <v/>
      </c>
      <c r="AJ80" s="240">
        <f>IF(OR(NOT(ISNUMBER($T80)),ISBLANK($W80),NOT(ISNUMBER($X80))),0,      IF(OR(YEAR($T80)&gt;AJ$7,$X80&lt;=0,(YEAR($T80)+$X80)&lt;AJ$7),0,     IF(YEAR($T80)=AJ$7,               ($W80/($X80*360))*DAYS360($T80,DATE(AJ$7,12,31)),     IF((YEAR($T80)+$X80)&lt;=AJ$7,               $W80-SUM($Y80:AI80),               $W80/$X80))))</f>
        <v/>
      </c>
      <c r="AK80" s="240">
        <f>IF(OR(NOT(ISNUMBER($T80)),ISBLANK($W80),NOT(ISNUMBER($X80))),0,      IF(OR(YEAR($T80)&gt;AK$7,$X80&lt;=0,(YEAR($T80)+$X80)&lt;AK$7),0,     IF(YEAR($T80)=AK$7,               ($W80/($X80*360))*DAYS360($T80,DATE(AK$7,12,31)),     IF((YEAR($T80)+$X80)&lt;=AK$7,               $W80-SUM($Y80:AJ80),               $W80/$X80))))</f>
        <v/>
      </c>
      <c r="AL80" s="240">
        <f>IF(OR(NOT(ISNUMBER($T80)),ISBLANK($W80),NOT(ISNUMBER($X80))),0,      IF(OR(YEAR($T80)&gt;AL$7,$X80&lt;=0,(YEAR($T80)+$X80)&lt;AL$7),0,     IF(YEAR($T80)=AL$7,               ($W80/($X80*360))*DAYS360($T80,DATE(AL$7,12,31)),     IF((YEAR($T80)+$X80)&lt;=AL$7,               $W80-SUM($Y80:AK80),               $W80/$X80))))</f>
        <v/>
      </c>
      <c r="AM80" s="240">
        <f>IF(OR(NOT(ISNUMBER($T80)),ISBLANK($W80),NOT(ISNUMBER($X80))),0,      IF(OR(YEAR($T80)&gt;AM$7,$X80&lt;=0,(YEAR($T80)+$X80)&lt;AM$7),0,     IF(YEAR($T80)=AM$7,               ($W80/($X80*360))*DAYS360($T80,DATE(AM$7,12,31)),     IF((YEAR($T80)+$X80)&lt;=AM$7,               $W80-SUM($Y80:AL80),               $W80/$X80))))</f>
        <v/>
      </c>
      <c r="AN80" s="240">
        <f>IF(OR(NOT(ISNUMBER($T80)),ISBLANK($W80),NOT(ISNUMBER($X80))),0,      IF(OR(YEAR($T80)&gt;AN$7,$X80&lt;=0,(YEAR($T80)+$X80)&lt;AN$7),0,     IF(YEAR($T80)=AN$7,               ($W80/($X80*360))*DAYS360($T80,DATE(AN$7,12,31)),     IF((YEAR($T80)+$X80)&lt;=AN$7,               $W80-SUM($Y80:AM80),               $W80/$X80))))</f>
        <v/>
      </c>
      <c r="AO80" s="240">
        <f>IF(OR(NOT(ISNUMBER($T80)),ISBLANK($W80),NOT(ISNUMBER($X80))),0,      IF(OR(YEAR($T80)&gt;AO$7,$X80&lt;=0,(YEAR($T80)+$X80)&lt;AO$7),0,     IF(YEAR($T80)=AO$7,               ($W80/($X80*360))*DAYS360($T80,DATE(AO$7,12,31)),     IF((YEAR($T80)+$X80)&lt;=AO$7,               $W80-SUM($Y80:AN80),               $W80/$X80))))</f>
        <v/>
      </c>
      <c r="AP80" s="240">
        <f>IF(OR(NOT(ISNUMBER($T80)),ISBLANK($W80),NOT(ISNUMBER($X80))),0,      IF(OR(YEAR($T80)&gt;AP$7,$X80&lt;=0,(YEAR($T80)+$X80)&lt;AP$7),0,     IF(YEAR($T80)=AP$7,               ($W80/($X80*360))*DAYS360($T80,DATE(AP$7,12,31)),     IF((YEAR($T80)+$X80)&lt;=AP$7,               $W80-SUM($Y80:AO80),               $W80/$X80))))</f>
        <v/>
      </c>
      <c r="AQ80" s="240">
        <f>IF(OR(NOT(ISNUMBER($T80)),ISBLANK($W80),NOT(ISNUMBER($X80))),0,      IF(OR(YEAR($T80)&gt;AQ$7,$X80&lt;=0,(YEAR($T80)+$X80)&lt;AQ$7),0,     IF(YEAR($T80)=AQ$7,               ($W80/($X80*360))*DAYS360($T80,DATE(AQ$7,12,31)),     IF((YEAR($T80)+$X80)&lt;=AQ$7,               $W80-SUM($Y80:AP80),               $W80/$X80))))</f>
        <v/>
      </c>
      <c r="AR80" s="240">
        <f>IF(OR(NOT(ISNUMBER($T80)),ISBLANK($W80),NOT(ISNUMBER($X80))),0,      IF(OR(YEAR($T80)&gt;AR$7,$X80&lt;=0,(YEAR($T80)+$X80)&lt;AR$7),0,     IF(YEAR($T80)=AR$7,               ($W80/($X80*360))*DAYS360($T80,DATE(AR$7,12,31)),     IF((YEAR($T80)+$X80)&lt;=AR$7,               $W80-SUM($Y80:AQ80),               $W80/$X80))))</f>
        <v/>
      </c>
      <c r="AS80" s="240">
        <f>IF(OR(NOT(ISNUMBER($T80)),ISBLANK($W80),NOT(ISNUMBER($X80))),0,      IF(OR(YEAR($T80)&gt;AS$7,$X80&lt;=0,(YEAR($T80)+$X80)&lt;AS$7),0,     IF(YEAR($T80)=AS$7,               ($W80/($X80*360))*DAYS360($T80,DATE(AS$7,12,31)),     IF((YEAR($T80)+$X80)&lt;=AS$7,               $W80-SUM($Y80:AR80),               $W80/$X80))))</f>
        <v/>
      </c>
      <c r="AT80" s="240">
        <f>IF(OR(NOT(ISNUMBER($T80)),ISBLANK($W80),NOT(ISNUMBER($X80))),0,      IF(OR(YEAR($T80)&gt;AT$7,$X80&lt;=0,(YEAR($T80)+$X80)&lt;AT$7),0,     IF(YEAR($T80)=AT$7,               ($W80/($X80*360))*DAYS360($T80,DATE(AT$7,12,31)),     IF((YEAR($T80)+$X80)&lt;=AT$7,               $W80-SUM($Y80:AS80),               $W80/$X80))))</f>
        <v/>
      </c>
      <c r="AU80" s="240">
        <f>IF(OR(NOT(ISNUMBER($T80)),ISBLANK($W80),NOT(ISNUMBER($X80))),0,      IF(OR(YEAR($T80)&gt;AU$7,$X80&lt;=0,(YEAR($T80)+$X80)&lt;AU$7),0,     IF(YEAR($T80)=AU$7,               ($W80/($X80*360))*DAYS360($T80,DATE(AU$7,12,31)),     IF((YEAR($T80)+$X80)&lt;=AU$7,               $W80-SUM($Y80:AT80),               $W80/$X80))))</f>
        <v/>
      </c>
      <c r="AV80" s="240">
        <f>IF(OR(NOT(ISNUMBER($T80)),ISBLANK($W80),NOT(ISNUMBER($X80))),0,      IF(OR(YEAR($T80)&gt;AV$7,$X80&lt;=0,(YEAR($T80)+$X80)&lt;AV$7),0,     IF(YEAR($T80)=AV$7,               ($W80/($X80*360))*DAYS360($T80,DATE(AV$7,12,31)),     IF((YEAR($T80)+$X80)&lt;=AV$7,               $W80-SUM($Y80:AU80),               $W80/$X80))))</f>
        <v/>
      </c>
      <c r="AW80" s="240">
        <f>IF(OR(NOT(ISNUMBER($T80)),ISBLANK($W80),NOT(ISNUMBER($X80))),0,      IF(OR(YEAR($T80)&gt;AW$7,$X80&lt;=0,(YEAR($T80)+$X80)&lt;AW$7),0,     IF(YEAR($T80)=AW$7,               ($W80/($X80*360))*DAYS360($T80,DATE(AW$7,12,31)),     IF((YEAR($T80)+$X80)&lt;=AW$7,               $W80-SUM($Y80:AV80),               $W80/$X80))))</f>
        <v/>
      </c>
      <c r="AX80" s="240">
        <f>IF(OR(NOT(ISNUMBER($T80)),ISBLANK($W80),NOT(ISNUMBER($X80))),0,      IF(OR(YEAR($T80)&gt;AX$7,$X80&lt;=0,(YEAR($T80)+$X80)&lt;AX$7),0,     IF(YEAR($T80)=AX$7,               ($W80/($X80*360))*DAYS360($T80,DATE(AX$7,12,31)),     IF((YEAR($T80)+$X80)&lt;=AX$7,               $W80-SUM($Y80:AW80),               $W80/$X80))))</f>
        <v/>
      </c>
      <c r="AY80" s="240">
        <f>IF(OR(NOT(ISNUMBER($T80)),ISBLANK($W80),NOT(ISNUMBER($X80))),0,      IF(OR(YEAR($T80)&gt;AY$7,$X80&lt;=0,(YEAR($T80)+$X80)&lt;AY$7),0,     IF(YEAR($T80)=AY$7,               ($W80/($X80*360))*DAYS360($T80,DATE(AY$7,12,31)),     IF((YEAR($T80)+$X80)&lt;=AY$7,               $W80-SUM($Y80:AX80),               $W80/$X80))))</f>
        <v/>
      </c>
      <c r="AZ80" s="240">
        <f>IF(OR(NOT(ISNUMBER($T80)),ISBLANK($W80),NOT(ISNUMBER($X80))),0,      IF(OR(YEAR($T80)&gt;AZ$7,$X80&lt;=0,(YEAR($T80)+$X80)&lt;AZ$7),0,     IF(YEAR($T80)=AZ$7,               ($W80/($X80*360))*DAYS360($T80,DATE(AZ$7,12,31)),     IF((YEAR($T80)+$X80)&lt;=AZ$7,               $W80-SUM($Y80:AY80),               $W80/$X80))))</f>
        <v/>
      </c>
      <c r="BA80" s="240">
        <f>IF(OR(NOT(ISNUMBER($T80)),ISBLANK($W80),NOT(ISNUMBER($X80))),0,      IF(OR(YEAR($T80)&gt;BA$7,$X80&lt;=0,(YEAR($T80)+$X80)&lt;BA$7),0,     IF(YEAR($T80)=BA$7,               ($W80/($X80*360))*DAYS360($T80,DATE(BA$7,12,31)),     IF((YEAR($T80)+$X80)&lt;=BA$7,               $W80-SUM($Y80:AZ80),               $W80/$X80))))</f>
        <v/>
      </c>
      <c r="BB80" s="240">
        <f>IF(OR(NOT(ISNUMBER($T80)),ISBLANK($W80),NOT(ISNUMBER($X80))),0,      IF(OR(YEAR($T80)&gt;BB$7,$X80&lt;=0,(YEAR($T80)+$X80)&lt;BB$7),0,     IF(YEAR($T80)=BB$7,               ($W80/($X80*360))*DAYS360($T80,DATE(BB$7,12,31)),     IF((YEAR($T80)+$X80)&lt;=BB$7,               $W80-SUM($Y80:BA80),               $W80/$X80))))</f>
        <v/>
      </c>
      <c r="BC80" s="240">
        <f>IF(OR(NOT(ISNUMBER($T80)),ISBLANK($W80),NOT(ISNUMBER($X80))),0,      IF(OR(YEAR($T80)&gt;BC$7,$X80&lt;=0,(YEAR($T80)+$X80)&lt;BC$7),0,     IF(YEAR($T80)=BC$7,               ($W80/($X80*360))*DAYS360($T80,DATE(BC$7,12,31)),     IF((YEAR($T80)+$X80)&lt;=BC$7,               $W80-SUM($Y80:BB80),               $W80/$X80))))</f>
        <v/>
      </c>
      <c r="BD80" s="240">
        <f>IF(OR(NOT(ISNUMBER($T80)),ISBLANK($W80),NOT(ISNUMBER($X80))),0,      IF(OR(YEAR($T80)&gt;BD$7,$X80&lt;=0,(YEAR($T80)+$X80)&lt;BD$7),0,     IF(YEAR($T80)=BD$7,               ($W80/($X80*360))*DAYS360($T80,DATE(BD$7,12,31)),     IF((YEAR($T80)+$X80)&lt;=BD$7,               $W80-SUM($Y80:BC80),               $W80/$X80))))</f>
        <v/>
      </c>
      <c r="BE80" s="240">
        <f>IF(OR(NOT(ISNUMBER($T80)),ISBLANK($W80),NOT(ISNUMBER($X80))),0,      IF(OR(YEAR($T80)&gt;BE$7,$X80&lt;=0,(YEAR($T80)+$X80)&lt;BE$7),0,     IF(YEAR($T80)=BE$7,               ($W80/($X80*360))*DAYS360($T80,DATE(BE$7,12,31)),     IF((YEAR($T80)+$X80)&lt;=BE$7,               $W80-SUM($Y80:BD80),               $W80/$X80))))</f>
        <v/>
      </c>
      <c r="BF80" s="240">
        <f>IF(OR(NOT(ISNUMBER($T80)),ISBLANK($W80),NOT(ISNUMBER($X80))),0,      IF(OR(YEAR($T80)&gt;BF$7,$X80&lt;=0,(YEAR($T80)+$X80)&lt;BF$7),0,     IF(YEAR($T80)=BF$7,               ($W80/($X80*360))*DAYS360($T80,DATE(BF$7,12,31)),     IF((YEAR($T80)+$X80)&lt;=BF$7,               $W80-SUM($Y80:BE80),               $W80/$X80))))</f>
        <v/>
      </c>
      <c r="BG80" s="240">
        <f>IF(OR(NOT(ISNUMBER($T80)),ISBLANK($W80),NOT(ISNUMBER($X80))),0,      IF(OR(YEAR($T80)&gt;BG$7,$X80&lt;=0,(YEAR($T80)+$X80)&lt;BG$7),0,     IF(YEAR($T80)=BG$7,               ($W80/($X80*360))*DAYS360($T80,DATE(BG$7,12,31)),     IF((YEAR($T80)+$X80)&lt;=BG$7,               $W80-SUM($Y80:BF80),               $W80/$X80))))</f>
        <v/>
      </c>
      <c r="BH80" s="240">
        <f>IF(OR(NOT(ISNUMBER($T80)),ISBLANK($W80),NOT(ISNUMBER($X80))),0,      IF(OR(YEAR($T80)&gt;BH$7,$X80&lt;=0,(YEAR($T80)+$X80)&lt;BH$7),0,     IF(YEAR($T80)=BH$7,               ($W80/($X80*360))*DAYS360($T80,DATE(BH$7,12,31)),     IF((YEAR($T80)+$X80)&lt;=BH$7,               $W80-SUM($Y80:BG80),               $W80/$X80))))</f>
        <v/>
      </c>
      <c r="BI80" s="240">
        <f>IF(OR(NOT(ISNUMBER($T80)),ISBLANK($W80),NOT(ISNUMBER($X80))),0,      IF(OR(YEAR($T80)&gt;BI$7,$X80&lt;=0,(YEAR($T80)+$X80)&lt;BI$7),0,     IF(YEAR($T80)=BI$7,               ($W80/($X80*360))*DAYS360($T80,DATE(BI$7,12,31)),     IF((YEAR($T80)+$X80)&lt;=BI$7,               $W80-SUM($Y80:BH80),               $W80/$X80))))</f>
        <v/>
      </c>
      <c r="BJ80" s="240">
        <f>IF(OR(NOT(ISNUMBER($T80)),ISBLANK($W80),NOT(ISNUMBER($X80))),0,      IF(OR(YEAR($T80)&gt;BJ$7,$X80&lt;=0,(YEAR($T80)+$X80)&lt;BJ$7),0,     IF(YEAR($T80)=BJ$7,               ($W80/($X80*360))*DAYS360($T80,DATE(BJ$7,12,31)),     IF((YEAR($T80)+$X80)&lt;=BJ$7,               $W80-SUM($Y80:BI80),               $W80/$X80))))</f>
        <v/>
      </c>
      <c r="BK80" s="240">
        <f>IF(OR(NOT(ISNUMBER($T80)),ISBLANK($W80),NOT(ISNUMBER($X80))),0,      IF(OR(YEAR($T80)&gt;BK$7,$X80&lt;=0,(YEAR($T80)+$X80)&lt;BK$7),0,     IF(YEAR($T80)=BK$7,               ($W80/($X80*360))*DAYS360($T80,DATE(BK$7,12,31)),     IF((YEAR($T80)+$X80)&lt;=BK$7,               $W80-SUM($Y80:BJ80),               $W80/$X80))))</f>
        <v/>
      </c>
      <c r="BL80" s="240">
        <f>IF(OR(NOT(ISNUMBER($T80)),ISBLANK($W80),NOT(ISNUMBER($X80))),0,      IF(OR(YEAR($T80)&gt;BL$7,$X80&lt;=0,(YEAR($T80)+$X80)&lt;BL$7),0,     IF(YEAR($T80)=BL$7,               ($W80/($X80*360))*DAYS360($T80,DATE(BL$7,12,31)),     IF((YEAR($T80)+$X80)&lt;=BL$7,               $W80-SUM($Y80:BK80),               $W80/$X80))))</f>
        <v/>
      </c>
      <c r="BM80" s="240">
        <f>IF(OR(NOT(ISNUMBER($T80)),ISBLANK($W80),NOT(ISNUMBER($X80))),0,      IF(OR(YEAR($T80)&gt;BM$7,$X80&lt;=0,(YEAR($T80)+$X80)&lt;BM$7),0,     IF(YEAR($T80)=BM$7,               ($W80/($X80*360))*DAYS360($T80,DATE(BM$7,12,31)),     IF((YEAR($T80)+$X80)&lt;=BM$7,               $W80-SUM($Y80:BL80),               $W80/$X80))))</f>
        <v/>
      </c>
      <c r="BN80" s="240">
        <f>IF(OR(NOT(ISNUMBER($T80)),ISBLANK($W80),NOT(ISNUMBER($X80))),0,      IF(OR(YEAR($T80)&gt;BN$7,$X80&lt;=0,(YEAR($T80)+$X80)&lt;BN$7),0,     IF(YEAR($T80)=BN$7,               ($W80/($X80*360))*DAYS360($T80,DATE(BN$7,12,31)),     IF((YEAR($T80)+$X80)&lt;=BN$7,               $W80-SUM($Y80:BM80),               $W80/$X80))))</f>
        <v/>
      </c>
      <c r="BO80" s="240">
        <f>IF(OR(NOT(ISNUMBER($T80)),ISBLANK($W80),NOT(ISNUMBER($X80))),0,      IF(OR(YEAR($T80)&gt;BO$7,$X80&lt;=0,(YEAR($T80)+$X80)&lt;BO$7),0,     IF(YEAR($T80)=BO$7,               ($W80/($X80*360))*DAYS360($T80,DATE(BO$7,12,31)),     IF((YEAR($T80)+$X80)&lt;=BO$7,               $W80-SUM($Y80:BN80),               $W80/$X80))))</f>
        <v/>
      </c>
      <c r="BP80" s="240">
        <f>IF(OR(NOT(ISNUMBER($T80)),ISBLANK($W80),NOT(ISNUMBER($X80))),0,      IF(OR(YEAR($T80)&gt;BP$7,$X80&lt;=0,(YEAR($T80)+$X80)&lt;BP$7),0,     IF(YEAR($T80)=BP$7,               ($W80/($X80*360))*DAYS360($T80,DATE(BP$7,12,31)),     IF((YEAR($T80)+$X80)&lt;=BP$7,               $W80-SUM($Y80:BO80),               $W80/$X80))))</f>
        <v/>
      </c>
      <c r="BQ80" s="240">
        <f>IF(OR(NOT(ISNUMBER($T80)),ISBLANK($W80),NOT(ISNUMBER($X80))),0,      IF(OR(YEAR($T80)&gt;BQ$7,$X80&lt;=0,(YEAR($T80)+$X80)&lt;BQ$7),0,     IF(YEAR($T80)=BQ$7,               ($W80/($X80*360))*DAYS360($T80,DATE(BQ$7,12,31)),     IF((YEAR($T80)+$X80)&lt;=BQ$7,               $W80-SUM($Y80:BP80),               $W80/$X80))))</f>
        <v/>
      </c>
      <c r="BR80" s="240">
        <f>IF(OR(NOT(ISNUMBER($T80)),ISBLANK($W80),NOT(ISNUMBER($X80))),0,      IF(OR(YEAR($T80)&gt;BR$7,$X80&lt;=0,(YEAR($T80)+$X80)&lt;BR$7),0,     IF(YEAR($T80)=BR$7,               ($W80/($X80*360))*DAYS360($T80,DATE(BR$7,12,31)),     IF((YEAR($T80)+$X80)&lt;=BR$7,               $W80-SUM($Y80:BQ80),               $W80/$X80))))</f>
        <v/>
      </c>
      <c r="BS80" s="240">
        <f>IF(OR(NOT(ISNUMBER($T80)),ISBLANK($W80),NOT(ISNUMBER($X80))),0,      IF(OR(YEAR($T80)&gt;BS$7,$X80&lt;=0,(YEAR($T80)+$X80)&lt;BS$7),0,     IF(YEAR($T80)=BS$7,               ($W80/($X80*360))*DAYS360($T80,DATE(BS$7,12,31)),     IF((YEAR($T80)+$X80)&lt;=BS$7,               $W80-SUM($Y80:BR80),               $W80/$X80))))</f>
        <v/>
      </c>
      <c r="BT80" s="240">
        <f>IF(OR(NOT(ISNUMBER($T80)),ISBLANK($W80),NOT(ISNUMBER($X80))),0,      IF(OR(YEAR($T80)&gt;BT$7,$X80&lt;=0,(YEAR($T80)+$X80)&lt;BT$7),0,     IF(YEAR($T80)=BT$7,               ($W80/($X80*360))*DAYS360($T80,DATE(BT$7,12,31)),     IF((YEAR($T80)+$X80)&lt;=BT$7,               $W80-SUM($Y80:BS80),               $W80/$X80))))</f>
        <v/>
      </c>
      <c r="BU80" s="240">
        <f>IF(OR(NOT(ISNUMBER($T80)),ISBLANK($W80),NOT(ISNUMBER($X80))),0,      IF(OR(YEAR($T80)&gt;BU$7,$X80&lt;=0,(YEAR($T80)+$X80)&lt;BU$7),0,     IF(YEAR($T80)=BU$7,               ($W80/($X80*360))*DAYS360($T80,DATE(BU$7,12,31)),     IF((YEAR($T80)+$X80)&lt;=BU$7,               $W80-SUM($Y80:BT80),               $W80/$X80))))</f>
        <v/>
      </c>
      <c r="BV80" s="240">
        <f>IF(OR(NOT(ISNUMBER($T80)),ISBLANK($W80),NOT(ISNUMBER($X80))),0,      IF(OR(YEAR($T80)&gt;BV$7,$X80&lt;=0,(YEAR($T80)+$X80)&lt;BV$7),0,     IF(YEAR($T80)=BV$7,               ($W80/($X80*360))*DAYS360($T80,DATE(BV$7,12,31)),     IF((YEAR($T80)+$X80)&lt;=BV$7,               $W80-SUM($Y80:BU80),               $W80/$X80))))</f>
        <v/>
      </c>
      <c r="BW80" s="240">
        <f>IF(OR(NOT(ISNUMBER($T80)),ISBLANK($W80),NOT(ISNUMBER($X80))),0,      IF(OR(YEAR($T80)&gt;BW$7,$X80&lt;=0,(YEAR($T80)+$X80)&lt;BW$7),0,     IF(YEAR($T80)=BW$7,               ($W80/($X80*360))*DAYS360($T80,DATE(BW$7,12,31)),     IF((YEAR($T80)+$X80)&lt;=BW$7,               $W80-SUM($Y80:BV80),               $W80/$X80))))</f>
        <v/>
      </c>
      <c r="BX80" s="240">
        <f>IF(OR(NOT(ISNUMBER($T80)),ISBLANK($W80),NOT(ISNUMBER($X80))),0,      IF(OR(YEAR($T80)&gt;BX$7,$X80&lt;=0,(YEAR($T80)+$X80)&lt;BX$7),0,     IF(YEAR($T80)=BX$7,               ($W80/($X80*360))*DAYS360($T80,DATE(BX$7,12,31)),     IF((YEAR($T80)+$X80)&lt;=BX$7,               $W80-SUM($Y80:BW80),               $W80/$X80))))</f>
        <v/>
      </c>
      <c r="BY80" s="240">
        <f>IF(OR(NOT(ISNUMBER($T80)),ISBLANK($W80),NOT(ISNUMBER($X80))),0,      IF(OR(YEAR($T80)&gt;BY$7,$X80&lt;=0,(YEAR($T80)+$X80)&lt;BY$7),0,     IF(YEAR($T80)=BY$7,               ($W80/($X80*360))*DAYS360($T80,DATE(BY$7,12,31)),     IF((YEAR($T80)+$X80)&lt;=BY$7,               $W80-SUM($Y80:BX80),               $W80/$X80))))</f>
        <v/>
      </c>
    </row>
    <row r="81" ht="15" customFormat="1" customHeight="1" s="14">
      <c r="A81" s="12" t="n"/>
      <c r="B81" s="30" t="inlineStr">
        <is>
          <t>Bien_Immo - 1</t>
        </is>
      </c>
      <c r="C81" s="190" t="n"/>
      <c r="D81" s="356" t="n"/>
      <c r="E81" s="525" t="n"/>
      <c r="F81" s="525" t="n"/>
      <c r="G81" s="525" t="n"/>
      <c r="H81" s="525" t="n"/>
      <c r="I81" s="525" t="n"/>
      <c r="J81" s="525" t="n"/>
      <c r="K81" s="525" t="n"/>
      <c r="L81" s="525" t="n"/>
      <c r="M81" s="525" t="n"/>
      <c r="N81" s="526" t="n"/>
      <c r="O81" s="260" t="n"/>
      <c r="P81" s="191" t="n"/>
      <c r="Q81" s="341" t="inlineStr">
        <is>
          <t>Autres immobilisations corporelles</t>
        </is>
      </c>
      <c r="R81" s="18" t="n"/>
      <c r="S81" s="12">
        <f>B87</f>
        <v/>
      </c>
      <c r="T81" s="176">
        <f>IFERROR( IF(ISBLANK(C87),"",IF(C87&lt;HLOOKUP(S81,$Z$275:$AC$280,5,FALSE),"",MAX(HLOOKUP(S81,$Z$275:$AC$280,6,FALSE),C87) ) ),"")</f>
        <v/>
      </c>
      <c r="U81" s="287">
        <f>IF(ISBLANK(D87),"",D87)</f>
        <v/>
      </c>
      <c r="V81" s="316">
        <f>Q87</f>
        <v/>
      </c>
      <c r="W81" s="512">
        <f>IF(ISBLANK(O87),0,O87)</f>
        <v/>
      </c>
      <c r="X81" s="512">
        <f>IF(ISBLANK(P87),"",P87)</f>
        <v/>
      </c>
      <c r="Y81" s="12" t="n"/>
      <c r="Z81" s="240">
        <f>IF(OR(NOT(ISNUMBER($T81)),ISBLANK($W81),NOT(ISNUMBER($X81))),0,      IF(OR(YEAR($T81)&gt;Z$7,$X81&lt;=0,(YEAR($T81)+$X81)&lt;Z$7),0,     IF(YEAR($T81)=Z$7,               ($W81/($X81*360))*DAYS360($T81,DATE(Z$7,12,31)),     IF((YEAR($T81)+$X81)&lt;=Z$7,               $W81-SUM($Y81:Y81),               $W81/$X81))))</f>
        <v/>
      </c>
      <c r="AA81" s="240">
        <f>IF(OR(NOT(ISNUMBER($T81)),ISBLANK($W81),NOT(ISNUMBER($X81))),0,      IF(OR(YEAR($T81)&gt;AA$7,$X81&lt;=0,(YEAR($T81)+$X81)&lt;AA$7),0,     IF(YEAR($T81)=AA$7,               ($W81/($X81*360))*DAYS360($T81,DATE(AA$7,12,31)),     IF((YEAR($T81)+$X81)&lt;=AA$7,               $W81-SUM($Y81:Z81),               $W81/$X81))))</f>
        <v/>
      </c>
      <c r="AB81" s="240">
        <f>IF(OR(NOT(ISNUMBER($T81)),ISBLANK($W81),NOT(ISNUMBER($X81))),0,      IF(OR(YEAR($T81)&gt;AB$7,$X81&lt;=0,(YEAR($T81)+$X81)&lt;AB$7),0,     IF(YEAR($T81)=AB$7,               ($W81/($X81*360))*DAYS360($T81,DATE(AB$7,12,31)),     IF((YEAR($T81)+$X81)&lt;=AB$7,               $W81-SUM($Y81:AA81),               $W81/$X81))))</f>
        <v/>
      </c>
      <c r="AC81" s="240">
        <f>IF(OR(NOT(ISNUMBER($T81)),ISBLANK($W81),NOT(ISNUMBER($X81))),0,      IF(OR(YEAR($T81)&gt;AC$7,$X81&lt;=0,(YEAR($T81)+$X81)&lt;AC$7),0,     IF(YEAR($T81)=AC$7,               ($W81/($X81*360))*DAYS360($T81,DATE(AC$7,12,31)),     IF((YEAR($T81)+$X81)&lt;=AC$7,               $W81-SUM($Y81:AB81),               $W81/$X81))))</f>
        <v/>
      </c>
      <c r="AD81" s="240">
        <f>IF(OR(NOT(ISNUMBER($T81)),ISBLANK($W81),NOT(ISNUMBER($X81))),0,      IF(OR(YEAR($T81)&gt;AD$7,$X81&lt;=0,(YEAR($T81)+$X81)&lt;AD$7),0,     IF(YEAR($T81)=AD$7,               ($W81/($X81*360))*DAYS360($T81,DATE(AD$7,12,31)),     IF((YEAR($T81)+$X81)&lt;=AD$7,               $W81-SUM($Y81:AC81),               $W81/$X81))))</f>
        <v/>
      </c>
      <c r="AE81" s="240">
        <f>IF(OR(NOT(ISNUMBER($T81)),ISBLANK($W81),NOT(ISNUMBER($X81))),0,      IF(OR(YEAR($T81)&gt;AE$7,$X81&lt;=0,(YEAR($T81)+$X81)&lt;AE$7),0,     IF(YEAR($T81)=AE$7,               ($W81/($X81*360))*DAYS360($T81,DATE(AE$7,12,31)),     IF((YEAR($T81)+$X81)&lt;=AE$7,               $W81-SUM($Y81:AD81),               $W81/$X81))))</f>
        <v/>
      </c>
      <c r="AF81" s="240">
        <f>IF(OR(NOT(ISNUMBER($T81)),ISBLANK($W81),NOT(ISNUMBER($X81))),0,      IF(OR(YEAR($T81)&gt;AF$7,$X81&lt;=0,(YEAR($T81)+$X81)&lt;AF$7),0,     IF(YEAR($T81)=AF$7,               ($W81/($X81*360))*DAYS360($T81,DATE(AF$7,12,31)),     IF((YEAR($T81)+$X81)&lt;=AF$7,               $W81-SUM($Y81:AE81),               $W81/$X81))))</f>
        <v/>
      </c>
      <c r="AG81" s="240">
        <f>IF(OR(NOT(ISNUMBER($T81)),ISBLANK($W81),NOT(ISNUMBER($X81))),0,      IF(OR(YEAR($T81)&gt;AG$7,$X81&lt;=0,(YEAR($T81)+$X81)&lt;AG$7),0,     IF(YEAR($T81)=AG$7,               ($W81/($X81*360))*DAYS360($T81,DATE(AG$7,12,31)),     IF((YEAR($T81)+$X81)&lt;=AG$7,               $W81-SUM($Y81:AF81),               $W81/$X81))))</f>
        <v/>
      </c>
      <c r="AH81" s="240">
        <f>IF(OR(NOT(ISNUMBER($T81)),ISBLANK($W81),NOT(ISNUMBER($X81))),0,      IF(OR(YEAR($T81)&gt;AH$7,$X81&lt;=0,(YEAR($T81)+$X81)&lt;AH$7),0,     IF(YEAR($T81)=AH$7,               ($W81/($X81*360))*DAYS360($T81,DATE(AH$7,12,31)),     IF((YEAR($T81)+$X81)&lt;=AH$7,               $W81-SUM($Y81:AG81),               $W81/$X81))))</f>
        <v/>
      </c>
      <c r="AI81" s="240">
        <f>IF(OR(NOT(ISNUMBER($T81)),ISBLANK($W81),NOT(ISNUMBER($X81))),0,      IF(OR(YEAR($T81)&gt;AI$7,$X81&lt;=0,(YEAR($T81)+$X81)&lt;AI$7),0,     IF(YEAR($T81)=AI$7,               ($W81/($X81*360))*DAYS360($T81,DATE(AI$7,12,31)),     IF((YEAR($T81)+$X81)&lt;=AI$7,               $W81-SUM($Y81:AH81),               $W81/$X81))))</f>
        <v/>
      </c>
      <c r="AJ81" s="240">
        <f>IF(OR(NOT(ISNUMBER($T81)),ISBLANK($W81),NOT(ISNUMBER($X81))),0,      IF(OR(YEAR($T81)&gt;AJ$7,$X81&lt;=0,(YEAR($T81)+$X81)&lt;AJ$7),0,     IF(YEAR($T81)=AJ$7,               ($W81/($X81*360))*DAYS360($T81,DATE(AJ$7,12,31)),     IF((YEAR($T81)+$X81)&lt;=AJ$7,               $W81-SUM($Y81:AI81),               $W81/$X81))))</f>
        <v/>
      </c>
      <c r="AK81" s="240">
        <f>IF(OR(NOT(ISNUMBER($T81)),ISBLANK($W81),NOT(ISNUMBER($X81))),0,      IF(OR(YEAR($T81)&gt;AK$7,$X81&lt;=0,(YEAR($T81)+$X81)&lt;AK$7),0,     IF(YEAR($T81)=AK$7,               ($W81/($X81*360))*DAYS360($T81,DATE(AK$7,12,31)),     IF((YEAR($T81)+$X81)&lt;=AK$7,               $W81-SUM($Y81:AJ81),               $W81/$X81))))</f>
        <v/>
      </c>
      <c r="AL81" s="240">
        <f>IF(OR(NOT(ISNUMBER($T81)),ISBLANK($W81),NOT(ISNUMBER($X81))),0,      IF(OR(YEAR($T81)&gt;AL$7,$X81&lt;=0,(YEAR($T81)+$X81)&lt;AL$7),0,     IF(YEAR($T81)=AL$7,               ($W81/($X81*360))*DAYS360($T81,DATE(AL$7,12,31)),     IF((YEAR($T81)+$X81)&lt;=AL$7,               $W81-SUM($Y81:AK81),               $W81/$X81))))</f>
        <v/>
      </c>
      <c r="AM81" s="240">
        <f>IF(OR(NOT(ISNUMBER($T81)),ISBLANK($W81),NOT(ISNUMBER($X81))),0,      IF(OR(YEAR($T81)&gt;AM$7,$X81&lt;=0,(YEAR($T81)+$X81)&lt;AM$7),0,     IF(YEAR($T81)=AM$7,               ($W81/($X81*360))*DAYS360($T81,DATE(AM$7,12,31)),     IF((YEAR($T81)+$X81)&lt;=AM$7,               $W81-SUM($Y81:AL81),               $W81/$X81))))</f>
        <v/>
      </c>
      <c r="AN81" s="240">
        <f>IF(OR(NOT(ISNUMBER($T81)),ISBLANK($W81),NOT(ISNUMBER($X81))),0,      IF(OR(YEAR($T81)&gt;AN$7,$X81&lt;=0,(YEAR($T81)+$X81)&lt;AN$7),0,     IF(YEAR($T81)=AN$7,               ($W81/($X81*360))*DAYS360($T81,DATE(AN$7,12,31)),     IF((YEAR($T81)+$X81)&lt;=AN$7,               $W81-SUM($Y81:AM81),               $W81/$X81))))</f>
        <v/>
      </c>
      <c r="AO81" s="240">
        <f>IF(OR(NOT(ISNUMBER($T81)),ISBLANK($W81),NOT(ISNUMBER($X81))),0,      IF(OR(YEAR($T81)&gt;AO$7,$X81&lt;=0,(YEAR($T81)+$X81)&lt;AO$7),0,     IF(YEAR($T81)=AO$7,               ($W81/($X81*360))*DAYS360($T81,DATE(AO$7,12,31)),     IF((YEAR($T81)+$X81)&lt;=AO$7,               $W81-SUM($Y81:AN81),               $W81/$X81))))</f>
        <v/>
      </c>
      <c r="AP81" s="240">
        <f>IF(OR(NOT(ISNUMBER($T81)),ISBLANK($W81),NOT(ISNUMBER($X81))),0,      IF(OR(YEAR($T81)&gt;AP$7,$X81&lt;=0,(YEAR($T81)+$X81)&lt;AP$7),0,     IF(YEAR($T81)=AP$7,               ($W81/($X81*360))*DAYS360($T81,DATE(AP$7,12,31)),     IF((YEAR($T81)+$X81)&lt;=AP$7,               $W81-SUM($Y81:AO81),               $W81/$X81))))</f>
        <v/>
      </c>
      <c r="AQ81" s="240">
        <f>IF(OR(NOT(ISNUMBER($T81)),ISBLANK($W81),NOT(ISNUMBER($X81))),0,      IF(OR(YEAR($T81)&gt;AQ$7,$X81&lt;=0,(YEAR($T81)+$X81)&lt;AQ$7),0,     IF(YEAR($T81)=AQ$7,               ($W81/($X81*360))*DAYS360($T81,DATE(AQ$7,12,31)),     IF((YEAR($T81)+$X81)&lt;=AQ$7,               $W81-SUM($Y81:AP81),               $W81/$X81))))</f>
        <v/>
      </c>
      <c r="AR81" s="240">
        <f>IF(OR(NOT(ISNUMBER($T81)),ISBLANK($W81),NOT(ISNUMBER($X81))),0,      IF(OR(YEAR($T81)&gt;AR$7,$X81&lt;=0,(YEAR($T81)+$X81)&lt;AR$7),0,     IF(YEAR($T81)=AR$7,               ($W81/($X81*360))*DAYS360($T81,DATE(AR$7,12,31)),     IF((YEAR($T81)+$X81)&lt;=AR$7,               $W81-SUM($Y81:AQ81),               $W81/$X81))))</f>
        <v/>
      </c>
      <c r="AS81" s="240">
        <f>IF(OR(NOT(ISNUMBER($T81)),ISBLANK($W81),NOT(ISNUMBER($X81))),0,      IF(OR(YEAR($T81)&gt;AS$7,$X81&lt;=0,(YEAR($T81)+$X81)&lt;AS$7),0,     IF(YEAR($T81)=AS$7,               ($W81/($X81*360))*DAYS360($T81,DATE(AS$7,12,31)),     IF((YEAR($T81)+$X81)&lt;=AS$7,               $W81-SUM($Y81:AR81),               $W81/$X81))))</f>
        <v/>
      </c>
      <c r="AT81" s="240">
        <f>IF(OR(NOT(ISNUMBER($T81)),ISBLANK($W81),NOT(ISNUMBER($X81))),0,      IF(OR(YEAR($T81)&gt;AT$7,$X81&lt;=0,(YEAR($T81)+$X81)&lt;AT$7),0,     IF(YEAR($T81)=AT$7,               ($W81/($X81*360))*DAYS360($T81,DATE(AT$7,12,31)),     IF((YEAR($T81)+$X81)&lt;=AT$7,               $W81-SUM($Y81:AS81),               $W81/$X81))))</f>
        <v/>
      </c>
      <c r="AU81" s="240">
        <f>IF(OR(NOT(ISNUMBER($T81)),ISBLANK($W81),NOT(ISNUMBER($X81))),0,      IF(OR(YEAR($T81)&gt;AU$7,$X81&lt;=0,(YEAR($T81)+$X81)&lt;AU$7),0,     IF(YEAR($T81)=AU$7,               ($W81/($X81*360))*DAYS360($T81,DATE(AU$7,12,31)),     IF((YEAR($T81)+$X81)&lt;=AU$7,               $W81-SUM($Y81:AT81),               $W81/$X81))))</f>
        <v/>
      </c>
      <c r="AV81" s="240">
        <f>IF(OR(NOT(ISNUMBER($T81)),ISBLANK($W81),NOT(ISNUMBER($X81))),0,      IF(OR(YEAR($T81)&gt;AV$7,$X81&lt;=0,(YEAR($T81)+$X81)&lt;AV$7),0,     IF(YEAR($T81)=AV$7,               ($W81/($X81*360))*DAYS360($T81,DATE(AV$7,12,31)),     IF((YEAR($T81)+$X81)&lt;=AV$7,               $W81-SUM($Y81:AU81),               $W81/$X81))))</f>
        <v/>
      </c>
      <c r="AW81" s="240">
        <f>IF(OR(NOT(ISNUMBER($T81)),ISBLANK($W81),NOT(ISNUMBER($X81))),0,      IF(OR(YEAR($T81)&gt;AW$7,$X81&lt;=0,(YEAR($T81)+$X81)&lt;AW$7),0,     IF(YEAR($T81)=AW$7,               ($W81/($X81*360))*DAYS360($T81,DATE(AW$7,12,31)),     IF((YEAR($T81)+$X81)&lt;=AW$7,               $W81-SUM($Y81:AV81),               $W81/$X81))))</f>
        <v/>
      </c>
      <c r="AX81" s="240">
        <f>IF(OR(NOT(ISNUMBER($T81)),ISBLANK($W81),NOT(ISNUMBER($X81))),0,      IF(OR(YEAR($T81)&gt;AX$7,$X81&lt;=0,(YEAR($T81)+$X81)&lt;AX$7),0,     IF(YEAR($T81)=AX$7,               ($W81/($X81*360))*DAYS360($T81,DATE(AX$7,12,31)),     IF((YEAR($T81)+$X81)&lt;=AX$7,               $W81-SUM($Y81:AW81),               $W81/$X81))))</f>
        <v/>
      </c>
      <c r="AY81" s="240">
        <f>IF(OR(NOT(ISNUMBER($T81)),ISBLANK($W81),NOT(ISNUMBER($X81))),0,      IF(OR(YEAR($T81)&gt;AY$7,$X81&lt;=0,(YEAR($T81)+$X81)&lt;AY$7),0,     IF(YEAR($T81)=AY$7,               ($W81/($X81*360))*DAYS360($T81,DATE(AY$7,12,31)),     IF((YEAR($T81)+$X81)&lt;=AY$7,               $W81-SUM($Y81:AX81),               $W81/$X81))))</f>
        <v/>
      </c>
      <c r="AZ81" s="240">
        <f>IF(OR(NOT(ISNUMBER($T81)),ISBLANK($W81),NOT(ISNUMBER($X81))),0,      IF(OR(YEAR($T81)&gt;AZ$7,$X81&lt;=0,(YEAR($T81)+$X81)&lt;AZ$7),0,     IF(YEAR($T81)=AZ$7,               ($W81/($X81*360))*DAYS360($T81,DATE(AZ$7,12,31)),     IF((YEAR($T81)+$X81)&lt;=AZ$7,               $W81-SUM($Y81:AY81),               $W81/$X81))))</f>
        <v/>
      </c>
      <c r="BA81" s="240">
        <f>IF(OR(NOT(ISNUMBER($T81)),ISBLANK($W81),NOT(ISNUMBER($X81))),0,      IF(OR(YEAR($T81)&gt;BA$7,$X81&lt;=0,(YEAR($T81)+$X81)&lt;BA$7),0,     IF(YEAR($T81)=BA$7,               ($W81/($X81*360))*DAYS360($T81,DATE(BA$7,12,31)),     IF((YEAR($T81)+$X81)&lt;=BA$7,               $W81-SUM($Y81:AZ81),               $W81/$X81))))</f>
        <v/>
      </c>
      <c r="BB81" s="240">
        <f>IF(OR(NOT(ISNUMBER($T81)),ISBLANK($W81),NOT(ISNUMBER($X81))),0,      IF(OR(YEAR($T81)&gt;BB$7,$X81&lt;=0,(YEAR($T81)+$X81)&lt;BB$7),0,     IF(YEAR($T81)=BB$7,               ($W81/($X81*360))*DAYS360($T81,DATE(BB$7,12,31)),     IF((YEAR($T81)+$X81)&lt;=BB$7,               $W81-SUM($Y81:BA81),               $W81/$X81))))</f>
        <v/>
      </c>
      <c r="BC81" s="240">
        <f>IF(OR(NOT(ISNUMBER($T81)),ISBLANK($W81),NOT(ISNUMBER($X81))),0,      IF(OR(YEAR($T81)&gt;BC$7,$X81&lt;=0,(YEAR($T81)+$X81)&lt;BC$7),0,     IF(YEAR($T81)=BC$7,               ($W81/($X81*360))*DAYS360($T81,DATE(BC$7,12,31)),     IF((YEAR($T81)+$X81)&lt;=BC$7,               $W81-SUM($Y81:BB81),               $W81/$X81))))</f>
        <v/>
      </c>
      <c r="BD81" s="240">
        <f>IF(OR(NOT(ISNUMBER($T81)),ISBLANK($W81),NOT(ISNUMBER($X81))),0,      IF(OR(YEAR($T81)&gt;BD$7,$X81&lt;=0,(YEAR($T81)+$X81)&lt;BD$7),0,     IF(YEAR($T81)=BD$7,               ($W81/($X81*360))*DAYS360($T81,DATE(BD$7,12,31)),     IF((YEAR($T81)+$X81)&lt;=BD$7,               $W81-SUM($Y81:BC81),               $W81/$X81))))</f>
        <v/>
      </c>
      <c r="BE81" s="240">
        <f>IF(OR(NOT(ISNUMBER($T81)),ISBLANK($W81),NOT(ISNUMBER($X81))),0,      IF(OR(YEAR($T81)&gt;BE$7,$X81&lt;=0,(YEAR($T81)+$X81)&lt;BE$7),0,     IF(YEAR($T81)=BE$7,               ($W81/($X81*360))*DAYS360($T81,DATE(BE$7,12,31)),     IF((YEAR($T81)+$X81)&lt;=BE$7,               $W81-SUM($Y81:BD81),               $W81/$X81))))</f>
        <v/>
      </c>
      <c r="BF81" s="240">
        <f>IF(OR(NOT(ISNUMBER($T81)),ISBLANK($W81),NOT(ISNUMBER($X81))),0,      IF(OR(YEAR($T81)&gt;BF$7,$X81&lt;=0,(YEAR($T81)+$X81)&lt;BF$7),0,     IF(YEAR($T81)=BF$7,               ($W81/($X81*360))*DAYS360($T81,DATE(BF$7,12,31)),     IF((YEAR($T81)+$X81)&lt;=BF$7,               $W81-SUM($Y81:BE81),               $W81/$X81))))</f>
        <v/>
      </c>
      <c r="BG81" s="240">
        <f>IF(OR(NOT(ISNUMBER($T81)),ISBLANK($W81),NOT(ISNUMBER($X81))),0,      IF(OR(YEAR($T81)&gt;BG$7,$X81&lt;=0,(YEAR($T81)+$X81)&lt;BG$7),0,     IF(YEAR($T81)=BG$7,               ($W81/($X81*360))*DAYS360($T81,DATE(BG$7,12,31)),     IF((YEAR($T81)+$X81)&lt;=BG$7,               $W81-SUM($Y81:BF81),               $W81/$X81))))</f>
        <v/>
      </c>
      <c r="BH81" s="240">
        <f>IF(OR(NOT(ISNUMBER($T81)),ISBLANK($W81),NOT(ISNUMBER($X81))),0,      IF(OR(YEAR($T81)&gt;BH$7,$X81&lt;=0,(YEAR($T81)+$X81)&lt;BH$7),0,     IF(YEAR($T81)=BH$7,               ($W81/($X81*360))*DAYS360($T81,DATE(BH$7,12,31)),     IF((YEAR($T81)+$X81)&lt;=BH$7,               $W81-SUM($Y81:BG81),               $W81/$X81))))</f>
        <v/>
      </c>
      <c r="BI81" s="240">
        <f>IF(OR(NOT(ISNUMBER($T81)),ISBLANK($W81),NOT(ISNUMBER($X81))),0,      IF(OR(YEAR($T81)&gt;BI$7,$X81&lt;=0,(YEAR($T81)+$X81)&lt;BI$7),0,     IF(YEAR($T81)=BI$7,               ($W81/($X81*360))*DAYS360($T81,DATE(BI$7,12,31)),     IF((YEAR($T81)+$X81)&lt;=BI$7,               $W81-SUM($Y81:BH81),               $W81/$X81))))</f>
        <v/>
      </c>
      <c r="BJ81" s="240">
        <f>IF(OR(NOT(ISNUMBER($T81)),ISBLANK($W81),NOT(ISNUMBER($X81))),0,      IF(OR(YEAR($T81)&gt;BJ$7,$X81&lt;=0,(YEAR($T81)+$X81)&lt;BJ$7),0,     IF(YEAR($T81)=BJ$7,               ($W81/($X81*360))*DAYS360($T81,DATE(BJ$7,12,31)),     IF((YEAR($T81)+$X81)&lt;=BJ$7,               $W81-SUM($Y81:BI81),               $W81/$X81))))</f>
        <v/>
      </c>
      <c r="BK81" s="240">
        <f>IF(OR(NOT(ISNUMBER($T81)),ISBLANK($W81),NOT(ISNUMBER($X81))),0,      IF(OR(YEAR($T81)&gt;BK$7,$X81&lt;=0,(YEAR($T81)+$X81)&lt;BK$7),0,     IF(YEAR($T81)=BK$7,               ($W81/($X81*360))*DAYS360($T81,DATE(BK$7,12,31)),     IF((YEAR($T81)+$X81)&lt;=BK$7,               $W81-SUM($Y81:BJ81),               $W81/$X81))))</f>
        <v/>
      </c>
      <c r="BL81" s="240">
        <f>IF(OR(NOT(ISNUMBER($T81)),ISBLANK($W81),NOT(ISNUMBER($X81))),0,      IF(OR(YEAR($T81)&gt;BL$7,$X81&lt;=0,(YEAR($T81)+$X81)&lt;BL$7),0,     IF(YEAR($T81)=BL$7,               ($W81/($X81*360))*DAYS360($T81,DATE(BL$7,12,31)),     IF((YEAR($T81)+$X81)&lt;=BL$7,               $W81-SUM($Y81:BK81),               $W81/$X81))))</f>
        <v/>
      </c>
      <c r="BM81" s="240">
        <f>IF(OR(NOT(ISNUMBER($T81)),ISBLANK($W81),NOT(ISNUMBER($X81))),0,      IF(OR(YEAR($T81)&gt;BM$7,$X81&lt;=0,(YEAR($T81)+$X81)&lt;BM$7),0,     IF(YEAR($T81)=BM$7,               ($W81/($X81*360))*DAYS360($T81,DATE(BM$7,12,31)),     IF((YEAR($T81)+$X81)&lt;=BM$7,               $W81-SUM($Y81:BL81),               $W81/$X81))))</f>
        <v/>
      </c>
      <c r="BN81" s="240">
        <f>IF(OR(NOT(ISNUMBER($T81)),ISBLANK($W81),NOT(ISNUMBER($X81))),0,      IF(OR(YEAR($T81)&gt;BN$7,$X81&lt;=0,(YEAR($T81)+$X81)&lt;BN$7),0,     IF(YEAR($T81)=BN$7,               ($W81/($X81*360))*DAYS360($T81,DATE(BN$7,12,31)),     IF((YEAR($T81)+$X81)&lt;=BN$7,               $W81-SUM($Y81:BM81),               $W81/$X81))))</f>
        <v/>
      </c>
      <c r="BO81" s="240">
        <f>IF(OR(NOT(ISNUMBER($T81)),ISBLANK($W81),NOT(ISNUMBER($X81))),0,      IF(OR(YEAR($T81)&gt;BO$7,$X81&lt;=0,(YEAR($T81)+$X81)&lt;BO$7),0,     IF(YEAR($T81)=BO$7,               ($W81/($X81*360))*DAYS360($T81,DATE(BO$7,12,31)),     IF((YEAR($T81)+$X81)&lt;=BO$7,               $W81-SUM($Y81:BN81),               $W81/$X81))))</f>
        <v/>
      </c>
      <c r="BP81" s="240">
        <f>IF(OR(NOT(ISNUMBER($T81)),ISBLANK($W81),NOT(ISNUMBER($X81))),0,      IF(OR(YEAR($T81)&gt;BP$7,$X81&lt;=0,(YEAR($T81)+$X81)&lt;BP$7),0,     IF(YEAR($T81)=BP$7,               ($W81/($X81*360))*DAYS360($T81,DATE(BP$7,12,31)),     IF((YEAR($T81)+$X81)&lt;=BP$7,               $W81-SUM($Y81:BO81),               $W81/$X81))))</f>
        <v/>
      </c>
      <c r="BQ81" s="240">
        <f>IF(OR(NOT(ISNUMBER($T81)),ISBLANK($W81),NOT(ISNUMBER($X81))),0,      IF(OR(YEAR($T81)&gt;BQ$7,$X81&lt;=0,(YEAR($T81)+$X81)&lt;BQ$7),0,     IF(YEAR($T81)=BQ$7,               ($W81/($X81*360))*DAYS360($T81,DATE(BQ$7,12,31)),     IF((YEAR($T81)+$X81)&lt;=BQ$7,               $W81-SUM($Y81:BP81),               $W81/$X81))))</f>
        <v/>
      </c>
      <c r="BR81" s="240">
        <f>IF(OR(NOT(ISNUMBER($T81)),ISBLANK($W81),NOT(ISNUMBER($X81))),0,      IF(OR(YEAR($T81)&gt;BR$7,$X81&lt;=0,(YEAR($T81)+$X81)&lt;BR$7),0,     IF(YEAR($T81)=BR$7,               ($W81/($X81*360))*DAYS360($T81,DATE(BR$7,12,31)),     IF((YEAR($T81)+$X81)&lt;=BR$7,               $W81-SUM($Y81:BQ81),               $W81/$X81))))</f>
        <v/>
      </c>
      <c r="BS81" s="240">
        <f>IF(OR(NOT(ISNUMBER($T81)),ISBLANK($W81),NOT(ISNUMBER($X81))),0,      IF(OR(YEAR($T81)&gt;BS$7,$X81&lt;=0,(YEAR($T81)+$X81)&lt;BS$7),0,     IF(YEAR($T81)=BS$7,               ($W81/($X81*360))*DAYS360($T81,DATE(BS$7,12,31)),     IF((YEAR($T81)+$X81)&lt;=BS$7,               $W81-SUM($Y81:BR81),               $W81/$X81))))</f>
        <v/>
      </c>
      <c r="BT81" s="240">
        <f>IF(OR(NOT(ISNUMBER($T81)),ISBLANK($W81),NOT(ISNUMBER($X81))),0,      IF(OR(YEAR($T81)&gt;BT$7,$X81&lt;=0,(YEAR($T81)+$X81)&lt;BT$7),0,     IF(YEAR($T81)=BT$7,               ($W81/($X81*360))*DAYS360($T81,DATE(BT$7,12,31)),     IF((YEAR($T81)+$X81)&lt;=BT$7,               $W81-SUM($Y81:BS81),               $W81/$X81))))</f>
        <v/>
      </c>
      <c r="BU81" s="240">
        <f>IF(OR(NOT(ISNUMBER($T81)),ISBLANK($W81),NOT(ISNUMBER($X81))),0,      IF(OR(YEAR($T81)&gt;BU$7,$X81&lt;=0,(YEAR($T81)+$X81)&lt;BU$7),0,     IF(YEAR($T81)=BU$7,               ($W81/($X81*360))*DAYS360($T81,DATE(BU$7,12,31)),     IF((YEAR($T81)+$X81)&lt;=BU$7,               $W81-SUM($Y81:BT81),               $W81/$X81))))</f>
        <v/>
      </c>
      <c r="BV81" s="240">
        <f>IF(OR(NOT(ISNUMBER($T81)),ISBLANK($W81),NOT(ISNUMBER($X81))),0,      IF(OR(YEAR($T81)&gt;BV$7,$X81&lt;=0,(YEAR($T81)+$X81)&lt;BV$7),0,     IF(YEAR($T81)=BV$7,               ($W81/($X81*360))*DAYS360($T81,DATE(BV$7,12,31)),     IF((YEAR($T81)+$X81)&lt;=BV$7,               $W81-SUM($Y81:BU81),               $W81/$X81))))</f>
        <v/>
      </c>
      <c r="BW81" s="240">
        <f>IF(OR(NOT(ISNUMBER($T81)),ISBLANK($W81),NOT(ISNUMBER($X81))),0,      IF(OR(YEAR($T81)&gt;BW$7,$X81&lt;=0,(YEAR($T81)+$X81)&lt;BW$7),0,     IF(YEAR($T81)=BW$7,               ($W81/($X81*360))*DAYS360($T81,DATE(BW$7,12,31)),     IF((YEAR($T81)+$X81)&lt;=BW$7,               $W81-SUM($Y81:BV81),               $W81/$X81))))</f>
        <v/>
      </c>
      <c r="BX81" s="240">
        <f>IF(OR(NOT(ISNUMBER($T81)),ISBLANK($W81),NOT(ISNUMBER($X81))),0,      IF(OR(YEAR($T81)&gt;BX$7,$X81&lt;=0,(YEAR($T81)+$X81)&lt;BX$7),0,     IF(YEAR($T81)=BX$7,               ($W81/($X81*360))*DAYS360($T81,DATE(BX$7,12,31)),     IF((YEAR($T81)+$X81)&lt;=BX$7,               $W81-SUM($Y81:BW81),               $W81/$X81))))</f>
        <v/>
      </c>
      <c r="BY81" s="240">
        <f>IF(OR(NOT(ISNUMBER($T81)),ISBLANK($W81),NOT(ISNUMBER($X81))),0,      IF(OR(YEAR($T81)&gt;BY$7,$X81&lt;=0,(YEAR($T81)+$X81)&lt;BY$7),0,     IF(YEAR($T81)=BY$7,               ($W81/($X81*360))*DAYS360($T81,DATE(BY$7,12,31)),     IF((YEAR($T81)+$X81)&lt;=BY$7,               $W81-SUM($Y81:BX81),               $W81/$X81))))</f>
        <v/>
      </c>
    </row>
    <row r="82" ht="15" customFormat="1" customHeight="1" s="14">
      <c r="A82" s="12" t="n"/>
      <c r="B82" s="30" t="inlineStr">
        <is>
          <t>Bien_Immo - 1</t>
        </is>
      </c>
      <c r="C82" s="190" t="n"/>
      <c r="D82" s="356" t="n"/>
      <c r="E82" s="525" t="n"/>
      <c r="F82" s="525" t="n"/>
      <c r="G82" s="525" t="n"/>
      <c r="H82" s="525" t="n"/>
      <c r="I82" s="525" t="n"/>
      <c r="J82" s="525" t="n"/>
      <c r="K82" s="525" t="n"/>
      <c r="L82" s="525" t="n"/>
      <c r="M82" s="525" t="n"/>
      <c r="N82" s="526" t="n"/>
      <c r="O82" s="260" t="n"/>
      <c r="P82" s="191" t="n"/>
      <c r="Q82" s="341" t="inlineStr">
        <is>
          <t>Autres immobilisations corporelles</t>
        </is>
      </c>
      <c r="R82" s="18" t="n"/>
      <c r="S82" s="12">
        <f>B88</f>
        <v/>
      </c>
      <c r="T82" s="176">
        <f>IFERROR( IF(ISBLANK(C88),"",IF(C88&lt;HLOOKUP(S82,$Z$275:$AC$280,5,FALSE),"",MAX(HLOOKUP(S82,$Z$275:$AC$280,6,FALSE),C88) ) ),"")</f>
        <v/>
      </c>
      <c r="U82" s="287">
        <f>IF(ISBLANK(D88),"",D88)</f>
        <v/>
      </c>
      <c r="V82" s="316">
        <f>Q88</f>
        <v/>
      </c>
      <c r="W82" s="512">
        <f>IF(ISBLANK(O88),0,O88)</f>
        <v/>
      </c>
      <c r="X82" s="512">
        <f>IF(ISBLANK(P88),"",P88)</f>
        <v/>
      </c>
      <c r="Y82" s="12" t="n"/>
      <c r="Z82" s="240">
        <f>IF(OR(NOT(ISNUMBER($T82)),ISBLANK($W82),NOT(ISNUMBER($X82))),0,      IF(OR(YEAR($T82)&gt;Z$7,$X82&lt;=0,(YEAR($T82)+$X82)&lt;Z$7),0,     IF(YEAR($T82)=Z$7,               ($W82/($X82*360))*DAYS360($T82,DATE(Z$7,12,31)),     IF((YEAR($T82)+$X82)&lt;=Z$7,               $W82-SUM($Y82:Y82),               $W82/$X82))))</f>
        <v/>
      </c>
      <c r="AA82" s="240">
        <f>IF(OR(NOT(ISNUMBER($T82)),ISBLANK($W82),NOT(ISNUMBER($X82))),0,      IF(OR(YEAR($T82)&gt;AA$7,$X82&lt;=0,(YEAR($T82)+$X82)&lt;AA$7),0,     IF(YEAR($T82)=AA$7,               ($W82/($X82*360))*DAYS360($T82,DATE(AA$7,12,31)),     IF((YEAR($T82)+$X82)&lt;=AA$7,               $W82-SUM($Y82:Z82),               $W82/$X82))))</f>
        <v/>
      </c>
      <c r="AB82" s="240">
        <f>IF(OR(NOT(ISNUMBER($T82)),ISBLANK($W82),NOT(ISNUMBER($X82))),0,      IF(OR(YEAR($T82)&gt;AB$7,$X82&lt;=0,(YEAR($T82)+$X82)&lt;AB$7),0,     IF(YEAR($T82)=AB$7,               ($W82/($X82*360))*DAYS360($T82,DATE(AB$7,12,31)),     IF((YEAR($T82)+$X82)&lt;=AB$7,               $W82-SUM($Y82:AA82),               $W82/$X82))))</f>
        <v/>
      </c>
      <c r="AC82" s="240">
        <f>IF(OR(NOT(ISNUMBER($T82)),ISBLANK($W82),NOT(ISNUMBER($X82))),0,      IF(OR(YEAR($T82)&gt;AC$7,$X82&lt;=0,(YEAR($T82)+$X82)&lt;AC$7),0,     IF(YEAR($T82)=AC$7,               ($W82/($X82*360))*DAYS360($T82,DATE(AC$7,12,31)),     IF((YEAR($T82)+$X82)&lt;=AC$7,               $W82-SUM($Y82:AB82),               $W82/$X82))))</f>
        <v/>
      </c>
      <c r="AD82" s="240">
        <f>IF(OR(NOT(ISNUMBER($T82)),ISBLANK($W82),NOT(ISNUMBER($X82))),0,      IF(OR(YEAR($T82)&gt;AD$7,$X82&lt;=0,(YEAR($T82)+$X82)&lt;AD$7),0,     IF(YEAR($T82)=AD$7,               ($W82/($X82*360))*DAYS360($T82,DATE(AD$7,12,31)),     IF((YEAR($T82)+$X82)&lt;=AD$7,               $W82-SUM($Y82:AC82),               $W82/$X82))))</f>
        <v/>
      </c>
      <c r="AE82" s="240">
        <f>IF(OR(NOT(ISNUMBER($T82)),ISBLANK($W82),NOT(ISNUMBER($X82))),0,      IF(OR(YEAR($T82)&gt;AE$7,$X82&lt;=0,(YEAR($T82)+$X82)&lt;AE$7),0,     IF(YEAR($T82)=AE$7,               ($W82/($X82*360))*DAYS360($T82,DATE(AE$7,12,31)),     IF((YEAR($T82)+$X82)&lt;=AE$7,               $W82-SUM($Y82:AD82),               $W82/$X82))))</f>
        <v/>
      </c>
      <c r="AF82" s="240">
        <f>IF(OR(NOT(ISNUMBER($T82)),ISBLANK($W82),NOT(ISNUMBER($X82))),0,      IF(OR(YEAR($T82)&gt;AF$7,$X82&lt;=0,(YEAR($T82)+$X82)&lt;AF$7),0,     IF(YEAR($T82)=AF$7,               ($W82/($X82*360))*DAYS360($T82,DATE(AF$7,12,31)),     IF((YEAR($T82)+$X82)&lt;=AF$7,               $W82-SUM($Y82:AE82),               $W82/$X82))))</f>
        <v/>
      </c>
      <c r="AG82" s="240">
        <f>IF(OR(NOT(ISNUMBER($T82)),ISBLANK($W82),NOT(ISNUMBER($X82))),0,      IF(OR(YEAR($T82)&gt;AG$7,$X82&lt;=0,(YEAR($T82)+$X82)&lt;AG$7),0,     IF(YEAR($T82)=AG$7,               ($W82/($X82*360))*DAYS360($T82,DATE(AG$7,12,31)),     IF((YEAR($T82)+$X82)&lt;=AG$7,               $W82-SUM($Y82:AF82),               $W82/$X82))))</f>
        <v/>
      </c>
      <c r="AH82" s="240">
        <f>IF(OR(NOT(ISNUMBER($T82)),ISBLANK($W82),NOT(ISNUMBER($X82))),0,      IF(OR(YEAR($T82)&gt;AH$7,$X82&lt;=0,(YEAR($T82)+$X82)&lt;AH$7),0,     IF(YEAR($T82)=AH$7,               ($W82/($X82*360))*DAYS360($T82,DATE(AH$7,12,31)),     IF((YEAR($T82)+$X82)&lt;=AH$7,               $W82-SUM($Y82:AG82),               $W82/$X82))))</f>
        <v/>
      </c>
      <c r="AI82" s="240">
        <f>IF(OR(NOT(ISNUMBER($T82)),ISBLANK($W82),NOT(ISNUMBER($X82))),0,      IF(OR(YEAR($T82)&gt;AI$7,$X82&lt;=0,(YEAR($T82)+$X82)&lt;AI$7),0,     IF(YEAR($T82)=AI$7,               ($W82/($X82*360))*DAYS360($T82,DATE(AI$7,12,31)),     IF((YEAR($T82)+$X82)&lt;=AI$7,               $W82-SUM($Y82:AH82),               $W82/$X82))))</f>
        <v/>
      </c>
      <c r="AJ82" s="240">
        <f>IF(OR(NOT(ISNUMBER($T82)),ISBLANK($W82),NOT(ISNUMBER($X82))),0,      IF(OR(YEAR($T82)&gt;AJ$7,$X82&lt;=0,(YEAR($T82)+$X82)&lt;AJ$7),0,     IF(YEAR($T82)=AJ$7,               ($W82/($X82*360))*DAYS360($T82,DATE(AJ$7,12,31)),     IF((YEAR($T82)+$X82)&lt;=AJ$7,               $W82-SUM($Y82:AI82),               $W82/$X82))))</f>
        <v/>
      </c>
      <c r="AK82" s="240">
        <f>IF(OR(NOT(ISNUMBER($T82)),ISBLANK($W82),NOT(ISNUMBER($X82))),0,      IF(OR(YEAR($T82)&gt;AK$7,$X82&lt;=0,(YEAR($T82)+$X82)&lt;AK$7),0,     IF(YEAR($T82)=AK$7,               ($W82/($X82*360))*DAYS360($T82,DATE(AK$7,12,31)),     IF((YEAR($T82)+$X82)&lt;=AK$7,               $W82-SUM($Y82:AJ82),               $W82/$X82))))</f>
        <v/>
      </c>
      <c r="AL82" s="240">
        <f>IF(OR(NOT(ISNUMBER($T82)),ISBLANK($W82),NOT(ISNUMBER($X82))),0,      IF(OR(YEAR($T82)&gt;AL$7,$X82&lt;=0,(YEAR($T82)+$X82)&lt;AL$7),0,     IF(YEAR($T82)=AL$7,               ($W82/($X82*360))*DAYS360($T82,DATE(AL$7,12,31)),     IF((YEAR($T82)+$X82)&lt;=AL$7,               $W82-SUM($Y82:AK82),               $W82/$X82))))</f>
        <v/>
      </c>
      <c r="AM82" s="240">
        <f>IF(OR(NOT(ISNUMBER($T82)),ISBLANK($W82),NOT(ISNUMBER($X82))),0,      IF(OR(YEAR($T82)&gt;AM$7,$X82&lt;=0,(YEAR($T82)+$X82)&lt;AM$7),0,     IF(YEAR($T82)=AM$7,               ($W82/($X82*360))*DAYS360($T82,DATE(AM$7,12,31)),     IF((YEAR($T82)+$X82)&lt;=AM$7,               $W82-SUM($Y82:AL82),               $W82/$X82))))</f>
        <v/>
      </c>
      <c r="AN82" s="240">
        <f>IF(OR(NOT(ISNUMBER($T82)),ISBLANK($W82),NOT(ISNUMBER($X82))),0,      IF(OR(YEAR($T82)&gt;AN$7,$X82&lt;=0,(YEAR($T82)+$X82)&lt;AN$7),0,     IF(YEAR($T82)=AN$7,               ($W82/($X82*360))*DAYS360($T82,DATE(AN$7,12,31)),     IF((YEAR($T82)+$X82)&lt;=AN$7,               $W82-SUM($Y82:AM82),               $W82/$X82))))</f>
        <v/>
      </c>
      <c r="AO82" s="240">
        <f>IF(OR(NOT(ISNUMBER($T82)),ISBLANK($W82),NOT(ISNUMBER($X82))),0,      IF(OR(YEAR($T82)&gt;AO$7,$X82&lt;=0,(YEAR($T82)+$X82)&lt;AO$7),0,     IF(YEAR($T82)=AO$7,               ($W82/($X82*360))*DAYS360($T82,DATE(AO$7,12,31)),     IF((YEAR($T82)+$X82)&lt;=AO$7,               $W82-SUM($Y82:AN82),               $W82/$X82))))</f>
        <v/>
      </c>
      <c r="AP82" s="240">
        <f>IF(OR(NOT(ISNUMBER($T82)),ISBLANK($W82),NOT(ISNUMBER($X82))),0,      IF(OR(YEAR($T82)&gt;AP$7,$X82&lt;=0,(YEAR($T82)+$X82)&lt;AP$7),0,     IF(YEAR($T82)=AP$7,               ($W82/($X82*360))*DAYS360($T82,DATE(AP$7,12,31)),     IF((YEAR($T82)+$X82)&lt;=AP$7,               $W82-SUM($Y82:AO82),               $W82/$X82))))</f>
        <v/>
      </c>
      <c r="AQ82" s="240">
        <f>IF(OR(NOT(ISNUMBER($T82)),ISBLANK($W82),NOT(ISNUMBER($X82))),0,      IF(OR(YEAR($T82)&gt;AQ$7,$X82&lt;=0,(YEAR($T82)+$X82)&lt;AQ$7),0,     IF(YEAR($T82)=AQ$7,               ($W82/($X82*360))*DAYS360($T82,DATE(AQ$7,12,31)),     IF((YEAR($T82)+$X82)&lt;=AQ$7,               $W82-SUM($Y82:AP82),               $W82/$X82))))</f>
        <v/>
      </c>
      <c r="AR82" s="240">
        <f>IF(OR(NOT(ISNUMBER($T82)),ISBLANK($W82),NOT(ISNUMBER($X82))),0,      IF(OR(YEAR($T82)&gt;AR$7,$X82&lt;=0,(YEAR($T82)+$X82)&lt;AR$7),0,     IF(YEAR($T82)=AR$7,               ($W82/($X82*360))*DAYS360($T82,DATE(AR$7,12,31)),     IF((YEAR($T82)+$X82)&lt;=AR$7,               $W82-SUM($Y82:AQ82),               $W82/$X82))))</f>
        <v/>
      </c>
      <c r="AS82" s="240">
        <f>IF(OR(NOT(ISNUMBER($T82)),ISBLANK($W82),NOT(ISNUMBER($X82))),0,      IF(OR(YEAR($T82)&gt;AS$7,$X82&lt;=0,(YEAR($T82)+$X82)&lt;AS$7),0,     IF(YEAR($T82)=AS$7,               ($W82/($X82*360))*DAYS360($T82,DATE(AS$7,12,31)),     IF((YEAR($T82)+$X82)&lt;=AS$7,               $W82-SUM($Y82:AR82),               $W82/$X82))))</f>
        <v/>
      </c>
      <c r="AT82" s="240">
        <f>IF(OR(NOT(ISNUMBER($T82)),ISBLANK($W82),NOT(ISNUMBER($X82))),0,      IF(OR(YEAR($T82)&gt;AT$7,$X82&lt;=0,(YEAR($T82)+$X82)&lt;AT$7),0,     IF(YEAR($T82)=AT$7,               ($W82/($X82*360))*DAYS360($T82,DATE(AT$7,12,31)),     IF((YEAR($T82)+$X82)&lt;=AT$7,               $W82-SUM($Y82:AS82),               $W82/$X82))))</f>
        <v/>
      </c>
      <c r="AU82" s="240">
        <f>IF(OR(NOT(ISNUMBER($T82)),ISBLANK($W82),NOT(ISNUMBER($X82))),0,      IF(OR(YEAR($T82)&gt;AU$7,$X82&lt;=0,(YEAR($T82)+$X82)&lt;AU$7),0,     IF(YEAR($T82)=AU$7,               ($W82/($X82*360))*DAYS360($T82,DATE(AU$7,12,31)),     IF((YEAR($T82)+$X82)&lt;=AU$7,               $W82-SUM($Y82:AT82),               $W82/$X82))))</f>
        <v/>
      </c>
      <c r="AV82" s="240">
        <f>IF(OR(NOT(ISNUMBER($T82)),ISBLANK($W82),NOT(ISNUMBER($X82))),0,      IF(OR(YEAR($T82)&gt;AV$7,$X82&lt;=0,(YEAR($T82)+$X82)&lt;AV$7),0,     IF(YEAR($T82)=AV$7,               ($W82/($X82*360))*DAYS360($T82,DATE(AV$7,12,31)),     IF((YEAR($T82)+$X82)&lt;=AV$7,               $W82-SUM($Y82:AU82),               $W82/$X82))))</f>
        <v/>
      </c>
      <c r="AW82" s="240">
        <f>IF(OR(NOT(ISNUMBER($T82)),ISBLANK($W82),NOT(ISNUMBER($X82))),0,      IF(OR(YEAR($T82)&gt;AW$7,$X82&lt;=0,(YEAR($T82)+$X82)&lt;AW$7),0,     IF(YEAR($T82)=AW$7,               ($W82/($X82*360))*DAYS360($T82,DATE(AW$7,12,31)),     IF((YEAR($T82)+$X82)&lt;=AW$7,               $W82-SUM($Y82:AV82),               $W82/$X82))))</f>
        <v/>
      </c>
      <c r="AX82" s="240">
        <f>IF(OR(NOT(ISNUMBER($T82)),ISBLANK($W82),NOT(ISNUMBER($X82))),0,      IF(OR(YEAR($T82)&gt;AX$7,$X82&lt;=0,(YEAR($T82)+$X82)&lt;AX$7),0,     IF(YEAR($T82)=AX$7,               ($W82/($X82*360))*DAYS360($T82,DATE(AX$7,12,31)),     IF((YEAR($T82)+$X82)&lt;=AX$7,               $W82-SUM($Y82:AW82),               $W82/$X82))))</f>
        <v/>
      </c>
      <c r="AY82" s="240">
        <f>IF(OR(NOT(ISNUMBER($T82)),ISBLANK($W82),NOT(ISNUMBER($X82))),0,      IF(OR(YEAR($T82)&gt;AY$7,$X82&lt;=0,(YEAR($T82)+$X82)&lt;AY$7),0,     IF(YEAR($T82)=AY$7,               ($W82/($X82*360))*DAYS360($T82,DATE(AY$7,12,31)),     IF((YEAR($T82)+$X82)&lt;=AY$7,               $W82-SUM($Y82:AX82),               $W82/$X82))))</f>
        <v/>
      </c>
      <c r="AZ82" s="240">
        <f>IF(OR(NOT(ISNUMBER($T82)),ISBLANK($W82),NOT(ISNUMBER($X82))),0,      IF(OR(YEAR($T82)&gt;AZ$7,$X82&lt;=0,(YEAR($T82)+$X82)&lt;AZ$7),0,     IF(YEAR($T82)=AZ$7,               ($W82/($X82*360))*DAYS360($T82,DATE(AZ$7,12,31)),     IF((YEAR($T82)+$X82)&lt;=AZ$7,               $W82-SUM($Y82:AY82),               $W82/$X82))))</f>
        <v/>
      </c>
      <c r="BA82" s="240">
        <f>IF(OR(NOT(ISNUMBER($T82)),ISBLANK($W82),NOT(ISNUMBER($X82))),0,      IF(OR(YEAR($T82)&gt;BA$7,$X82&lt;=0,(YEAR($T82)+$X82)&lt;BA$7),0,     IF(YEAR($T82)=BA$7,               ($W82/($X82*360))*DAYS360($T82,DATE(BA$7,12,31)),     IF((YEAR($T82)+$X82)&lt;=BA$7,               $W82-SUM($Y82:AZ82),               $W82/$X82))))</f>
        <v/>
      </c>
      <c r="BB82" s="240">
        <f>IF(OR(NOT(ISNUMBER($T82)),ISBLANK($W82),NOT(ISNUMBER($X82))),0,      IF(OR(YEAR($T82)&gt;BB$7,$X82&lt;=0,(YEAR($T82)+$X82)&lt;BB$7),0,     IF(YEAR($T82)=BB$7,               ($W82/($X82*360))*DAYS360($T82,DATE(BB$7,12,31)),     IF((YEAR($T82)+$X82)&lt;=BB$7,               $W82-SUM($Y82:BA82),               $W82/$X82))))</f>
        <v/>
      </c>
      <c r="BC82" s="240">
        <f>IF(OR(NOT(ISNUMBER($T82)),ISBLANK($W82),NOT(ISNUMBER($X82))),0,      IF(OR(YEAR($T82)&gt;BC$7,$X82&lt;=0,(YEAR($T82)+$X82)&lt;BC$7),0,     IF(YEAR($T82)=BC$7,               ($W82/($X82*360))*DAYS360($T82,DATE(BC$7,12,31)),     IF((YEAR($T82)+$X82)&lt;=BC$7,               $W82-SUM($Y82:BB82),               $W82/$X82))))</f>
        <v/>
      </c>
      <c r="BD82" s="240">
        <f>IF(OR(NOT(ISNUMBER($T82)),ISBLANK($W82),NOT(ISNUMBER($X82))),0,      IF(OR(YEAR($T82)&gt;BD$7,$X82&lt;=0,(YEAR($T82)+$X82)&lt;BD$7),0,     IF(YEAR($T82)=BD$7,               ($W82/($X82*360))*DAYS360($T82,DATE(BD$7,12,31)),     IF((YEAR($T82)+$X82)&lt;=BD$7,               $W82-SUM($Y82:BC82),               $W82/$X82))))</f>
        <v/>
      </c>
      <c r="BE82" s="240">
        <f>IF(OR(NOT(ISNUMBER($T82)),ISBLANK($W82),NOT(ISNUMBER($X82))),0,      IF(OR(YEAR($T82)&gt;BE$7,$X82&lt;=0,(YEAR($T82)+$X82)&lt;BE$7),0,     IF(YEAR($T82)=BE$7,               ($W82/($X82*360))*DAYS360($T82,DATE(BE$7,12,31)),     IF((YEAR($T82)+$X82)&lt;=BE$7,               $W82-SUM($Y82:BD82),               $W82/$X82))))</f>
        <v/>
      </c>
      <c r="BF82" s="240">
        <f>IF(OR(NOT(ISNUMBER($T82)),ISBLANK($W82),NOT(ISNUMBER($X82))),0,      IF(OR(YEAR($T82)&gt;BF$7,$X82&lt;=0,(YEAR($T82)+$X82)&lt;BF$7),0,     IF(YEAR($T82)=BF$7,               ($W82/($X82*360))*DAYS360($T82,DATE(BF$7,12,31)),     IF((YEAR($T82)+$X82)&lt;=BF$7,               $W82-SUM($Y82:BE82),               $W82/$X82))))</f>
        <v/>
      </c>
      <c r="BG82" s="240">
        <f>IF(OR(NOT(ISNUMBER($T82)),ISBLANK($W82),NOT(ISNUMBER($X82))),0,      IF(OR(YEAR($T82)&gt;BG$7,$X82&lt;=0,(YEAR($T82)+$X82)&lt;BG$7),0,     IF(YEAR($T82)=BG$7,               ($W82/($X82*360))*DAYS360($T82,DATE(BG$7,12,31)),     IF((YEAR($T82)+$X82)&lt;=BG$7,               $W82-SUM($Y82:BF82),               $W82/$X82))))</f>
        <v/>
      </c>
      <c r="BH82" s="240">
        <f>IF(OR(NOT(ISNUMBER($T82)),ISBLANK($W82),NOT(ISNUMBER($X82))),0,      IF(OR(YEAR($T82)&gt;BH$7,$X82&lt;=0,(YEAR($T82)+$X82)&lt;BH$7),0,     IF(YEAR($T82)=BH$7,               ($W82/($X82*360))*DAYS360($T82,DATE(BH$7,12,31)),     IF((YEAR($T82)+$X82)&lt;=BH$7,               $W82-SUM($Y82:BG82),               $W82/$X82))))</f>
        <v/>
      </c>
      <c r="BI82" s="240">
        <f>IF(OR(NOT(ISNUMBER($T82)),ISBLANK($W82),NOT(ISNUMBER($X82))),0,      IF(OR(YEAR($T82)&gt;BI$7,$X82&lt;=0,(YEAR($T82)+$X82)&lt;BI$7),0,     IF(YEAR($T82)=BI$7,               ($W82/($X82*360))*DAYS360($T82,DATE(BI$7,12,31)),     IF((YEAR($T82)+$X82)&lt;=BI$7,               $W82-SUM($Y82:BH82),               $W82/$X82))))</f>
        <v/>
      </c>
      <c r="BJ82" s="240">
        <f>IF(OR(NOT(ISNUMBER($T82)),ISBLANK($W82),NOT(ISNUMBER($X82))),0,      IF(OR(YEAR($T82)&gt;BJ$7,$X82&lt;=0,(YEAR($T82)+$X82)&lt;BJ$7),0,     IF(YEAR($T82)=BJ$7,               ($W82/($X82*360))*DAYS360($T82,DATE(BJ$7,12,31)),     IF((YEAR($T82)+$X82)&lt;=BJ$7,               $W82-SUM($Y82:BI82),               $W82/$X82))))</f>
        <v/>
      </c>
      <c r="BK82" s="240">
        <f>IF(OR(NOT(ISNUMBER($T82)),ISBLANK($W82),NOT(ISNUMBER($X82))),0,      IF(OR(YEAR($T82)&gt;BK$7,$X82&lt;=0,(YEAR($T82)+$X82)&lt;BK$7),0,     IF(YEAR($T82)=BK$7,               ($W82/($X82*360))*DAYS360($T82,DATE(BK$7,12,31)),     IF((YEAR($T82)+$X82)&lt;=BK$7,               $W82-SUM($Y82:BJ82),               $W82/$X82))))</f>
        <v/>
      </c>
      <c r="BL82" s="240">
        <f>IF(OR(NOT(ISNUMBER($T82)),ISBLANK($W82),NOT(ISNUMBER($X82))),0,      IF(OR(YEAR($T82)&gt;BL$7,$X82&lt;=0,(YEAR($T82)+$X82)&lt;BL$7),0,     IF(YEAR($T82)=BL$7,               ($W82/($X82*360))*DAYS360($T82,DATE(BL$7,12,31)),     IF((YEAR($T82)+$X82)&lt;=BL$7,               $W82-SUM($Y82:BK82),               $W82/$X82))))</f>
        <v/>
      </c>
      <c r="BM82" s="240">
        <f>IF(OR(NOT(ISNUMBER($T82)),ISBLANK($W82),NOT(ISNUMBER($X82))),0,      IF(OR(YEAR($T82)&gt;BM$7,$X82&lt;=0,(YEAR($T82)+$X82)&lt;BM$7),0,     IF(YEAR($T82)=BM$7,               ($W82/($X82*360))*DAYS360($T82,DATE(BM$7,12,31)),     IF((YEAR($T82)+$X82)&lt;=BM$7,               $W82-SUM($Y82:BL82),               $W82/$X82))))</f>
        <v/>
      </c>
      <c r="BN82" s="240">
        <f>IF(OR(NOT(ISNUMBER($T82)),ISBLANK($W82),NOT(ISNUMBER($X82))),0,      IF(OR(YEAR($T82)&gt;BN$7,$X82&lt;=0,(YEAR($T82)+$X82)&lt;BN$7),0,     IF(YEAR($T82)=BN$7,               ($W82/($X82*360))*DAYS360($T82,DATE(BN$7,12,31)),     IF((YEAR($T82)+$X82)&lt;=BN$7,               $W82-SUM($Y82:BM82),               $W82/$X82))))</f>
        <v/>
      </c>
      <c r="BO82" s="240">
        <f>IF(OR(NOT(ISNUMBER($T82)),ISBLANK($W82),NOT(ISNUMBER($X82))),0,      IF(OR(YEAR($T82)&gt;BO$7,$X82&lt;=0,(YEAR($T82)+$X82)&lt;BO$7),0,     IF(YEAR($T82)=BO$7,               ($W82/($X82*360))*DAYS360($T82,DATE(BO$7,12,31)),     IF((YEAR($T82)+$X82)&lt;=BO$7,               $W82-SUM($Y82:BN82),               $W82/$X82))))</f>
        <v/>
      </c>
      <c r="BP82" s="240">
        <f>IF(OR(NOT(ISNUMBER($T82)),ISBLANK($W82),NOT(ISNUMBER($X82))),0,      IF(OR(YEAR($T82)&gt;BP$7,$X82&lt;=0,(YEAR($T82)+$X82)&lt;BP$7),0,     IF(YEAR($T82)=BP$7,               ($W82/($X82*360))*DAYS360($T82,DATE(BP$7,12,31)),     IF((YEAR($T82)+$X82)&lt;=BP$7,               $W82-SUM($Y82:BO82),               $W82/$X82))))</f>
        <v/>
      </c>
      <c r="BQ82" s="240">
        <f>IF(OR(NOT(ISNUMBER($T82)),ISBLANK($W82),NOT(ISNUMBER($X82))),0,      IF(OR(YEAR($T82)&gt;BQ$7,$X82&lt;=0,(YEAR($T82)+$X82)&lt;BQ$7),0,     IF(YEAR($T82)=BQ$7,               ($W82/($X82*360))*DAYS360($T82,DATE(BQ$7,12,31)),     IF((YEAR($T82)+$X82)&lt;=BQ$7,               $W82-SUM($Y82:BP82),               $W82/$X82))))</f>
        <v/>
      </c>
      <c r="BR82" s="240">
        <f>IF(OR(NOT(ISNUMBER($T82)),ISBLANK($W82),NOT(ISNUMBER($X82))),0,      IF(OR(YEAR($T82)&gt;BR$7,$X82&lt;=0,(YEAR($T82)+$X82)&lt;BR$7),0,     IF(YEAR($T82)=BR$7,               ($W82/($X82*360))*DAYS360($T82,DATE(BR$7,12,31)),     IF((YEAR($T82)+$X82)&lt;=BR$7,               $W82-SUM($Y82:BQ82),               $W82/$X82))))</f>
        <v/>
      </c>
      <c r="BS82" s="240">
        <f>IF(OR(NOT(ISNUMBER($T82)),ISBLANK($W82),NOT(ISNUMBER($X82))),0,      IF(OR(YEAR($T82)&gt;BS$7,$X82&lt;=0,(YEAR($T82)+$X82)&lt;BS$7),0,     IF(YEAR($T82)=BS$7,               ($W82/($X82*360))*DAYS360($T82,DATE(BS$7,12,31)),     IF((YEAR($T82)+$X82)&lt;=BS$7,               $W82-SUM($Y82:BR82),               $W82/$X82))))</f>
        <v/>
      </c>
      <c r="BT82" s="240">
        <f>IF(OR(NOT(ISNUMBER($T82)),ISBLANK($W82),NOT(ISNUMBER($X82))),0,      IF(OR(YEAR($T82)&gt;BT$7,$X82&lt;=0,(YEAR($T82)+$X82)&lt;BT$7),0,     IF(YEAR($T82)=BT$7,               ($W82/($X82*360))*DAYS360($T82,DATE(BT$7,12,31)),     IF((YEAR($T82)+$X82)&lt;=BT$7,               $W82-SUM($Y82:BS82),               $W82/$X82))))</f>
        <v/>
      </c>
      <c r="BU82" s="240">
        <f>IF(OR(NOT(ISNUMBER($T82)),ISBLANK($W82),NOT(ISNUMBER($X82))),0,      IF(OR(YEAR($T82)&gt;BU$7,$X82&lt;=0,(YEAR($T82)+$X82)&lt;BU$7),0,     IF(YEAR($T82)=BU$7,               ($W82/($X82*360))*DAYS360($T82,DATE(BU$7,12,31)),     IF((YEAR($T82)+$X82)&lt;=BU$7,               $W82-SUM($Y82:BT82),               $W82/$X82))))</f>
        <v/>
      </c>
      <c r="BV82" s="240">
        <f>IF(OR(NOT(ISNUMBER($T82)),ISBLANK($W82),NOT(ISNUMBER($X82))),0,      IF(OR(YEAR($T82)&gt;BV$7,$X82&lt;=0,(YEAR($T82)+$X82)&lt;BV$7),0,     IF(YEAR($T82)=BV$7,               ($W82/($X82*360))*DAYS360($T82,DATE(BV$7,12,31)),     IF((YEAR($T82)+$X82)&lt;=BV$7,               $W82-SUM($Y82:BU82),               $W82/$X82))))</f>
        <v/>
      </c>
      <c r="BW82" s="240">
        <f>IF(OR(NOT(ISNUMBER($T82)),ISBLANK($W82),NOT(ISNUMBER($X82))),0,      IF(OR(YEAR($T82)&gt;BW$7,$X82&lt;=0,(YEAR($T82)+$X82)&lt;BW$7),0,     IF(YEAR($T82)=BW$7,               ($W82/($X82*360))*DAYS360($T82,DATE(BW$7,12,31)),     IF((YEAR($T82)+$X82)&lt;=BW$7,               $W82-SUM($Y82:BV82),               $W82/$X82))))</f>
        <v/>
      </c>
      <c r="BX82" s="240">
        <f>IF(OR(NOT(ISNUMBER($T82)),ISBLANK($W82),NOT(ISNUMBER($X82))),0,      IF(OR(YEAR($T82)&gt;BX$7,$X82&lt;=0,(YEAR($T82)+$X82)&lt;BX$7),0,     IF(YEAR($T82)=BX$7,               ($W82/($X82*360))*DAYS360($T82,DATE(BX$7,12,31)),     IF((YEAR($T82)+$X82)&lt;=BX$7,               $W82-SUM($Y82:BW82),               $W82/$X82))))</f>
        <v/>
      </c>
      <c r="BY82" s="240">
        <f>IF(OR(NOT(ISNUMBER($T82)),ISBLANK($W82),NOT(ISNUMBER($X82))),0,      IF(OR(YEAR($T82)&gt;BY$7,$X82&lt;=0,(YEAR($T82)+$X82)&lt;BY$7),0,     IF(YEAR($T82)=BY$7,               ($W82/($X82*360))*DAYS360($T82,DATE(BY$7,12,31)),     IF((YEAR($T82)+$X82)&lt;=BY$7,               $W82-SUM($Y82:BX82),               $W82/$X82))))</f>
        <v/>
      </c>
    </row>
    <row r="83" ht="15" customFormat="1" customHeight="1" s="14">
      <c r="A83" s="12" t="n"/>
      <c r="B83" s="30" t="inlineStr">
        <is>
          <t>Bien_Immo - 1</t>
        </is>
      </c>
      <c r="C83" s="190" t="n"/>
      <c r="D83" s="356" t="n"/>
      <c r="E83" s="525" t="n"/>
      <c r="F83" s="525" t="n"/>
      <c r="G83" s="525" t="n"/>
      <c r="H83" s="525" t="n"/>
      <c r="I83" s="525" t="n"/>
      <c r="J83" s="525" t="n"/>
      <c r="K83" s="525" t="n"/>
      <c r="L83" s="525" t="n"/>
      <c r="M83" s="525" t="n"/>
      <c r="N83" s="526" t="n"/>
      <c r="O83" s="260" t="n"/>
      <c r="P83" s="191" t="n"/>
      <c r="Q83" s="341" t="inlineStr">
        <is>
          <t>Autres immobilisations corporelles</t>
        </is>
      </c>
      <c r="R83" s="18" t="n"/>
      <c r="S83" s="12">
        <f>B89</f>
        <v/>
      </c>
      <c r="T83" s="176">
        <f>IFERROR( IF(ISBLANK(C89),"",IF(C89&lt;HLOOKUP(S83,$Z$275:$AC$280,5,FALSE),"",MAX(HLOOKUP(S83,$Z$275:$AC$280,6,FALSE),C89) ) ),"")</f>
        <v/>
      </c>
      <c r="U83" s="287">
        <f>IF(ISBLANK(D89),"",D89)</f>
        <v/>
      </c>
      <c r="V83" s="316">
        <f>Q89</f>
        <v/>
      </c>
      <c r="W83" s="512">
        <f>IF(ISBLANK(O89),0,O89)</f>
        <v/>
      </c>
      <c r="X83" s="512">
        <f>IF(ISBLANK(P89),"",P89)</f>
        <v/>
      </c>
      <c r="Y83" s="12" t="n"/>
      <c r="Z83" s="240">
        <f>IF(OR(NOT(ISNUMBER($T83)),ISBLANK($W83),NOT(ISNUMBER($X83))),0,      IF(OR(YEAR($T83)&gt;Z$7,$X83&lt;=0,(YEAR($T83)+$X83)&lt;Z$7),0,     IF(YEAR($T83)=Z$7,               ($W83/($X83*360))*DAYS360($T83,DATE(Z$7,12,31)),     IF((YEAR($T83)+$X83)&lt;=Z$7,               $W83-SUM($Y83:Y83),               $W83/$X83))))</f>
        <v/>
      </c>
      <c r="AA83" s="240">
        <f>IF(OR(NOT(ISNUMBER($T83)),ISBLANK($W83),NOT(ISNUMBER($X83))),0,      IF(OR(YEAR($T83)&gt;AA$7,$X83&lt;=0,(YEAR($T83)+$X83)&lt;AA$7),0,     IF(YEAR($T83)=AA$7,               ($W83/($X83*360))*DAYS360($T83,DATE(AA$7,12,31)),     IF((YEAR($T83)+$X83)&lt;=AA$7,               $W83-SUM($Y83:Z83),               $W83/$X83))))</f>
        <v/>
      </c>
      <c r="AB83" s="240">
        <f>IF(OR(NOT(ISNUMBER($T83)),ISBLANK($W83),NOT(ISNUMBER($X83))),0,      IF(OR(YEAR($T83)&gt;AB$7,$X83&lt;=0,(YEAR($T83)+$X83)&lt;AB$7),0,     IF(YEAR($T83)=AB$7,               ($W83/($X83*360))*DAYS360($T83,DATE(AB$7,12,31)),     IF((YEAR($T83)+$X83)&lt;=AB$7,               $W83-SUM($Y83:AA83),               $W83/$X83))))</f>
        <v/>
      </c>
      <c r="AC83" s="240">
        <f>IF(OR(NOT(ISNUMBER($T83)),ISBLANK($W83),NOT(ISNUMBER($X83))),0,      IF(OR(YEAR($T83)&gt;AC$7,$X83&lt;=0,(YEAR($T83)+$X83)&lt;AC$7),0,     IF(YEAR($T83)=AC$7,               ($W83/($X83*360))*DAYS360($T83,DATE(AC$7,12,31)),     IF((YEAR($T83)+$X83)&lt;=AC$7,               $W83-SUM($Y83:AB83),               $W83/$X83))))</f>
        <v/>
      </c>
      <c r="AD83" s="240">
        <f>IF(OR(NOT(ISNUMBER($T83)),ISBLANK($W83),NOT(ISNUMBER($X83))),0,      IF(OR(YEAR($T83)&gt;AD$7,$X83&lt;=0,(YEAR($T83)+$X83)&lt;AD$7),0,     IF(YEAR($T83)=AD$7,               ($W83/($X83*360))*DAYS360($T83,DATE(AD$7,12,31)),     IF((YEAR($T83)+$X83)&lt;=AD$7,               $W83-SUM($Y83:AC83),               $W83/$X83))))</f>
        <v/>
      </c>
      <c r="AE83" s="240">
        <f>IF(OR(NOT(ISNUMBER($T83)),ISBLANK($W83),NOT(ISNUMBER($X83))),0,      IF(OR(YEAR($T83)&gt;AE$7,$X83&lt;=0,(YEAR($T83)+$X83)&lt;AE$7),0,     IF(YEAR($T83)=AE$7,               ($W83/($X83*360))*DAYS360($T83,DATE(AE$7,12,31)),     IF((YEAR($T83)+$X83)&lt;=AE$7,               $W83-SUM($Y83:AD83),               $W83/$X83))))</f>
        <v/>
      </c>
      <c r="AF83" s="240">
        <f>IF(OR(NOT(ISNUMBER($T83)),ISBLANK($W83),NOT(ISNUMBER($X83))),0,      IF(OR(YEAR($T83)&gt;AF$7,$X83&lt;=0,(YEAR($T83)+$X83)&lt;AF$7),0,     IF(YEAR($T83)=AF$7,               ($W83/($X83*360))*DAYS360($T83,DATE(AF$7,12,31)),     IF((YEAR($T83)+$X83)&lt;=AF$7,               $W83-SUM($Y83:AE83),               $W83/$X83))))</f>
        <v/>
      </c>
      <c r="AG83" s="240">
        <f>IF(OR(NOT(ISNUMBER($T83)),ISBLANK($W83),NOT(ISNUMBER($X83))),0,      IF(OR(YEAR($T83)&gt;AG$7,$X83&lt;=0,(YEAR($T83)+$X83)&lt;AG$7),0,     IF(YEAR($T83)=AG$7,               ($W83/($X83*360))*DAYS360($T83,DATE(AG$7,12,31)),     IF((YEAR($T83)+$X83)&lt;=AG$7,               $W83-SUM($Y83:AF83),               $W83/$X83))))</f>
        <v/>
      </c>
      <c r="AH83" s="240">
        <f>IF(OR(NOT(ISNUMBER($T83)),ISBLANK($W83),NOT(ISNUMBER($X83))),0,      IF(OR(YEAR($T83)&gt;AH$7,$X83&lt;=0,(YEAR($T83)+$X83)&lt;AH$7),0,     IF(YEAR($T83)=AH$7,               ($W83/($X83*360))*DAYS360($T83,DATE(AH$7,12,31)),     IF((YEAR($T83)+$X83)&lt;=AH$7,               $W83-SUM($Y83:AG83),               $W83/$X83))))</f>
        <v/>
      </c>
      <c r="AI83" s="240">
        <f>IF(OR(NOT(ISNUMBER($T83)),ISBLANK($W83),NOT(ISNUMBER($X83))),0,      IF(OR(YEAR($T83)&gt;AI$7,$X83&lt;=0,(YEAR($T83)+$X83)&lt;AI$7),0,     IF(YEAR($T83)=AI$7,               ($W83/($X83*360))*DAYS360($T83,DATE(AI$7,12,31)),     IF((YEAR($T83)+$X83)&lt;=AI$7,               $W83-SUM($Y83:AH83),               $W83/$X83))))</f>
        <v/>
      </c>
      <c r="AJ83" s="240">
        <f>IF(OR(NOT(ISNUMBER($T83)),ISBLANK($W83),NOT(ISNUMBER($X83))),0,      IF(OR(YEAR($T83)&gt;AJ$7,$X83&lt;=0,(YEAR($T83)+$X83)&lt;AJ$7),0,     IF(YEAR($T83)=AJ$7,               ($W83/($X83*360))*DAYS360($T83,DATE(AJ$7,12,31)),     IF((YEAR($T83)+$X83)&lt;=AJ$7,               $W83-SUM($Y83:AI83),               $W83/$X83))))</f>
        <v/>
      </c>
      <c r="AK83" s="240">
        <f>IF(OR(NOT(ISNUMBER($T83)),ISBLANK($W83),NOT(ISNUMBER($X83))),0,      IF(OR(YEAR($T83)&gt;AK$7,$X83&lt;=0,(YEAR($T83)+$X83)&lt;AK$7),0,     IF(YEAR($T83)=AK$7,               ($W83/($X83*360))*DAYS360($T83,DATE(AK$7,12,31)),     IF((YEAR($T83)+$X83)&lt;=AK$7,               $W83-SUM($Y83:AJ83),               $W83/$X83))))</f>
        <v/>
      </c>
      <c r="AL83" s="240">
        <f>IF(OR(NOT(ISNUMBER($T83)),ISBLANK($W83),NOT(ISNUMBER($X83))),0,      IF(OR(YEAR($T83)&gt;AL$7,$X83&lt;=0,(YEAR($T83)+$X83)&lt;AL$7),0,     IF(YEAR($T83)=AL$7,               ($W83/($X83*360))*DAYS360($T83,DATE(AL$7,12,31)),     IF((YEAR($T83)+$X83)&lt;=AL$7,               $W83-SUM($Y83:AK83),               $W83/$X83))))</f>
        <v/>
      </c>
      <c r="AM83" s="240">
        <f>IF(OR(NOT(ISNUMBER($T83)),ISBLANK($W83),NOT(ISNUMBER($X83))),0,      IF(OR(YEAR($T83)&gt;AM$7,$X83&lt;=0,(YEAR($T83)+$X83)&lt;AM$7),0,     IF(YEAR($T83)=AM$7,               ($W83/($X83*360))*DAYS360($T83,DATE(AM$7,12,31)),     IF((YEAR($T83)+$X83)&lt;=AM$7,               $W83-SUM($Y83:AL83),               $W83/$X83))))</f>
        <v/>
      </c>
      <c r="AN83" s="240">
        <f>IF(OR(NOT(ISNUMBER($T83)),ISBLANK($W83),NOT(ISNUMBER($X83))),0,      IF(OR(YEAR($T83)&gt;AN$7,$X83&lt;=0,(YEAR($T83)+$X83)&lt;AN$7),0,     IF(YEAR($T83)=AN$7,               ($W83/($X83*360))*DAYS360($T83,DATE(AN$7,12,31)),     IF((YEAR($T83)+$X83)&lt;=AN$7,               $W83-SUM($Y83:AM83),               $W83/$X83))))</f>
        <v/>
      </c>
      <c r="AO83" s="240">
        <f>IF(OR(NOT(ISNUMBER($T83)),ISBLANK($W83),NOT(ISNUMBER($X83))),0,      IF(OR(YEAR($T83)&gt;AO$7,$X83&lt;=0,(YEAR($T83)+$X83)&lt;AO$7),0,     IF(YEAR($T83)=AO$7,               ($W83/($X83*360))*DAYS360($T83,DATE(AO$7,12,31)),     IF((YEAR($T83)+$X83)&lt;=AO$7,               $W83-SUM($Y83:AN83),               $W83/$X83))))</f>
        <v/>
      </c>
      <c r="AP83" s="240">
        <f>IF(OR(NOT(ISNUMBER($T83)),ISBLANK($W83),NOT(ISNUMBER($X83))),0,      IF(OR(YEAR($T83)&gt;AP$7,$X83&lt;=0,(YEAR($T83)+$X83)&lt;AP$7),0,     IF(YEAR($T83)=AP$7,               ($W83/($X83*360))*DAYS360($T83,DATE(AP$7,12,31)),     IF((YEAR($T83)+$X83)&lt;=AP$7,               $W83-SUM($Y83:AO83),               $W83/$X83))))</f>
        <v/>
      </c>
      <c r="AQ83" s="240">
        <f>IF(OR(NOT(ISNUMBER($T83)),ISBLANK($W83),NOT(ISNUMBER($X83))),0,      IF(OR(YEAR($T83)&gt;AQ$7,$X83&lt;=0,(YEAR($T83)+$X83)&lt;AQ$7),0,     IF(YEAR($T83)=AQ$7,               ($W83/($X83*360))*DAYS360($T83,DATE(AQ$7,12,31)),     IF((YEAR($T83)+$X83)&lt;=AQ$7,               $W83-SUM($Y83:AP83),               $W83/$X83))))</f>
        <v/>
      </c>
      <c r="AR83" s="240">
        <f>IF(OR(NOT(ISNUMBER($T83)),ISBLANK($W83),NOT(ISNUMBER($X83))),0,      IF(OR(YEAR($T83)&gt;AR$7,$X83&lt;=0,(YEAR($T83)+$X83)&lt;AR$7),0,     IF(YEAR($T83)=AR$7,               ($W83/($X83*360))*DAYS360($T83,DATE(AR$7,12,31)),     IF((YEAR($T83)+$X83)&lt;=AR$7,               $W83-SUM($Y83:AQ83),               $W83/$X83))))</f>
        <v/>
      </c>
      <c r="AS83" s="240">
        <f>IF(OR(NOT(ISNUMBER($T83)),ISBLANK($W83),NOT(ISNUMBER($X83))),0,      IF(OR(YEAR($T83)&gt;AS$7,$X83&lt;=0,(YEAR($T83)+$X83)&lt;AS$7),0,     IF(YEAR($T83)=AS$7,               ($W83/($X83*360))*DAYS360($T83,DATE(AS$7,12,31)),     IF((YEAR($T83)+$X83)&lt;=AS$7,               $W83-SUM($Y83:AR83),               $W83/$X83))))</f>
        <v/>
      </c>
      <c r="AT83" s="240">
        <f>IF(OR(NOT(ISNUMBER($T83)),ISBLANK($W83),NOT(ISNUMBER($X83))),0,      IF(OR(YEAR($T83)&gt;AT$7,$X83&lt;=0,(YEAR($T83)+$X83)&lt;AT$7),0,     IF(YEAR($T83)=AT$7,               ($W83/($X83*360))*DAYS360($T83,DATE(AT$7,12,31)),     IF((YEAR($T83)+$X83)&lt;=AT$7,               $W83-SUM($Y83:AS83),               $W83/$X83))))</f>
        <v/>
      </c>
      <c r="AU83" s="240">
        <f>IF(OR(NOT(ISNUMBER($T83)),ISBLANK($W83),NOT(ISNUMBER($X83))),0,      IF(OR(YEAR($T83)&gt;AU$7,$X83&lt;=0,(YEAR($T83)+$X83)&lt;AU$7),0,     IF(YEAR($T83)=AU$7,               ($W83/($X83*360))*DAYS360($T83,DATE(AU$7,12,31)),     IF((YEAR($T83)+$X83)&lt;=AU$7,               $W83-SUM($Y83:AT83),               $W83/$X83))))</f>
        <v/>
      </c>
      <c r="AV83" s="240">
        <f>IF(OR(NOT(ISNUMBER($T83)),ISBLANK($W83),NOT(ISNUMBER($X83))),0,      IF(OR(YEAR($T83)&gt;AV$7,$X83&lt;=0,(YEAR($T83)+$X83)&lt;AV$7),0,     IF(YEAR($T83)=AV$7,               ($W83/($X83*360))*DAYS360($T83,DATE(AV$7,12,31)),     IF((YEAR($T83)+$X83)&lt;=AV$7,               $W83-SUM($Y83:AU83),               $W83/$X83))))</f>
        <v/>
      </c>
      <c r="AW83" s="240">
        <f>IF(OR(NOT(ISNUMBER($T83)),ISBLANK($W83),NOT(ISNUMBER($X83))),0,      IF(OR(YEAR($T83)&gt;AW$7,$X83&lt;=0,(YEAR($T83)+$X83)&lt;AW$7),0,     IF(YEAR($T83)=AW$7,               ($W83/($X83*360))*DAYS360($T83,DATE(AW$7,12,31)),     IF((YEAR($T83)+$X83)&lt;=AW$7,               $W83-SUM($Y83:AV83),               $W83/$X83))))</f>
        <v/>
      </c>
      <c r="AX83" s="240">
        <f>IF(OR(NOT(ISNUMBER($T83)),ISBLANK($W83),NOT(ISNUMBER($X83))),0,      IF(OR(YEAR($T83)&gt;AX$7,$X83&lt;=0,(YEAR($T83)+$X83)&lt;AX$7),0,     IF(YEAR($T83)=AX$7,               ($W83/($X83*360))*DAYS360($T83,DATE(AX$7,12,31)),     IF((YEAR($T83)+$X83)&lt;=AX$7,               $W83-SUM($Y83:AW83),               $W83/$X83))))</f>
        <v/>
      </c>
      <c r="AY83" s="240">
        <f>IF(OR(NOT(ISNUMBER($T83)),ISBLANK($W83),NOT(ISNUMBER($X83))),0,      IF(OR(YEAR($T83)&gt;AY$7,$X83&lt;=0,(YEAR($T83)+$X83)&lt;AY$7),0,     IF(YEAR($T83)=AY$7,               ($W83/($X83*360))*DAYS360($T83,DATE(AY$7,12,31)),     IF((YEAR($T83)+$X83)&lt;=AY$7,               $W83-SUM($Y83:AX83),               $W83/$X83))))</f>
        <v/>
      </c>
      <c r="AZ83" s="240">
        <f>IF(OR(NOT(ISNUMBER($T83)),ISBLANK($W83),NOT(ISNUMBER($X83))),0,      IF(OR(YEAR($T83)&gt;AZ$7,$X83&lt;=0,(YEAR($T83)+$X83)&lt;AZ$7),0,     IF(YEAR($T83)=AZ$7,               ($W83/($X83*360))*DAYS360($T83,DATE(AZ$7,12,31)),     IF((YEAR($T83)+$X83)&lt;=AZ$7,               $W83-SUM($Y83:AY83),               $W83/$X83))))</f>
        <v/>
      </c>
      <c r="BA83" s="240">
        <f>IF(OR(NOT(ISNUMBER($T83)),ISBLANK($W83),NOT(ISNUMBER($X83))),0,      IF(OR(YEAR($T83)&gt;BA$7,$X83&lt;=0,(YEAR($T83)+$X83)&lt;BA$7),0,     IF(YEAR($T83)=BA$7,               ($W83/($X83*360))*DAYS360($T83,DATE(BA$7,12,31)),     IF((YEAR($T83)+$X83)&lt;=BA$7,               $W83-SUM($Y83:AZ83),               $W83/$X83))))</f>
        <v/>
      </c>
      <c r="BB83" s="240">
        <f>IF(OR(NOT(ISNUMBER($T83)),ISBLANK($W83),NOT(ISNUMBER($X83))),0,      IF(OR(YEAR($T83)&gt;BB$7,$X83&lt;=0,(YEAR($T83)+$X83)&lt;BB$7),0,     IF(YEAR($T83)=BB$7,               ($W83/($X83*360))*DAYS360($T83,DATE(BB$7,12,31)),     IF((YEAR($T83)+$X83)&lt;=BB$7,               $W83-SUM($Y83:BA83),               $W83/$X83))))</f>
        <v/>
      </c>
      <c r="BC83" s="240">
        <f>IF(OR(NOT(ISNUMBER($T83)),ISBLANK($W83),NOT(ISNUMBER($X83))),0,      IF(OR(YEAR($T83)&gt;BC$7,$X83&lt;=0,(YEAR($T83)+$X83)&lt;BC$7),0,     IF(YEAR($T83)=BC$7,               ($W83/($X83*360))*DAYS360($T83,DATE(BC$7,12,31)),     IF((YEAR($T83)+$X83)&lt;=BC$7,               $W83-SUM($Y83:BB83),               $W83/$X83))))</f>
        <v/>
      </c>
      <c r="BD83" s="240">
        <f>IF(OR(NOT(ISNUMBER($T83)),ISBLANK($W83),NOT(ISNUMBER($X83))),0,      IF(OR(YEAR($T83)&gt;BD$7,$X83&lt;=0,(YEAR($T83)+$X83)&lt;BD$7),0,     IF(YEAR($T83)=BD$7,               ($W83/($X83*360))*DAYS360($T83,DATE(BD$7,12,31)),     IF((YEAR($T83)+$X83)&lt;=BD$7,               $W83-SUM($Y83:BC83),               $W83/$X83))))</f>
        <v/>
      </c>
      <c r="BE83" s="240">
        <f>IF(OR(NOT(ISNUMBER($T83)),ISBLANK($W83),NOT(ISNUMBER($X83))),0,      IF(OR(YEAR($T83)&gt;BE$7,$X83&lt;=0,(YEAR($T83)+$X83)&lt;BE$7),0,     IF(YEAR($T83)=BE$7,               ($W83/($X83*360))*DAYS360($T83,DATE(BE$7,12,31)),     IF((YEAR($T83)+$X83)&lt;=BE$7,               $W83-SUM($Y83:BD83),               $W83/$X83))))</f>
        <v/>
      </c>
      <c r="BF83" s="240">
        <f>IF(OR(NOT(ISNUMBER($T83)),ISBLANK($W83),NOT(ISNUMBER($X83))),0,      IF(OR(YEAR($T83)&gt;BF$7,$X83&lt;=0,(YEAR($T83)+$X83)&lt;BF$7),0,     IF(YEAR($T83)=BF$7,               ($W83/($X83*360))*DAYS360($T83,DATE(BF$7,12,31)),     IF((YEAR($T83)+$X83)&lt;=BF$7,               $W83-SUM($Y83:BE83),               $W83/$X83))))</f>
        <v/>
      </c>
      <c r="BG83" s="240">
        <f>IF(OR(NOT(ISNUMBER($T83)),ISBLANK($W83),NOT(ISNUMBER($X83))),0,      IF(OR(YEAR($T83)&gt;BG$7,$X83&lt;=0,(YEAR($T83)+$X83)&lt;BG$7),0,     IF(YEAR($T83)=BG$7,               ($W83/($X83*360))*DAYS360($T83,DATE(BG$7,12,31)),     IF((YEAR($T83)+$X83)&lt;=BG$7,               $W83-SUM($Y83:BF83),               $W83/$X83))))</f>
        <v/>
      </c>
      <c r="BH83" s="240">
        <f>IF(OR(NOT(ISNUMBER($T83)),ISBLANK($W83),NOT(ISNUMBER($X83))),0,      IF(OR(YEAR($T83)&gt;BH$7,$X83&lt;=0,(YEAR($T83)+$X83)&lt;BH$7),0,     IF(YEAR($T83)=BH$7,               ($W83/($X83*360))*DAYS360($T83,DATE(BH$7,12,31)),     IF((YEAR($T83)+$X83)&lt;=BH$7,               $W83-SUM($Y83:BG83),               $W83/$X83))))</f>
        <v/>
      </c>
      <c r="BI83" s="240">
        <f>IF(OR(NOT(ISNUMBER($T83)),ISBLANK($W83),NOT(ISNUMBER($X83))),0,      IF(OR(YEAR($T83)&gt;BI$7,$X83&lt;=0,(YEAR($T83)+$X83)&lt;BI$7),0,     IF(YEAR($T83)=BI$7,               ($W83/($X83*360))*DAYS360($T83,DATE(BI$7,12,31)),     IF((YEAR($T83)+$X83)&lt;=BI$7,               $W83-SUM($Y83:BH83),               $W83/$X83))))</f>
        <v/>
      </c>
      <c r="BJ83" s="240">
        <f>IF(OR(NOT(ISNUMBER($T83)),ISBLANK($W83),NOT(ISNUMBER($X83))),0,      IF(OR(YEAR($T83)&gt;BJ$7,$X83&lt;=0,(YEAR($T83)+$X83)&lt;BJ$7),0,     IF(YEAR($T83)=BJ$7,               ($W83/($X83*360))*DAYS360($T83,DATE(BJ$7,12,31)),     IF((YEAR($T83)+$X83)&lt;=BJ$7,               $W83-SUM($Y83:BI83),               $W83/$X83))))</f>
        <v/>
      </c>
      <c r="BK83" s="240">
        <f>IF(OR(NOT(ISNUMBER($T83)),ISBLANK($W83),NOT(ISNUMBER($X83))),0,      IF(OR(YEAR($T83)&gt;BK$7,$X83&lt;=0,(YEAR($T83)+$X83)&lt;BK$7),0,     IF(YEAR($T83)=BK$7,               ($W83/($X83*360))*DAYS360($T83,DATE(BK$7,12,31)),     IF((YEAR($T83)+$X83)&lt;=BK$7,               $W83-SUM($Y83:BJ83),               $W83/$X83))))</f>
        <v/>
      </c>
      <c r="BL83" s="240">
        <f>IF(OR(NOT(ISNUMBER($T83)),ISBLANK($W83),NOT(ISNUMBER($X83))),0,      IF(OR(YEAR($T83)&gt;BL$7,$X83&lt;=0,(YEAR($T83)+$X83)&lt;BL$7),0,     IF(YEAR($T83)=BL$7,               ($W83/($X83*360))*DAYS360($T83,DATE(BL$7,12,31)),     IF((YEAR($T83)+$X83)&lt;=BL$7,               $W83-SUM($Y83:BK83),               $W83/$X83))))</f>
        <v/>
      </c>
      <c r="BM83" s="240">
        <f>IF(OR(NOT(ISNUMBER($T83)),ISBLANK($W83),NOT(ISNUMBER($X83))),0,      IF(OR(YEAR($T83)&gt;BM$7,$X83&lt;=0,(YEAR($T83)+$X83)&lt;BM$7),0,     IF(YEAR($T83)=BM$7,               ($W83/($X83*360))*DAYS360($T83,DATE(BM$7,12,31)),     IF((YEAR($T83)+$X83)&lt;=BM$7,               $W83-SUM($Y83:BL83),               $W83/$X83))))</f>
        <v/>
      </c>
      <c r="BN83" s="240">
        <f>IF(OR(NOT(ISNUMBER($T83)),ISBLANK($W83),NOT(ISNUMBER($X83))),0,      IF(OR(YEAR($T83)&gt;BN$7,$X83&lt;=0,(YEAR($T83)+$X83)&lt;BN$7),0,     IF(YEAR($T83)=BN$7,               ($W83/($X83*360))*DAYS360($T83,DATE(BN$7,12,31)),     IF((YEAR($T83)+$X83)&lt;=BN$7,               $W83-SUM($Y83:BM83),               $W83/$X83))))</f>
        <v/>
      </c>
      <c r="BO83" s="240">
        <f>IF(OR(NOT(ISNUMBER($T83)),ISBLANK($W83),NOT(ISNUMBER($X83))),0,      IF(OR(YEAR($T83)&gt;BO$7,$X83&lt;=0,(YEAR($T83)+$X83)&lt;BO$7),0,     IF(YEAR($T83)=BO$7,               ($W83/($X83*360))*DAYS360($T83,DATE(BO$7,12,31)),     IF((YEAR($T83)+$X83)&lt;=BO$7,               $W83-SUM($Y83:BN83),               $W83/$X83))))</f>
        <v/>
      </c>
      <c r="BP83" s="240">
        <f>IF(OR(NOT(ISNUMBER($T83)),ISBLANK($W83),NOT(ISNUMBER($X83))),0,      IF(OR(YEAR($T83)&gt;BP$7,$X83&lt;=0,(YEAR($T83)+$X83)&lt;BP$7),0,     IF(YEAR($T83)=BP$7,               ($W83/($X83*360))*DAYS360($T83,DATE(BP$7,12,31)),     IF((YEAR($T83)+$X83)&lt;=BP$7,               $W83-SUM($Y83:BO83),               $W83/$X83))))</f>
        <v/>
      </c>
      <c r="BQ83" s="240">
        <f>IF(OR(NOT(ISNUMBER($T83)),ISBLANK($W83),NOT(ISNUMBER($X83))),0,      IF(OR(YEAR($T83)&gt;BQ$7,$X83&lt;=0,(YEAR($T83)+$X83)&lt;BQ$7),0,     IF(YEAR($T83)=BQ$7,               ($W83/($X83*360))*DAYS360($T83,DATE(BQ$7,12,31)),     IF((YEAR($T83)+$X83)&lt;=BQ$7,               $W83-SUM($Y83:BP83),               $W83/$X83))))</f>
        <v/>
      </c>
      <c r="BR83" s="240">
        <f>IF(OR(NOT(ISNUMBER($T83)),ISBLANK($W83),NOT(ISNUMBER($X83))),0,      IF(OR(YEAR($T83)&gt;BR$7,$X83&lt;=0,(YEAR($T83)+$X83)&lt;BR$7),0,     IF(YEAR($T83)=BR$7,               ($W83/($X83*360))*DAYS360($T83,DATE(BR$7,12,31)),     IF((YEAR($T83)+$X83)&lt;=BR$7,               $W83-SUM($Y83:BQ83),               $W83/$X83))))</f>
        <v/>
      </c>
      <c r="BS83" s="240">
        <f>IF(OR(NOT(ISNUMBER($T83)),ISBLANK($W83),NOT(ISNUMBER($X83))),0,      IF(OR(YEAR($T83)&gt;BS$7,$X83&lt;=0,(YEAR($T83)+$X83)&lt;BS$7),0,     IF(YEAR($T83)=BS$7,               ($W83/($X83*360))*DAYS360($T83,DATE(BS$7,12,31)),     IF((YEAR($T83)+$X83)&lt;=BS$7,               $W83-SUM($Y83:BR83),               $W83/$X83))))</f>
        <v/>
      </c>
      <c r="BT83" s="240">
        <f>IF(OR(NOT(ISNUMBER($T83)),ISBLANK($W83),NOT(ISNUMBER($X83))),0,      IF(OR(YEAR($T83)&gt;BT$7,$X83&lt;=0,(YEAR($T83)+$X83)&lt;BT$7),0,     IF(YEAR($T83)=BT$7,               ($W83/($X83*360))*DAYS360($T83,DATE(BT$7,12,31)),     IF((YEAR($T83)+$X83)&lt;=BT$7,               $W83-SUM($Y83:BS83),               $W83/$X83))))</f>
        <v/>
      </c>
      <c r="BU83" s="240">
        <f>IF(OR(NOT(ISNUMBER($T83)),ISBLANK($W83),NOT(ISNUMBER($X83))),0,      IF(OR(YEAR($T83)&gt;BU$7,$X83&lt;=0,(YEAR($T83)+$X83)&lt;BU$7),0,     IF(YEAR($T83)=BU$7,               ($W83/($X83*360))*DAYS360($T83,DATE(BU$7,12,31)),     IF((YEAR($T83)+$X83)&lt;=BU$7,               $W83-SUM($Y83:BT83),               $W83/$X83))))</f>
        <v/>
      </c>
      <c r="BV83" s="240">
        <f>IF(OR(NOT(ISNUMBER($T83)),ISBLANK($W83),NOT(ISNUMBER($X83))),0,      IF(OR(YEAR($T83)&gt;BV$7,$X83&lt;=0,(YEAR($T83)+$X83)&lt;BV$7),0,     IF(YEAR($T83)=BV$7,               ($W83/($X83*360))*DAYS360($T83,DATE(BV$7,12,31)),     IF((YEAR($T83)+$X83)&lt;=BV$7,               $W83-SUM($Y83:BU83),               $W83/$X83))))</f>
        <v/>
      </c>
      <c r="BW83" s="240">
        <f>IF(OR(NOT(ISNUMBER($T83)),ISBLANK($W83),NOT(ISNUMBER($X83))),0,      IF(OR(YEAR($T83)&gt;BW$7,$X83&lt;=0,(YEAR($T83)+$X83)&lt;BW$7),0,     IF(YEAR($T83)=BW$7,               ($W83/($X83*360))*DAYS360($T83,DATE(BW$7,12,31)),     IF((YEAR($T83)+$X83)&lt;=BW$7,               $W83-SUM($Y83:BV83),               $W83/$X83))))</f>
        <v/>
      </c>
      <c r="BX83" s="240">
        <f>IF(OR(NOT(ISNUMBER($T83)),ISBLANK($W83),NOT(ISNUMBER($X83))),0,      IF(OR(YEAR($T83)&gt;BX$7,$X83&lt;=0,(YEAR($T83)+$X83)&lt;BX$7),0,     IF(YEAR($T83)=BX$7,               ($W83/($X83*360))*DAYS360($T83,DATE(BX$7,12,31)),     IF((YEAR($T83)+$X83)&lt;=BX$7,               $W83-SUM($Y83:BW83),               $W83/$X83))))</f>
        <v/>
      </c>
      <c r="BY83" s="240">
        <f>IF(OR(NOT(ISNUMBER($T83)),ISBLANK($W83),NOT(ISNUMBER($X83))),0,      IF(OR(YEAR($T83)&gt;BY$7,$X83&lt;=0,(YEAR($T83)+$X83)&lt;BY$7),0,     IF(YEAR($T83)=BY$7,               ($W83/($X83*360))*DAYS360($T83,DATE(BY$7,12,31)),     IF((YEAR($T83)+$X83)&lt;=BY$7,               $W83-SUM($Y83:BX83),               $W83/$X83))))</f>
        <v/>
      </c>
    </row>
    <row r="84" ht="15" customFormat="1" customHeight="1" s="14">
      <c r="A84" s="12" t="n"/>
      <c r="B84" s="30" t="inlineStr">
        <is>
          <t>Bien_Immo - 1</t>
        </is>
      </c>
      <c r="C84" s="190" t="n"/>
      <c r="D84" s="356" t="n"/>
      <c r="E84" s="525" t="n"/>
      <c r="F84" s="525" t="n"/>
      <c r="G84" s="525" t="n"/>
      <c r="H84" s="525" t="n"/>
      <c r="I84" s="525" t="n"/>
      <c r="J84" s="525" t="n"/>
      <c r="K84" s="525" t="n"/>
      <c r="L84" s="525" t="n"/>
      <c r="M84" s="525" t="n"/>
      <c r="N84" s="526" t="n"/>
      <c r="O84" s="260" t="n"/>
      <c r="P84" s="191" t="n"/>
      <c r="Q84" s="341" t="inlineStr">
        <is>
          <t>Autres immobilisations corporelles</t>
        </is>
      </c>
      <c r="R84" s="18" t="n"/>
      <c r="S84" s="12">
        <f>B90</f>
        <v/>
      </c>
      <c r="T84" s="176">
        <f>IFERROR( IF(ISBLANK(C90),"",IF(C90&lt;HLOOKUP(S84,$Z$275:$AC$280,5,FALSE),"",MAX(HLOOKUP(S84,$Z$275:$AC$280,6,FALSE),C90) ) ),"")</f>
        <v/>
      </c>
      <c r="U84" s="287">
        <f>IF(ISBLANK(D90),"",D90)</f>
        <v/>
      </c>
      <c r="V84" s="316">
        <f>Q90</f>
        <v/>
      </c>
      <c r="W84" s="512">
        <f>IF(ISBLANK(O90),0,O90)</f>
        <v/>
      </c>
      <c r="X84" s="512">
        <f>IF(ISBLANK(P90),"",P90)</f>
        <v/>
      </c>
      <c r="Y84" s="12" t="n"/>
      <c r="Z84" s="240">
        <f>IF(OR(NOT(ISNUMBER($T84)),ISBLANK($W84),NOT(ISNUMBER($X84))),0,      IF(OR(YEAR($T84)&gt;Z$7,$X84&lt;=0,(YEAR($T84)+$X84)&lt;Z$7),0,     IF(YEAR($T84)=Z$7,               ($W84/($X84*360))*DAYS360($T84,DATE(Z$7,12,31)),     IF((YEAR($T84)+$X84)&lt;=Z$7,               $W84-SUM($Y84:Y84),               $W84/$X84))))</f>
        <v/>
      </c>
      <c r="AA84" s="240">
        <f>IF(OR(NOT(ISNUMBER($T84)),ISBLANK($W84),NOT(ISNUMBER($X84))),0,      IF(OR(YEAR($T84)&gt;AA$7,$X84&lt;=0,(YEAR($T84)+$X84)&lt;AA$7),0,     IF(YEAR($T84)=AA$7,               ($W84/($X84*360))*DAYS360($T84,DATE(AA$7,12,31)),     IF((YEAR($T84)+$X84)&lt;=AA$7,               $W84-SUM($Y84:Z84),               $W84/$X84))))</f>
        <v/>
      </c>
      <c r="AB84" s="240">
        <f>IF(OR(NOT(ISNUMBER($T84)),ISBLANK($W84),NOT(ISNUMBER($X84))),0,      IF(OR(YEAR($T84)&gt;AB$7,$X84&lt;=0,(YEAR($T84)+$X84)&lt;AB$7),0,     IF(YEAR($T84)=AB$7,               ($W84/($X84*360))*DAYS360($T84,DATE(AB$7,12,31)),     IF((YEAR($T84)+$X84)&lt;=AB$7,               $W84-SUM($Y84:AA84),               $W84/$X84))))</f>
        <v/>
      </c>
      <c r="AC84" s="240">
        <f>IF(OR(NOT(ISNUMBER($T84)),ISBLANK($W84),NOT(ISNUMBER($X84))),0,      IF(OR(YEAR($T84)&gt;AC$7,$X84&lt;=0,(YEAR($T84)+$X84)&lt;AC$7),0,     IF(YEAR($T84)=AC$7,               ($W84/($X84*360))*DAYS360($T84,DATE(AC$7,12,31)),     IF((YEAR($T84)+$X84)&lt;=AC$7,               $W84-SUM($Y84:AB84),               $W84/$X84))))</f>
        <v/>
      </c>
      <c r="AD84" s="240">
        <f>IF(OR(NOT(ISNUMBER($T84)),ISBLANK($W84),NOT(ISNUMBER($X84))),0,      IF(OR(YEAR($T84)&gt;AD$7,$X84&lt;=0,(YEAR($T84)+$X84)&lt;AD$7),0,     IF(YEAR($T84)=AD$7,               ($W84/($X84*360))*DAYS360($T84,DATE(AD$7,12,31)),     IF((YEAR($T84)+$X84)&lt;=AD$7,               $W84-SUM($Y84:AC84),               $W84/$X84))))</f>
        <v/>
      </c>
      <c r="AE84" s="240">
        <f>IF(OR(NOT(ISNUMBER($T84)),ISBLANK($W84),NOT(ISNUMBER($X84))),0,      IF(OR(YEAR($T84)&gt;AE$7,$X84&lt;=0,(YEAR($T84)+$X84)&lt;AE$7),0,     IF(YEAR($T84)=AE$7,               ($W84/($X84*360))*DAYS360($T84,DATE(AE$7,12,31)),     IF((YEAR($T84)+$X84)&lt;=AE$7,               $W84-SUM($Y84:AD84),               $W84/$X84))))</f>
        <v/>
      </c>
      <c r="AF84" s="240">
        <f>IF(OR(NOT(ISNUMBER($T84)),ISBLANK($W84),NOT(ISNUMBER($X84))),0,      IF(OR(YEAR($T84)&gt;AF$7,$X84&lt;=0,(YEAR($T84)+$X84)&lt;AF$7),0,     IF(YEAR($T84)=AF$7,               ($W84/($X84*360))*DAYS360($T84,DATE(AF$7,12,31)),     IF((YEAR($T84)+$X84)&lt;=AF$7,               $W84-SUM($Y84:AE84),               $W84/$X84))))</f>
        <v/>
      </c>
      <c r="AG84" s="240">
        <f>IF(OR(NOT(ISNUMBER($T84)),ISBLANK($W84),NOT(ISNUMBER($X84))),0,      IF(OR(YEAR($T84)&gt;AG$7,$X84&lt;=0,(YEAR($T84)+$X84)&lt;AG$7),0,     IF(YEAR($T84)=AG$7,               ($W84/($X84*360))*DAYS360($T84,DATE(AG$7,12,31)),     IF((YEAR($T84)+$X84)&lt;=AG$7,               $W84-SUM($Y84:AF84),               $W84/$X84))))</f>
        <v/>
      </c>
      <c r="AH84" s="240">
        <f>IF(OR(NOT(ISNUMBER($T84)),ISBLANK($W84),NOT(ISNUMBER($X84))),0,      IF(OR(YEAR($T84)&gt;AH$7,$X84&lt;=0,(YEAR($T84)+$X84)&lt;AH$7),0,     IF(YEAR($T84)=AH$7,               ($W84/($X84*360))*DAYS360($T84,DATE(AH$7,12,31)),     IF((YEAR($T84)+$X84)&lt;=AH$7,               $W84-SUM($Y84:AG84),               $W84/$X84))))</f>
        <v/>
      </c>
      <c r="AI84" s="240">
        <f>IF(OR(NOT(ISNUMBER($T84)),ISBLANK($W84),NOT(ISNUMBER($X84))),0,      IF(OR(YEAR($T84)&gt;AI$7,$X84&lt;=0,(YEAR($T84)+$X84)&lt;AI$7),0,     IF(YEAR($T84)=AI$7,               ($W84/($X84*360))*DAYS360($T84,DATE(AI$7,12,31)),     IF((YEAR($T84)+$X84)&lt;=AI$7,               $W84-SUM($Y84:AH84),               $W84/$X84))))</f>
        <v/>
      </c>
      <c r="AJ84" s="240">
        <f>IF(OR(NOT(ISNUMBER($T84)),ISBLANK($W84),NOT(ISNUMBER($X84))),0,      IF(OR(YEAR($T84)&gt;AJ$7,$X84&lt;=0,(YEAR($T84)+$X84)&lt;AJ$7),0,     IF(YEAR($T84)=AJ$7,               ($W84/($X84*360))*DAYS360($T84,DATE(AJ$7,12,31)),     IF((YEAR($T84)+$X84)&lt;=AJ$7,               $W84-SUM($Y84:AI84),               $W84/$X84))))</f>
        <v/>
      </c>
      <c r="AK84" s="240">
        <f>IF(OR(NOT(ISNUMBER($T84)),ISBLANK($W84),NOT(ISNUMBER($X84))),0,      IF(OR(YEAR($T84)&gt;AK$7,$X84&lt;=0,(YEAR($T84)+$X84)&lt;AK$7),0,     IF(YEAR($T84)=AK$7,               ($W84/($X84*360))*DAYS360($T84,DATE(AK$7,12,31)),     IF((YEAR($T84)+$X84)&lt;=AK$7,               $W84-SUM($Y84:AJ84),               $W84/$X84))))</f>
        <v/>
      </c>
      <c r="AL84" s="240">
        <f>IF(OR(NOT(ISNUMBER($T84)),ISBLANK($W84),NOT(ISNUMBER($X84))),0,      IF(OR(YEAR($T84)&gt;AL$7,$X84&lt;=0,(YEAR($T84)+$X84)&lt;AL$7),0,     IF(YEAR($T84)=AL$7,               ($W84/($X84*360))*DAYS360($T84,DATE(AL$7,12,31)),     IF((YEAR($T84)+$X84)&lt;=AL$7,               $W84-SUM($Y84:AK84),               $W84/$X84))))</f>
        <v/>
      </c>
      <c r="AM84" s="240">
        <f>IF(OR(NOT(ISNUMBER($T84)),ISBLANK($W84),NOT(ISNUMBER($X84))),0,      IF(OR(YEAR($T84)&gt;AM$7,$X84&lt;=0,(YEAR($T84)+$X84)&lt;AM$7),0,     IF(YEAR($T84)=AM$7,               ($W84/($X84*360))*DAYS360($T84,DATE(AM$7,12,31)),     IF((YEAR($T84)+$X84)&lt;=AM$7,               $W84-SUM($Y84:AL84),               $W84/$X84))))</f>
        <v/>
      </c>
      <c r="AN84" s="240">
        <f>IF(OR(NOT(ISNUMBER($T84)),ISBLANK($W84),NOT(ISNUMBER($X84))),0,      IF(OR(YEAR($T84)&gt;AN$7,$X84&lt;=0,(YEAR($T84)+$X84)&lt;AN$7),0,     IF(YEAR($T84)=AN$7,               ($W84/($X84*360))*DAYS360($T84,DATE(AN$7,12,31)),     IF((YEAR($T84)+$X84)&lt;=AN$7,               $W84-SUM($Y84:AM84),               $W84/$X84))))</f>
        <v/>
      </c>
      <c r="AO84" s="240">
        <f>IF(OR(NOT(ISNUMBER($T84)),ISBLANK($W84),NOT(ISNUMBER($X84))),0,      IF(OR(YEAR($T84)&gt;AO$7,$X84&lt;=0,(YEAR($T84)+$X84)&lt;AO$7),0,     IF(YEAR($T84)=AO$7,               ($W84/($X84*360))*DAYS360($T84,DATE(AO$7,12,31)),     IF((YEAR($T84)+$X84)&lt;=AO$7,               $W84-SUM($Y84:AN84),               $W84/$X84))))</f>
        <v/>
      </c>
      <c r="AP84" s="240">
        <f>IF(OR(NOT(ISNUMBER($T84)),ISBLANK($W84),NOT(ISNUMBER($X84))),0,      IF(OR(YEAR($T84)&gt;AP$7,$X84&lt;=0,(YEAR($T84)+$X84)&lt;AP$7),0,     IF(YEAR($T84)=AP$7,               ($W84/($X84*360))*DAYS360($T84,DATE(AP$7,12,31)),     IF((YEAR($T84)+$X84)&lt;=AP$7,               $W84-SUM($Y84:AO84),               $W84/$X84))))</f>
        <v/>
      </c>
      <c r="AQ84" s="240">
        <f>IF(OR(NOT(ISNUMBER($T84)),ISBLANK($W84),NOT(ISNUMBER($X84))),0,      IF(OR(YEAR($T84)&gt;AQ$7,$X84&lt;=0,(YEAR($T84)+$X84)&lt;AQ$7),0,     IF(YEAR($T84)=AQ$7,               ($W84/($X84*360))*DAYS360($T84,DATE(AQ$7,12,31)),     IF((YEAR($T84)+$X84)&lt;=AQ$7,               $W84-SUM($Y84:AP84),               $W84/$X84))))</f>
        <v/>
      </c>
      <c r="AR84" s="240">
        <f>IF(OR(NOT(ISNUMBER($T84)),ISBLANK($W84),NOT(ISNUMBER($X84))),0,      IF(OR(YEAR($T84)&gt;AR$7,$X84&lt;=0,(YEAR($T84)+$X84)&lt;AR$7),0,     IF(YEAR($T84)=AR$7,               ($W84/($X84*360))*DAYS360($T84,DATE(AR$7,12,31)),     IF((YEAR($T84)+$X84)&lt;=AR$7,               $W84-SUM($Y84:AQ84),               $W84/$X84))))</f>
        <v/>
      </c>
      <c r="AS84" s="240">
        <f>IF(OR(NOT(ISNUMBER($T84)),ISBLANK($W84),NOT(ISNUMBER($X84))),0,      IF(OR(YEAR($T84)&gt;AS$7,$X84&lt;=0,(YEAR($T84)+$X84)&lt;AS$7),0,     IF(YEAR($T84)=AS$7,               ($W84/($X84*360))*DAYS360($T84,DATE(AS$7,12,31)),     IF((YEAR($T84)+$X84)&lt;=AS$7,               $W84-SUM($Y84:AR84),               $W84/$X84))))</f>
        <v/>
      </c>
      <c r="AT84" s="240">
        <f>IF(OR(NOT(ISNUMBER($T84)),ISBLANK($W84),NOT(ISNUMBER($X84))),0,      IF(OR(YEAR($T84)&gt;AT$7,$X84&lt;=0,(YEAR($T84)+$X84)&lt;AT$7),0,     IF(YEAR($T84)=AT$7,               ($W84/($X84*360))*DAYS360($T84,DATE(AT$7,12,31)),     IF((YEAR($T84)+$X84)&lt;=AT$7,               $W84-SUM($Y84:AS84),               $W84/$X84))))</f>
        <v/>
      </c>
      <c r="AU84" s="240">
        <f>IF(OR(NOT(ISNUMBER($T84)),ISBLANK($W84),NOT(ISNUMBER($X84))),0,      IF(OR(YEAR($T84)&gt;AU$7,$X84&lt;=0,(YEAR($T84)+$X84)&lt;AU$7),0,     IF(YEAR($T84)=AU$7,               ($W84/($X84*360))*DAYS360($T84,DATE(AU$7,12,31)),     IF((YEAR($T84)+$X84)&lt;=AU$7,               $W84-SUM($Y84:AT84),               $W84/$X84))))</f>
        <v/>
      </c>
      <c r="AV84" s="240">
        <f>IF(OR(NOT(ISNUMBER($T84)),ISBLANK($W84),NOT(ISNUMBER($X84))),0,      IF(OR(YEAR($T84)&gt;AV$7,$X84&lt;=0,(YEAR($T84)+$X84)&lt;AV$7),0,     IF(YEAR($T84)=AV$7,               ($W84/($X84*360))*DAYS360($T84,DATE(AV$7,12,31)),     IF((YEAR($T84)+$X84)&lt;=AV$7,               $W84-SUM($Y84:AU84),               $W84/$X84))))</f>
        <v/>
      </c>
      <c r="AW84" s="240">
        <f>IF(OR(NOT(ISNUMBER($T84)),ISBLANK($W84),NOT(ISNUMBER($X84))),0,      IF(OR(YEAR($T84)&gt;AW$7,$X84&lt;=0,(YEAR($T84)+$X84)&lt;AW$7),0,     IF(YEAR($T84)=AW$7,               ($W84/($X84*360))*DAYS360($T84,DATE(AW$7,12,31)),     IF((YEAR($T84)+$X84)&lt;=AW$7,               $W84-SUM($Y84:AV84),               $W84/$X84))))</f>
        <v/>
      </c>
      <c r="AX84" s="240">
        <f>IF(OR(NOT(ISNUMBER($T84)),ISBLANK($W84),NOT(ISNUMBER($X84))),0,      IF(OR(YEAR($T84)&gt;AX$7,$X84&lt;=0,(YEAR($T84)+$X84)&lt;AX$7),0,     IF(YEAR($T84)=AX$7,               ($W84/($X84*360))*DAYS360($T84,DATE(AX$7,12,31)),     IF((YEAR($T84)+$X84)&lt;=AX$7,               $W84-SUM($Y84:AW84),               $W84/$X84))))</f>
        <v/>
      </c>
      <c r="AY84" s="240">
        <f>IF(OR(NOT(ISNUMBER($T84)),ISBLANK($W84),NOT(ISNUMBER($X84))),0,      IF(OR(YEAR($T84)&gt;AY$7,$X84&lt;=0,(YEAR($T84)+$X84)&lt;AY$7),0,     IF(YEAR($T84)=AY$7,               ($W84/($X84*360))*DAYS360($T84,DATE(AY$7,12,31)),     IF((YEAR($T84)+$X84)&lt;=AY$7,               $W84-SUM($Y84:AX84),               $W84/$X84))))</f>
        <v/>
      </c>
      <c r="AZ84" s="240">
        <f>IF(OR(NOT(ISNUMBER($T84)),ISBLANK($W84),NOT(ISNUMBER($X84))),0,      IF(OR(YEAR($T84)&gt;AZ$7,$X84&lt;=0,(YEAR($T84)+$X84)&lt;AZ$7),0,     IF(YEAR($T84)=AZ$7,               ($W84/($X84*360))*DAYS360($T84,DATE(AZ$7,12,31)),     IF((YEAR($T84)+$X84)&lt;=AZ$7,               $W84-SUM($Y84:AY84),               $W84/$X84))))</f>
        <v/>
      </c>
      <c r="BA84" s="240">
        <f>IF(OR(NOT(ISNUMBER($T84)),ISBLANK($W84),NOT(ISNUMBER($X84))),0,      IF(OR(YEAR($T84)&gt;BA$7,$X84&lt;=0,(YEAR($T84)+$X84)&lt;BA$7),0,     IF(YEAR($T84)=BA$7,               ($W84/($X84*360))*DAYS360($T84,DATE(BA$7,12,31)),     IF((YEAR($T84)+$X84)&lt;=BA$7,               $W84-SUM($Y84:AZ84),               $W84/$X84))))</f>
        <v/>
      </c>
      <c r="BB84" s="240">
        <f>IF(OR(NOT(ISNUMBER($T84)),ISBLANK($W84),NOT(ISNUMBER($X84))),0,      IF(OR(YEAR($T84)&gt;BB$7,$X84&lt;=0,(YEAR($T84)+$X84)&lt;BB$7),0,     IF(YEAR($T84)=BB$7,               ($W84/($X84*360))*DAYS360($T84,DATE(BB$7,12,31)),     IF((YEAR($T84)+$X84)&lt;=BB$7,               $W84-SUM($Y84:BA84),               $W84/$X84))))</f>
        <v/>
      </c>
      <c r="BC84" s="240">
        <f>IF(OR(NOT(ISNUMBER($T84)),ISBLANK($W84),NOT(ISNUMBER($X84))),0,      IF(OR(YEAR($T84)&gt;BC$7,$X84&lt;=0,(YEAR($T84)+$X84)&lt;BC$7),0,     IF(YEAR($T84)=BC$7,               ($W84/($X84*360))*DAYS360($T84,DATE(BC$7,12,31)),     IF((YEAR($T84)+$X84)&lt;=BC$7,               $W84-SUM($Y84:BB84),               $W84/$X84))))</f>
        <v/>
      </c>
      <c r="BD84" s="240">
        <f>IF(OR(NOT(ISNUMBER($T84)),ISBLANK($W84),NOT(ISNUMBER($X84))),0,      IF(OR(YEAR($T84)&gt;BD$7,$X84&lt;=0,(YEAR($T84)+$X84)&lt;BD$7),0,     IF(YEAR($T84)=BD$7,               ($W84/($X84*360))*DAYS360($T84,DATE(BD$7,12,31)),     IF((YEAR($T84)+$X84)&lt;=BD$7,               $W84-SUM($Y84:BC84),               $W84/$X84))))</f>
        <v/>
      </c>
      <c r="BE84" s="240">
        <f>IF(OR(NOT(ISNUMBER($T84)),ISBLANK($W84),NOT(ISNUMBER($X84))),0,      IF(OR(YEAR($T84)&gt;BE$7,$X84&lt;=0,(YEAR($T84)+$X84)&lt;BE$7),0,     IF(YEAR($T84)=BE$7,               ($W84/($X84*360))*DAYS360($T84,DATE(BE$7,12,31)),     IF((YEAR($T84)+$X84)&lt;=BE$7,               $W84-SUM($Y84:BD84),               $W84/$X84))))</f>
        <v/>
      </c>
      <c r="BF84" s="240">
        <f>IF(OR(NOT(ISNUMBER($T84)),ISBLANK($W84),NOT(ISNUMBER($X84))),0,      IF(OR(YEAR($T84)&gt;BF$7,$X84&lt;=0,(YEAR($T84)+$X84)&lt;BF$7),0,     IF(YEAR($T84)=BF$7,               ($W84/($X84*360))*DAYS360($T84,DATE(BF$7,12,31)),     IF((YEAR($T84)+$X84)&lt;=BF$7,               $W84-SUM($Y84:BE84),               $W84/$X84))))</f>
        <v/>
      </c>
      <c r="BG84" s="240">
        <f>IF(OR(NOT(ISNUMBER($T84)),ISBLANK($W84),NOT(ISNUMBER($X84))),0,      IF(OR(YEAR($T84)&gt;BG$7,$X84&lt;=0,(YEAR($T84)+$X84)&lt;BG$7),0,     IF(YEAR($T84)=BG$7,               ($W84/($X84*360))*DAYS360($T84,DATE(BG$7,12,31)),     IF((YEAR($T84)+$X84)&lt;=BG$7,               $W84-SUM($Y84:BF84),               $W84/$X84))))</f>
        <v/>
      </c>
      <c r="BH84" s="240">
        <f>IF(OR(NOT(ISNUMBER($T84)),ISBLANK($W84),NOT(ISNUMBER($X84))),0,      IF(OR(YEAR($T84)&gt;BH$7,$X84&lt;=0,(YEAR($T84)+$X84)&lt;BH$7),0,     IF(YEAR($T84)=BH$7,               ($W84/($X84*360))*DAYS360($T84,DATE(BH$7,12,31)),     IF((YEAR($T84)+$X84)&lt;=BH$7,               $W84-SUM($Y84:BG84),               $W84/$X84))))</f>
        <v/>
      </c>
      <c r="BI84" s="240">
        <f>IF(OR(NOT(ISNUMBER($T84)),ISBLANK($W84),NOT(ISNUMBER($X84))),0,      IF(OR(YEAR($T84)&gt;BI$7,$X84&lt;=0,(YEAR($T84)+$X84)&lt;BI$7),0,     IF(YEAR($T84)=BI$7,               ($W84/($X84*360))*DAYS360($T84,DATE(BI$7,12,31)),     IF((YEAR($T84)+$X84)&lt;=BI$7,               $W84-SUM($Y84:BH84),               $W84/$X84))))</f>
        <v/>
      </c>
      <c r="BJ84" s="240">
        <f>IF(OR(NOT(ISNUMBER($T84)),ISBLANK($W84),NOT(ISNUMBER($X84))),0,      IF(OR(YEAR($T84)&gt;BJ$7,$X84&lt;=0,(YEAR($T84)+$X84)&lt;BJ$7),0,     IF(YEAR($T84)=BJ$7,               ($W84/($X84*360))*DAYS360($T84,DATE(BJ$7,12,31)),     IF((YEAR($T84)+$X84)&lt;=BJ$7,               $W84-SUM($Y84:BI84),               $W84/$X84))))</f>
        <v/>
      </c>
      <c r="BK84" s="240">
        <f>IF(OR(NOT(ISNUMBER($T84)),ISBLANK($W84),NOT(ISNUMBER($X84))),0,      IF(OR(YEAR($T84)&gt;BK$7,$X84&lt;=0,(YEAR($T84)+$X84)&lt;BK$7),0,     IF(YEAR($T84)=BK$7,               ($W84/($X84*360))*DAYS360($T84,DATE(BK$7,12,31)),     IF((YEAR($T84)+$X84)&lt;=BK$7,               $W84-SUM($Y84:BJ84),               $W84/$X84))))</f>
        <v/>
      </c>
      <c r="BL84" s="240">
        <f>IF(OR(NOT(ISNUMBER($T84)),ISBLANK($W84),NOT(ISNUMBER($X84))),0,      IF(OR(YEAR($T84)&gt;BL$7,$X84&lt;=0,(YEAR($T84)+$X84)&lt;BL$7),0,     IF(YEAR($T84)=BL$7,               ($W84/($X84*360))*DAYS360($T84,DATE(BL$7,12,31)),     IF((YEAR($T84)+$X84)&lt;=BL$7,               $W84-SUM($Y84:BK84),               $W84/$X84))))</f>
        <v/>
      </c>
      <c r="BM84" s="240">
        <f>IF(OR(NOT(ISNUMBER($T84)),ISBLANK($W84),NOT(ISNUMBER($X84))),0,      IF(OR(YEAR($T84)&gt;BM$7,$X84&lt;=0,(YEAR($T84)+$X84)&lt;BM$7),0,     IF(YEAR($T84)=BM$7,               ($W84/($X84*360))*DAYS360($T84,DATE(BM$7,12,31)),     IF((YEAR($T84)+$X84)&lt;=BM$7,               $W84-SUM($Y84:BL84),               $W84/$X84))))</f>
        <v/>
      </c>
      <c r="BN84" s="240">
        <f>IF(OR(NOT(ISNUMBER($T84)),ISBLANK($W84),NOT(ISNUMBER($X84))),0,      IF(OR(YEAR($T84)&gt;BN$7,$X84&lt;=0,(YEAR($T84)+$X84)&lt;BN$7),0,     IF(YEAR($T84)=BN$7,               ($W84/($X84*360))*DAYS360($T84,DATE(BN$7,12,31)),     IF((YEAR($T84)+$X84)&lt;=BN$7,               $W84-SUM($Y84:BM84),               $W84/$X84))))</f>
        <v/>
      </c>
      <c r="BO84" s="240">
        <f>IF(OR(NOT(ISNUMBER($T84)),ISBLANK($W84),NOT(ISNUMBER($X84))),0,      IF(OR(YEAR($T84)&gt;BO$7,$X84&lt;=0,(YEAR($T84)+$X84)&lt;BO$7),0,     IF(YEAR($T84)=BO$7,               ($W84/($X84*360))*DAYS360($T84,DATE(BO$7,12,31)),     IF((YEAR($T84)+$X84)&lt;=BO$7,               $W84-SUM($Y84:BN84),               $W84/$X84))))</f>
        <v/>
      </c>
      <c r="BP84" s="240">
        <f>IF(OR(NOT(ISNUMBER($T84)),ISBLANK($W84),NOT(ISNUMBER($X84))),0,      IF(OR(YEAR($T84)&gt;BP$7,$X84&lt;=0,(YEAR($T84)+$X84)&lt;BP$7),0,     IF(YEAR($T84)=BP$7,               ($W84/($X84*360))*DAYS360($T84,DATE(BP$7,12,31)),     IF((YEAR($T84)+$X84)&lt;=BP$7,               $W84-SUM($Y84:BO84),               $W84/$X84))))</f>
        <v/>
      </c>
      <c r="BQ84" s="240">
        <f>IF(OR(NOT(ISNUMBER($T84)),ISBLANK($W84),NOT(ISNUMBER($X84))),0,      IF(OR(YEAR($T84)&gt;BQ$7,$X84&lt;=0,(YEAR($T84)+$X84)&lt;BQ$7),0,     IF(YEAR($T84)=BQ$7,               ($W84/($X84*360))*DAYS360($T84,DATE(BQ$7,12,31)),     IF((YEAR($T84)+$X84)&lt;=BQ$7,               $W84-SUM($Y84:BP84),               $W84/$X84))))</f>
        <v/>
      </c>
      <c r="BR84" s="240">
        <f>IF(OR(NOT(ISNUMBER($T84)),ISBLANK($W84),NOT(ISNUMBER($X84))),0,      IF(OR(YEAR($T84)&gt;BR$7,$X84&lt;=0,(YEAR($T84)+$X84)&lt;BR$7),0,     IF(YEAR($T84)=BR$7,               ($W84/($X84*360))*DAYS360($T84,DATE(BR$7,12,31)),     IF((YEAR($T84)+$X84)&lt;=BR$7,               $W84-SUM($Y84:BQ84),               $W84/$X84))))</f>
        <v/>
      </c>
      <c r="BS84" s="240">
        <f>IF(OR(NOT(ISNUMBER($T84)),ISBLANK($W84),NOT(ISNUMBER($X84))),0,      IF(OR(YEAR($T84)&gt;BS$7,$X84&lt;=0,(YEAR($T84)+$X84)&lt;BS$7),0,     IF(YEAR($T84)=BS$7,               ($W84/($X84*360))*DAYS360($T84,DATE(BS$7,12,31)),     IF((YEAR($T84)+$X84)&lt;=BS$7,               $W84-SUM($Y84:BR84),               $W84/$X84))))</f>
        <v/>
      </c>
      <c r="BT84" s="240">
        <f>IF(OR(NOT(ISNUMBER($T84)),ISBLANK($W84),NOT(ISNUMBER($X84))),0,      IF(OR(YEAR($T84)&gt;BT$7,$X84&lt;=0,(YEAR($T84)+$X84)&lt;BT$7),0,     IF(YEAR($T84)=BT$7,               ($W84/($X84*360))*DAYS360($T84,DATE(BT$7,12,31)),     IF((YEAR($T84)+$X84)&lt;=BT$7,               $W84-SUM($Y84:BS84),               $W84/$X84))))</f>
        <v/>
      </c>
      <c r="BU84" s="240">
        <f>IF(OR(NOT(ISNUMBER($T84)),ISBLANK($W84),NOT(ISNUMBER($X84))),0,      IF(OR(YEAR($T84)&gt;BU$7,$X84&lt;=0,(YEAR($T84)+$X84)&lt;BU$7),0,     IF(YEAR($T84)=BU$7,               ($W84/($X84*360))*DAYS360($T84,DATE(BU$7,12,31)),     IF((YEAR($T84)+$X84)&lt;=BU$7,               $W84-SUM($Y84:BT84),               $W84/$X84))))</f>
        <v/>
      </c>
      <c r="BV84" s="240">
        <f>IF(OR(NOT(ISNUMBER($T84)),ISBLANK($W84),NOT(ISNUMBER($X84))),0,      IF(OR(YEAR($T84)&gt;BV$7,$X84&lt;=0,(YEAR($T84)+$X84)&lt;BV$7),0,     IF(YEAR($T84)=BV$7,               ($W84/($X84*360))*DAYS360($T84,DATE(BV$7,12,31)),     IF((YEAR($T84)+$X84)&lt;=BV$7,               $W84-SUM($Y84:BU84),               $W84/$X84))))</f>
        <v/>
      </c>
      <c r="BW84" s="240">
        <f>IF(OR(NOT(ISNUMBER($T84)),ISBLANK($W84),NOT(ISNUMBER($X84))),0,      IF(OR(YEAR($T84)&gt;BW$7,$X84&lt;=0,(YEAR($T84)+$X84)&lt;BW$7),0,     IF(YEAR($T84)=BW$7,               ($W84/($X84*360))*DAYS360($T84,DATE(BW$7,12,31)),     IF((YEAR($T84)+$X84)&lt;=BW$7,               $W84-SUM($Y84:BV84),               $W84/$X84))))</f>
        <v/>
      </c>
      <c r="BX84" s="240">
        <f>IF(OR(NOT(ISNUMBER($T84)),ISBLANK($W84),NOT(ISNUMBER($X84))),0,      IF(OR(YEAR($T84)&gt;BX$7,$X84&lt;=0,(YEAR($T84)+$X84)&lt;BX$7),0,     IF(YEAR($T84)=BX$7,               ($W84/($X84*360))*DAYS360($T84,DATE(BX$7,12,31)),     IF((YEAR($T84)+$X84)&lt;=BX$7,               $W84-SUM($Y84:BW84),               $W84/$X84))))</f>
        <v/>
      </c>
      <c r="BY84" s="240">
        <f>IF(OR(NOT(ISNUMBER($T84)),ISBLANK($W84),NOT(ISNUMBER($X84))),0,      IF(OR(YEAR($T84)&gt;BY$7,$X84&lt;=0,(YEAR($T84)+$X84)&lt;BY$7),0,     IF(YEAR($T84)=BY$7,               ($W84/($X84*360))*DAYS360($T84,DATE(BY$7,12,31)),     IF((YEAR($T84)+$X84)&lt;=BY$7,               $W84-SUM($Y84:BX84),               $W84/$X84))))</f>
        <v/>
      </c>
    </row>
    <row r="85" ht="15" customFormat="1" customHeight="1" s="14">
      <c r="A85" s="12" t="n"/>
      <c r="B85" s="30" t="inlineStr">
        <is>
          <t>Bien_Immo - 1</t>
        </is>
      </c>
      <c r="C85" s="190" t="n"/>
      <c r="D85" s="356" t="n"/>
      <c r="E85" s="525" t="n"/>
      <c r="F85" s="525" t="n"/>
      <c r="G85" s="525" t="n"/>
      <c r="H85" s="525" t="n"/>
      <c r="I85" s="525" t="n"/>
      <c r="J85" s="525" t="n"/>
      <c r="K85" s="525" t="n"/>
      <c r="L85" s="525" t="n"/>
      <c r="M85" s="525" t="n"/>
      <c r="N85" s="526" t="n"/>
      <c r="O85" s="260" t="n"/>
      <c r="P85" s="191" t="n"/>
      <c r="Q85" s="341" t="inlineStr">
        <is>
          <t>Autres immobilisations corporelles</t>
        </is>
      </c>
      <c r="R85" s="18" t="n"/>
      <c r="S85" s="12">
        <f>B91</f>
        <v/>
      </c>
      <c r="T85" s="176">
        <f>IFERROR( IF(ISBLANK(C91),"",IF(C91&lt;HLOOKUP(S85,$Z$275:$AC$280,5,FALSE),"",MAX(HLOOKUP(S85,$Z$275:$AC$280,6,FALSE),C91) ) ),"")</f>
        <v/>
      </c>
      <c r="U85" s="287">
        <f>IF(ISBLANK(D91),"",D91)</f>
        <v/>
      </c>
      <c r="V85" s="316">
        <f>Q91</f>
        <v/>
      </c>
      <c r="W85" s="512">
        <f>IF(ISBLANK(O91),0,O91)</f>
        <v/>
      </c>
      <c r="X85" s="512">
        <f>IF(ISBLANK(P91),"",P91)</f>
        <v/>
      </c>
      <c r="Y85" s="12" t="n"/>
      <c r="Z85" s="240">
        <f>IF(OR(NOT(ISNUMBER($T85)),ISBLANK($W85),NOT(ISNUMBER($X85))),0,      IF(OR(YEAR($T85)&gt;Z$7,$X85&lt;=0,(YEAR($T85)+$X85)&lt;Z$7),0,     IF(YEAR($T85)=Z$7,               ($W85/($X85*360))*DAYS360($T85,DATE(Z$7,12,31)),     IF((YEAR($T85)+$X85)&lt;=Z$7,               $W85-SUM($Y85:Y85),               $W85/$X85))))</f>
        <v/>
      </c>
      <c r="AA85" s="240">
        <f>IF(OR(NOT(ISNUMBER($T85)),ISBLANK($W85),NOT(ISNUMBER($X85))),0,      IF(OR(YEAR($T85)&gt;AA$7,$X85&lt;=0,(YEAR($T85)+$X85)&lt;AA$7),0,     IF(YEAR($T85)=AA$7,               ($W85/($X85*360))*DAYS360($T85,DATE(AA$7,12,31)),     IF((YEAR($T85)+$X85)&lt;=AA$7,               $W85-SUM($Y85:Z85),               $W85/$X85))))</f>
        <v/>
      </c>
      <c r="AB85" s="240">
        <f>IF(OR(NOT(ISNUMBER($T85)),ISBLANK($W85),NOT(ISNUMBER($X85))),0,      IF(OR(YEAR($T85)&gt;AB$7,$X85&lt;=0,(YEAR($T85)+$X85)&lt;AB$7),0,     IF(YEAR($T85)=AB$7,               ($W85/($X85*360))*DAYS360($T85,DATE(AB$7,12,31)),     IF((YEAR($T85)+$X85)&lt;=AB$7,               $W85-SUM($Y85:AA85),               $W85/$X85))))</f>
        <v/>
      </c>
      <c r="AC85" s="240">
        <f>IF(OR(NOT(ISNUMBER($T85)),ISBLANK($W85),NOT(ISNUMBER($X85))),0,      IF(OR(YEAR($T85)&gt;AC$7,$X85&lt;=0,(YEAR($T85)+$X85)&lt;AC$7),0,     IF(YEAR($T85)=AC$7,               ($W85/($X85*360))*DAYS360($T85,DATE(AC$7,12,31)),     IF((YEAR($T85)+$X85)&lt;=AC$7,               $W85-SUM($Y85:AB85),               $W85/$X85))))</f>
        <v/>
      </c>
      <c r="AD85" s="240">
        <f>IF(OR(NOT(ISNUMBER($T85)),ISBLANK($W85),NOT(ISNUMBER($X85))),0,      IF(OR(YEAR($T85)&gt;AD$7,$X85&lt;=0,(YEAR($T85)+$X85)&lt;AD$7),0,     IF(YEAR($T85)=AD$7,               ($W85/($X85*360))*DAYS360($T85,DATE(AD$7,12,31)),     IF((YEAR($T85)+$X85)&lt;=AD$7,               $W85-SUM($Y85:AC85),               $W85/$X85))))</f>
        <v/>
      </c>
      <c r="AE85" s="240">
        <f>IF(OR(NOT(ISNUMBER($T85)),ISBLANK($W85),NOT(ISNUMBER($X85))),0,      IF(OR(YEAR($T85)&gt;AE$7,$X85&lt;=0,(YEAR($T85)+$X85)&lt;AE$7),0,     IF(YEAR($T85)=AE$7,               ($W85/($X85*360))*DAYS360($T85,DATE(AE$7,12,31)),     IF((YEAR($T85)+$X85)&lt;=AE$7,               $W85-SUM($Y85:AD85),               $W85/$X85))))</f>
        <v/>
      </c>
      <c r="AF85" s="240">
        <f>IF(OR(NOT(ISNUMBER($T85)),ISBLANK($W85),NOT(ISNUMBER($X85))),0,      IF(OR(YEAR($T85)&gt;AF$7,$X85&lt;=0,(YEAR($T85)+$X85)&lt;AF$7),0,     IF(YEAR($T85)=AF$7,               ($W85/($X85*360))*DAYS360($T85,DATE(AF$7,12,31)),     IF((YEAR($T85)+$X85)&lt;=AF$7,               $W85-SUM($Y85:AE85),               $W85/$X85))))</f>
        <v/>
      </c>
      <c r="AG85" s="240">
        <f>IF(OR(NOT(ISNUMBER($T85)),ISBLANK($W85),NOT(ISNUMBER($X85))),0,      IF(OR(YEAR($T85)&gt;AG$7,$X85&lt;=0,(YEAR($T85)+$X85)&lt;AG$7),0,     IF(YEAR($T85)=AG$7,               ($W85/($X85*360))*DAYS360($T85,DATE(AG$7,12,31)),     IF((YEAR($T85)+$X85)&lt;=AG$7,               $W85-SUM($Y85:AF85),               $W85/$X85))))</f>
        <v/>
      </c>
      <c r="AH85" s="240">
        <f>IF(OR(NOT(ISNUMBER($T85)),ISBLANK($W85),NOT(ISNUMBER($X85))),0,      IF(OR(YEAR($T85)&gt;AH$7,$X85&lt;=0,(YEAR($T85)+$X85)&lt;AH$7),0,     IF(YEAR($T85)=AH$7,               ($W85/($X85*360))*DAYS360($T85,DATE(AH$7,12,31)),     IF((YEAR($T85)+$X85)&lt;=AH$7,               $W85-SUM($Y85:AG85),               $W85/$X85))))</f>
        <v/>
      </c>
      <c r="AI85" s="240">
        <f>IF(OR(NOT(ISNUMBER($T85)),ISBLANK($W85),NOT(ISNUMBER($X85))),0,      IF(OR(YEAR($T85)&gt;AI$7,$X85&lt;=0,(YEAR($T85)+$X85)&lt;AI$7),0,     IF(YEAR($T85)=AI$7,               ($W85/($X85*360))*DAYS360($T85,DATE(AI$7,12,31)),     IF((YEAR($T85)+$X85)&lt;=AI$7,               $W85-SUM($Y85:AH85),               $W85/$X85))))</f>
        <v/>
      </c>
      <c r="AJ85" s="240">
        <f>IF(OR(NOT(ISNUMBER($T85)),ISBLANK($W85),NOT(ISNUMBER($X85))),0,      IF(OR(YEAR($T85)&gt;AJ$7,$X85&lt;=0,(YEAR($T85)+$X85)&lt;AJ$7),0,     IF(YEAR($T85)=AJ$7,               ($W85/($X85*360))*DAYS360($T85,DATE(AJ$7,12,31)),     IF((YEAR($T85)+$X85)&lt;=AJ$7,               $W85-SUM($Y85:AI85),               $W85/$X85))))</f>
        <v/>
      </c>
      <c r="AK85" s="240">
        <f>IF(OR(NOT(ISNUMBER($T85)),ISBLANK($W85),NOT(ISNUMBER($X85))),0,      IF(OR(YEAR($T85)&gt;AK$7,$X85&lt;=0,(YEAR($T85)+$X85)&lt;AK$7),0,     IF(YEAR($T85)=AK$7,               ($W85/($X85*360))*DAYS360($T85,DATE(AK$7,12,31)),     IF((YEAR($T85)+$X85)&lt;=AK$7,               $W85-SUM($Y85:AJ85),               $W85/$X85))))</f>
        <v/>
      </c>
      <c r="AL85" s="240">
        <f>IF(OR(NOT(ISNUMBER($T85)),ISBLANK($W85),NOT(ISNUMBER($X85))),0,      IF(OR(YEAR($T85)&gt;AL$7,$X85&lt;=0,(YEAR($T85)+$X85)&lt;AL$7),0,     IF(YEAR($T85)=AL$7,               ($W85/($X85*360))*DAYS360($T85,DATE(AL$7,12,31)),     IF((YEAR($T85)+$X85)&lt;=AL$7,               $W85-SUM($Y85:AK85),               $W85/$X85))))</f>
        <v/>
      </c>
      <c r="AM85" s="240">
        <f>IF(OR(NOT(ISNUMBER($T85)),ISBLANK($W85),NOT(ISNUMBER($X85))),0,      IF(OR(YEAR($T85)&gt;AM$7,$X85&lt;=0,(YEAR($T85)+$X85)&lt;AM$7),0,     IF(YEAR($T85)=AM$7,               ($W85/($X85*360))*DAYS360($T85,DATE(AM$7,12,31)),     IF((YEAR($T85)+$X85)&lt;=AM$7,               $W85-SUM($Y85:AL85),               $W85/$X85))))</f>
        <v/>
      </c>
      <c r="AN85" s="240">
        <f>IF(OR(NOT(ISNUMBER($T85)),ISBLANK($W85),NOT(ISNUMBER($X85))),0,      IF(OR(YEAR($T85)&gt;AN$7,$X85&lt;=0,(YEAR($T85)+$X85)&lt;AN$7),0,     IF(YEAR($T85)=AN$7,               ($W85/($X85*360))*DAYS360($T85,DATE(AN$7,12,31)),     IF((YEAR($T85)+$X85)&lt;=AN$7,               $W85-SUM($Y85:AM85),               $W85/$X85))))</f>
        <v/>
      </c>
      <c r="AO85" s="240">
        <f>IF(OR(NOT(ISNUMBER($T85)),ISBLANK($W85),NOT(ISNUMBER($X85))),0,      IF(OR(YEAR($T85)&gt;AO$7,$X85&lt;=0,(YEAR($T85)+$X85)&lt;AO$7),0,     IF(YEAR($T85)=AO$7,               ($W85/($X85*360))*DAYS360($T85,DATE(AO$7,12,31)),     IF((YEAR($T85)+$X85)&lt;=AO$7,               $W85-SUM($Y85:AN85),               $W85/$X85))))</f>
        <v/>
      </c>
      <c r="AP85" s="240">
        <f>IF(OR(NOT(ISNUMBER($T85)),ISBLANK($W85),NOT(ISNUMBER($X85))),0,      IF(OR(YEAR($T85)&gt;AP$7,$X85&lt;=0,(YEAR($T85)+$X85)&lt;AP$7),0,     IF(YEAR($T85)=AP$7,               ($W85/($X85*360))*DAYS360($T85,DATE(AP$7,12,31)),     IF((YEAR($T85)+$X85)&lt;=AP$7,               $W85-SUM($Y85:AO85),               $W85/$X85))))</f>
        <v/>
      </c>
      <c r="AQ85" s="240">
        <f>IF(OR(NOT(ISNUMBER($T85)),ISBLANK($W85),NOT(ISNUMBER($X85))),0,      IF(OR(YEAR($T85)&gt;AQ$7,$X85&lt;=0,(YEAR($T85)+$X85)&lt;AQ$7),0,     IF(YEAR($T85)=AQ$7,               ($W85/($X85*360))*DAYS360($T85,DATE(AQ$7,12,31)),     IF((YEAR($T85)+$X85)&lt;=AQ$7,               $W85-SUM($Y85:AP85),               $W85/$X85))))</f>
        <v/>
      </c>
      <c r="AR85" s="240">
        <f>IF(OR(NOT(ISNUMBER($T85)),ISBLANK($W85),NOT(ISNUMBER($X85))),0,      IF(OR(YEAR($T85)&gt;AR$7,$X85&lt;=0,(YEAR($T85)+$X85)&lt;AR$7),0,     IF(YEAR($T85)=AR$7,               ($W85/($X85*360))*DAYS360($T85,DATE(AR$7,12,31)),     IF((YEAR($T85)+$X85)&lt;=AR$7,               $W85-SUM($Y85:AQ85),               $W85/$X85))))</f>
        <v/>
      </c>
      <c r="AS85" s="240">
        <f>IF(OR(NOT(ISNUMBER($T85)),ISBLANK($W85),NOT(ISNUMBER($X85))),0,      IF(OR(YEAR($T85)&gt;AS$7,$X85&lt;=0,(YEAR($T85)+$X85)&lt;AS$7),0,     IF(YEAR($T85)=AS$7,               ($W85/($X85*360))*DAYS360($T85,DATE(AS$7,12,31)),     IF((YEAR($T85)+$X85)&lt;=AS$7,               $W85-SUM($Y85:AR85),               $W85/$X85))))</f>
        <v/>
      </c>
      <c r="AT85" s="240">
        <f>IF(OR(NOT(ISNUMBER($T85)),ISBLANK($W85),NOT(ISNUMBER($X85))),0,      IF(OR(YEAR($T85)&gt;AT$7,$X85&lt;=0,(YEAR($T85)+$X85)&lt;AT$7),0,     IF(YEAR($T85)=AT$7,               ($W85/($X85*360))*DAYS360($T85,DATE(AT$7,12,31)),     IF((YEAR($T85)+$X85)&lt;=AT$7,               $W85-SUM($Y85:AS85),               $W85/$X85))))</f>
        <v/>
      </c>
      <c r="AU85" s="240">
        <f>IF(OR(NOT(ISNUMBER($T85)),ISBLANK($W85),NOT(ISNUMBER($X85))),0,      IF(OR(YEAR($T85)&gt;AU$7,$X85&lt;=0,(YEAR($T85)+$X85)&lt;AU$7),0,     IF(YEAR($T85)=AU$7,               ($W85/($X85*360))*DAYS360($T85,DATE(AU$7,12,31)),     IF((YEAR($T85)+$X85)&lt;=AU$7,               $W85-SUM($Y85:AT85),               $W85/$X85))))</f>
        <v/>
      </c>
      <c r="AV85" s="240">
        <f>IF(OR(NOT(ISNUMBER($T85)),ISBLANK($W85),NOT(ISNUMBER($X85))),0,      IF(OR(YEAR($T85)&gt;AV$7,$X85&lt;=0,(YEAR($T85)+$X85)&lt;AV$7),0,     IF(YEAR($T85)=AV$7,               ($W85/($X85*360))*DAYS360($T85,DATE(AV$7,12,31)),     IF((YEAR($T85)+$X85)&lt;=AV$7,               $W85-SUM($Y85:AU85),               $W85/$X85))))</f>
        <v/>
      </c>
      <c r="AW85" s="240">
        <f>IF(OR(NOT(ISNUMBER($T85)),ISBLANK($W85),NOT(ISNUMBER($X85))),0,      IF(OR(YEAR($T85)&gt;AW$7,$X85&lt;=0,(YEAR($T85)+$X85)&lt;AW$7),0,     IF(YEAR($T85)=AW$7,               ($W85/($X85*360))*DAYS360($T85,DATE(AW$7,12,31)),     IF((YEAR($T85)+$X85)&lt;=AW$7,               $W85-SUM($Y85:AV85),               $W85/$X85))))</f>
        <v/>
      </c>
      <c r="AX85" s="240">
        <f>IF(OR(NOT(ISNUMBER($T85)),ISBLANK($W85),NOT(ISNUMBER($X85))),0,      IF(OR(YEAR($T85)&gt;AX$7,$X85&lt;=0,(YEAR($T85)+$X85)&lt;AX$7),0,     IF(YEAR($T85)=AX$7,               ($W85/($X85*360))*DAYS360($T85,DATE(AX$7,12,31)),     IF((YEAR($T85)+$X85)&lt;=AX$7,               $W85-SUM($Y85:AW85),               $W85/$X85))))</f>
        <v/>
      </c>
      <c r="AY85" s="240">
        <f>IF(OR(NOT(ISNUMBER($T85)),ISBLANK($W85),NOT(ISNUMBER($X85))),0,      IF(OR(YEAR($T85)&gt;AY$7,$X85&lt;=0,(YEAR($T85)+$X85)&lt;AY$7),0,     IF(YEAR($T85)=AY$7,               ($W85/($X85*360))*DAYS360($T85,DATE(AY$7,12,31)),     IF((YEAR($T85)+$X85)&lt;=AY$7,               $W85-SUM($Y85:AX85),               $W85/$X85))))</f>
        <v/>
      </c>
      <c r="AZ85" s="240">
        <f>IF(OR(NOT(ISNUMBER($T85)),ISBLANK($W85),NOT(ISNUMBER($X85))),0,      IF(OR(YEAR($T85)&gt;AZ$7,$X85&lt;=0,(YEAR($T85)+$X85)&lt;AZ$7),0,     IF(YEAR($T85)=AZ$7,               ($W85/($X85*360))*DAYS360($T85,DATE(AZ$7,12,31)),     IF((YEAR($T85)+$X85)&lt;=AZ$7,               $W85-SUM($Y85:AY85),               $W85/$X85))))</f>
        <v/>
      </c>
      <c r="BA85" s="240">
        <f>IF(OR(NOT(ISNUMBER($T85)),ISBLANK($W85),NOT(ISNUMBER($X85))),0,      IF(OR(YEAR($T85)&gt;BA$7,$X85&lt;=0,(YEAR($T85)+$X85)&lt;BA$7),0,     IF(YEAR($T85)=BA$7,               ($W85/($X85*360))*DAYS360($T85,DATE(BA$7,12,31)),     IF((YEAR($T85)+$X85)&lt;=BA$7,               $W85-SUM($Y85:AZ85),               $W85/$X85))))</f>
        <v/>
      </c>
      <c r="BB85" s="240">
        <f>IF(OR(NOT(ISNUMBER($T85)),ISBLANK($W85),NOT(ISNUMBER($X85))),0,      IF(OR(YEAR($T85)&gt;BB$7,$X85&lt;=0,(YEAR($T85)+$X85)&lt;BB$7),0,     IF(YEAR($T85)=BB$7,               ($W85/($X85*360))*DAYS360($T85,DATE(BB$7,12,31)),     IF((YEAR($T85)+$X85)&lt;=BB$7,               $W85-SUM($Y85:BA85),               $W85/$X85))))</f>
        <v/>
      </c>
      <c r="BC85" s="240">
        <f>IF(OR(NOT(ISNUMBER($T85)),ISBLANK($W85),NOT(ISNUMBER($X85))),0,      IF(OR(YEAR($T85)&gt;BC$7,$X85&lt;=0,(YEAR($T85)+$X85)&lt;BC$7),0,     IF(YEAR($T85)=BC$7,               ($W85/($X85*360))*DAYS360($T85,DATE(BC$7,12,31)),     IF((YEAR($T85)+$X85)&lt;=BC$7,               $W85-SUM($Y85:BB85),               $W85/$X85))))</f>
        <v/>
      </c>
      <c r="BD85" s="240">
        <f>IF(OR(NOT(ISNUMBER($T85)),ISBLANK($W85),NOT(ISNUMBER($X85))),0,      IF(OR(YEAR($T85)&gt;BD$7,$X85&lt;=0,(YEAR($T85)+$X85)&lt;BD$7),0,     IF(YEAR($T85)=BD$7,               ($W85/($X85*360))*DAYS360($T85,DATE(BD$7,12,31)),     IF((YEAR($T85)+$X85)&lt;=BD$7,               $W85-SUM($Y85:BC85),               $W85/$X85))))</f>
        <v/>
      </c>
      <c r="BE85" s="240">
        <f>IF(OR(NOT(ISNUMBER($T85)),ISBLANK($W85),NOT(ISNUMBER($X85))),0,      IF(OR(YEAR($T85)&gt;BE$7,$X85&lt;=0,(YEAR($T85)+$X85)&lt;BE$7),0,     IF(YEAR($T85)=BE$7,               ($W85/($X85*360))*DAYS360($T85,DATE(BE$7,12,31)),     IF((YEAR($T85)+$X85)&lt;=BE$7,               $W85-SUM($Y85:BD85),               $W85/$X85))))</f>
        <v/>
      </c>
      <c r="BF85" s="240">
        <f>IF(OR(NOT(ISNUMBER($T85)),ISBLANK($W85),NOT(ISNUMBER($X85))),0,      IF(OR(YEAR($T85)&gt;BF$7,$X85&lt;=0,(YEAR($T85)+$X85)&lt;BF$7),0,     IF(YEAR($T85)=BF$7,               ($W85/($X85*360))*DAYS360($T85,DATE(BF$7,12,31)),     IF((YEAR($T85)+$X85)&lt;=BF$7,               $W85-SUM($Y85:BE85),               $W85/$X85))))</f>
        <v/>
      </c>
      <c r="BG85" s="240">
        <f>IF(OR(NOT(ISNUMBER($T85)),ISBLANK($W85),NOT(ISNUMBER($X85))),0,      IF(OR(YEAR($T85)&gt;BG$7,$X85&lt;=0,(YEAR($T85)+$X85)&lt;BG$7),0,     IF(YEAR($T85)=BG$7,               ($W85/($X85*360))*DAYS360($T85,DATE(BG$7,12,31)),     IF((YEAR($T85)+$X85)&lt;=BG$7,               $W85-SUM($Y85:BF85),               $W85/$X85))))</f>
        <v/>
      </c>
      <c r="BH85" s="240">
        <f>IF(OR(NOT(ISNUMBER($T85)),ISBLANK($W85),NOT(ISNUMBER($X85))),0,      IF(OR(YEAR($T85)&gt;BH$7,$X85&lt;=0,(YEAR($T85)+$X85)&lt;BH$7),0,     IF(YEAR($T85)=BH$7,               ($W85/($X85*360))*DAYS360($T85,DATE(BH$7,12,31)),     IF((YEAR($T85)+$X85)&lt;=BH$7,               $W85-SUM($Y85:BG85),               $W85/$X85))))</f>
        <v/>
      </c>
      <c r="BI85" s="240">
        <f>IF(OR(NOT(ISNUMBER($T85)),ISBLANK($W85),NOT(ISNUMBER($X85))),0,      IF(OR(YEAR($T85)&gt;BI$7,$X85&lt;=0,(YEAR($T85)+$X85)&lt;BI$7),0,     IF(YEAR($T85)=BI$7,               ($W85/($X85*360))*DAYS360($T85,DATE(BI$7,12,31)),     IF((YEAR($T85)+$X85)&lt;=BI$7,               $W85-SUM($Y85:BH85),               $W85/$X85))))</f>
        <v/>
      </c>
      <c r="BJ85" s="240">
        <f>IF(OR(NOT(ISNUMBER($T85)),ISBLANK($W85),NOT(ISNUMBER($X85))),0,      IF(OR(YEAR($T85)&gt;BJ$7,$X85&lt;=0,(YEAR($T85)+$X85)&lt;BJ$7),0,     IF(YEAR($T85)=BJ$7,               ($W85/($X85*360))*DAYS360($T85,DATE(BJ$7,12,31)),     IF((YEAR($T85)+$X85)&lt;=BJ$7,               $W85-SUM($Y85:BI85),               $W85/$X85))))</f>
        <v/>
      </c>
      <c r="BK85" s="240">
        <f>IF(OR(NOT(ISNUMBER($T85)),ISBLANK($W85),NOT(ISNUMBER($X85))),0,      IF(OR(YEAR($T85)&gt;BK$7,$X85&lt;=0,(YEAR($T85)+$X85)&lt;BK$7),0,     IF(YEAR($T85)=BK$7,               ($W85/($X85*360))*DAYS360($T85,DATE(BK$7,12,31)),     IF((YEAR($T85)+$X85)&lt;=BK$7,               $W85-SUM($Y85:BJ85),               $W85/$X85))))</f>
        <v/>
      </c>
      <c r="BL85" s="240">
        <f>IF(OR(NOT(ISNUMBER($T85)),ISBLANK($W85),NOT(ISNUMBER($X85))),0,      IF(OR(YEAR($T85)&gt;BL$7,$X85&lt;=0,(YEAR($T85)+$X85)&lt;BL$7),0,     IF(YEAR($T85)=BL$7,               ($W85/($X85*360))*DAYS360($T85,DATE(BL$7,12,31)),     IF((YEAR($T85)+$X85)&lt;=BL$7,               $W85-SUM($Y85:BK85),               $W85/$X85))))</f>
        <v/>
      </c>
      <c r="BM85" s="240">
        <f>IF(OR(NOT(ISNUMBER($T85)),ISBLANK($W85),NOT(ISNUMBER($X85))),0,      IF(OR(YEAR($T85)&gt;BM$7,$X85&lt;=0,(YEAR($T85)+$X85)&lt;BM$7),0,     IF(YEAR($T85)=BM$7,               ($W85/($X85*360))*DAYS360($T85,DATE(BM$7,12,31)),     IF((YEAR($T85)+$X85)&lt;=BM$7,               $W85-SUM($Y85:BL85),               $W85/$X85))))</f>
        <v/>
      </c>
      <c r="BN85" s="240">
        <f>IF(OR(NOT(ISNUMBER($T85)),ISBLANK($W85),NOT(ISNUMBER($X85))),0,      IF(OR(YEAR($T85)&gt;BN$7,$X85&lt;=0,(YEAR($T85)+$X85)&lt;BN$7),0,     IF(YEAR($T85)=BN$7,               ($W85/($X85*360))*DAYS360($T85,DATE(BN$7,12,31)),     IF((YEAR($T85)+$X85)&lt;=BN$7,               $W85-SUM($Y85:BM85),               $W85/$X85))))</f>
        <v/>
      </c>
      <c r="BO85" s="240">
        <f>IF(OR(NOT(ISNUMBER($T85)),ISBLANK($W85),NOT(ISNUMBER($X85))),0,      IF(OR(YEAR($T85)&gt;BO$7,$X85&lt;=0,(YEAR($T85)+$X85)&lt;BO$7),0,     IF(YEAR($T85)=BO$7,               ($W85/($X85*360))*DAYS360($T85,DATE(BO$7,12,31)),     IF((YEAR($T85)+$X85)&lt;=BO$7,               $W85-SUM($Y85:BN85),               $W85/$X85))))</f>
        <v/>
      </c>
      <c r="BP85" s="240">
        <f>IF(OR(NOT(ISNUMBER($T85)),ISBLANK($W85),NOT(ISNUMBER($X85))),0,      IF(OR(YEAR($T85)&gt;BP$7,$X85&lt;=0,(YEAR($T85)+$X85)&lt;BP$7),0,     IF(YEAR($T85)=BP$7,               ($W85/($X85*360))*DAYS360($T85,DATE(BP$7,12,31)),     IF((YEAR($T85)+$X85)&lt;=BP$7,               $W85-SUM($Y85:BO85),               $W85/$X85))))</f>
        <v/>
      </c>
      <c r="BQ85" s="240">
        <f>IF(OR(NOT(ISNUMBER($T85)),ISBLANK($W85),NOT(ISNUMBER($X85))),0,      IF(OR(YEAR($T85)&gt;BQ$7,$X85&lt;=0,(YEAR($T85)+$X85)&lt;BQ$7),0,     IF(YEAR($T85)=BQ$7,               ($W85/($X85*360))*DAYS360($T85,DATE(BQ$7,12,31)),     IF((YEAR($T85)+$X85)&lt;=BQ$7,               $W85-SUM($Y85:BP85),               $W85/$X85))))</f>
        <v/>
      </c>
      <c r="BR85" s="240">
        <f>IF(OR(NOT(ISNUMBER($T85)),ISBLANK($W85),NOT(ISNUMBER($X85))),0,      IF(OR(YEAR($T85)&gt;BR$7,$X85&lt;=0,(YEAR($T85)+$X85)&lt;BR$7),0,     IF(YEAR($T85)=BR$7,               ($W85/($X85*360))*DAYS360($T85,DATE(BR$7,12,31)),     IF((YEAR($T85)+$X85)&lt;=BR$7,               $W85-SUM($Y85:BQ85),               $W85/$X85))))</f>
        <v/>
      </c>
      <c r="BS85" s="240">
        <f>IF(OR(NOT(ISNUMBER($T85)),ISBLANK($W85),NOT(ISNUMBER($X85))),0,      IF(OR(YEAR($T85)&gt;BS$7,$X85&lt;=0,(YEAR($T85)+$X85)&lt;BS$7),0,     IF(YEAR($T85)=BS$7,               ($W85/($X85*360))*DAYS360($T85,DATE(BS$7,12,31)),     IF((YEAR($T85)+$X85)&lt;=BS$7,               $W85-SUM($Y85:BR85),               $W85/$X85))))</f>
        <v/>
      </c>
      <c r="BT85" s="240">
        <f>IF(OR(NOT(ISNUMBER($T85)),ISBLANK($W85),NOT(ISNUMBER($X85))),0,      IF(OR(YEAR($T85)&gt;BT$7,$X85&lt;=0,(YEAR($T85)+$X85)&lt;BT$7),0,     IF(YEAR($T85)=BT$7,               ($W85/($X85*360))*DAYS360($T85,DATE(BT$7,12,31)),     IF((YEAR($T85)+$X85)&lt;=BT$7,               $W85-SUM($Y85:BS85),               $W85/$X85))))</f>
        <v/>
      </c>
      <c r="BU85" s="240">
        <f>IF(OR(NOT(ISNUMBER($T85)),ISBLANK($W85),NOT(ISNUMBER($X85))),0,      IF(OR(YEAR($T85)&gt;BU$7,$X85&lt;=0,(YEAR($T85)+$X85)&lt;BU$7),0,     IF(YEAR($T85)=BU$7,               ($W85/($X85*360))*DAYS360($T85,DATE(BU$7,12,31)),     IF((YEAR($T85)+$X85)&lt;=BU$7,               $W85-SUM($Y85:BT85),               $W85/$X85))))</f>
        <v/>
      </c>
      <c r="BV85" s="240">
        <f>IF(OR(NOT(ISNUMBER($T85)),ISBLANK($W85),NOT(ISNUMBER($X85))),0,      IF(OR(YEAR($T85)&gt;BV$7,$X85&lt;=0,(YEAR($T85)+$X85)&lt;BV$7),0,     IF(YEAR($T85)=BV$7,               ($W85/($X85*360))*DAYS360($T85,DATE(BV$7,12,31)),     IF((YEAR($T85)+$X85)&lt;=BV$7,               $W85-SUM($Y85:BU85),               $W85/$X85))))</f>
        <v/>
      </c>
      <c r="BW85" s="240">
        <f>IF(OR(NOT(ISNUMBER($T85)),ISBLANK($W85),NOT(ISNUMBER($X85))),0,      IF(OR(YEAR($T85)&gt;BW$7,$X85&lt;=0,(YEAR($T85)+$X85)&lt;BW$7),0,     IF(YEAR($T85)=BW$7,               ($W85/($X85*360))*DAYS360($T85,DATE(BW$7,12,31)),     IF((YEAR($T85)+$X85)&lt;=BW$7,               $W85-SUM($Y85:BV85),               $W85/$X85))))</f>
        <v/>
      </c>
      <c r="BX85" s="240">
        <f>IF(OR(NOT(ISNUMBER($T85)),ISBLANK($W85),NOT(ISNUMBER($X85))),0,      IF(OR(YEAR($T85)&gt;BX$7,$X85&lt;=0,(YEAR($T85)+$X85)&lt;BX$7),0,     IF(YEAR($T85)=BX$7,               ($W85/($X85*360))*DAYS360($T85,DATE(BX$7,12,31)),     IF((YEAR($T85)+$X85)&lt;=BX$7,               $W85-SUM($Y85:BW85),               $W85/$X85))))</f>
        <v/>
      </c>
      <c r="BY85" s="240">
        <f>IF(OR(NOT(ISNUMBER($T85)),ISBLANK($W85),NOT(ISNUMBER($X85))),0,      IF(OR(YEAR($T85)&gt;BY$7,$X85&lt;=0,(YEAR($T85)+$X85)&lt;BY$7),0,     IF(YEAR($T85)=BY$7,               ($W85/($X85*360))*DAYS360($T85,DATE(BY$7,12,31)),     IF((YEAR($T85)+$X85)&lt;=BY$7,               $W85-SUM($Y85:BX85),               $W85/$X85))))</f>
        <v/>
      </c>
    </row>
    <row r="86" ht="15" customFormat="1" customHeight="1" s="14">
      <c r="A86" s="12" t="n"/>
      <c r="B86" s="30" t="inlineStr">
        <is>
          <t>Bien_Immo - 1</t>
        </is>
      </c>
      <c r="C86" s="190" t="n"/>
      <c r="D86" s="356" t="n"/>
      <c r="E86" s="525" t="n"/>
      <c r="F86" s="525" t="n"/>
      <c r="G86" s="525" t="n"/>
      <c r="H86" s="525" t="n"/>
      <c r="I86" s="525" t="n"/>
      <c r="J86" s="525" t="n"/>
      <c r="K86" s="525" t="n"/>
      <c r="L86" s="525" t="n"/>
      <c r="M86" s="525" t="n"/>
      <c r="N86" s="526" t="n"/>
      <c r="O86" s="260" t="n"/>
      <c r="P86" s="191" t="n"/>
      <c r="Q86" s="341" t="inlineStr">
        <is>
          <t>Autres immobilisations corporelles</t>
        </is>
      </c>
      <c r="R86" s="18" t="n"/>
      <c r="S86" s="12">
        <f>B92</f>
        <v/>
      </c>
      <c r="T86" s="176">
        <f>IFERROR( IF(ISBLANK(C92),"",IF(C92&lt;HLOOKUP(S86,$Z$275:$AC$280,5,FALSE),"",MAX(HLOOKUP(S86,$Z$275:$AC$280,6,FALSE),C92) ) ),"")</f>
        <v/>
      </c>
      <c r="U86" s="287">
        <f>IF(ISBLANK(D92),"",D92)</f>
        <v/>
      </c>
      <c r="V86" s="316">
        <f>Q92</f>
        <v/>
      </c>
      <c r="W86" s="512">
        <f>IF(ISBLANK(O92),0,O92)</f>
        <v/>
      </c>
      <c r="X86" s="512">
        <f>IF(ISBLANK(P92),"",P92)</f>
        <v/>
      </c>
      <c r="Y86" s="12" t="n"/>
      <c r="Z86" s="240">
        <f>IF(OR(NOT(ISNUMBER($T86)),ISBLANK($W86),NOT(ISNUMBER($X86))),0,      IF(OR(YEAR($T86)&gt;Z$7,$X86&lt;=0,(YEAR($T86)+$X86)&lt;Z$7),0,     IF(YEAR($T86)=Z$7,               ($W86/($X86*360))*DAYS360($T86,DATE(Z$7,12,31)),     IF((YEAR($T86)+$X86)&lt;=Z$7,               $W86-SUM($Y86:Y86),               $W86/$X86))))</f>
        <v/>
      </c>
      <c r="AA86" s="240">
        <f>IF(OR(NOT(ISNUMBER($T86)),ISBLANK($W86),NOT(ISNUMBER($X86))),0,      IF(OR(YEAR($T86)&gt;AA$7,$X86&lt;=0,(YEAR($T86)+$X86)&lt;AA$7),0,     IF(YEAR($T86)=AA$7,               ($W86/($X86*360))*DAYS360($T86,DATE(AA$7,12,31)),     IF((YEAR($T86)+$X86)&lt;=AA$7,               $W86-SUM($Y86:Z86),               $W86/$X86))))</f>
        <v/>
      </c>
      <c r="AB86" s="240">
        <f>IF(OR(NOT(ISNUMBER($T86)),ISBLANK($W86),NOT(ISNUMBER($X86))),0,      IF(OR(YEAR($T86)&gt;AB$7,$X86&lt;=0,(YEAR($T86)+$X86)&lt;AB$7),0,     IF(YEAR($T86)=AB$7,               ($W86/($X86*360))*DAYS360($T86,DATE(AB$7,12,31)),     IF((YEAR($T86)+$X86)&lt;=AB$7,               $W86-SUM($Y86:AA86),               $W86/$X86))))</f>
        <v/>
      </c>
      <c r="AC86" s="240">
        <f>IF(OR(NOT(ISNUMBER($T86)),ISBLANK($W86),NOT(ISNUMBER($X86))),0,      IF(OR(YEAR($T86)&gt;AC$7,$X86&lt;=0,(YEAR($T86)+$X86)&lt;AC$7),0,     IF(YEAR($T86)=AC$7,               ($W86/($X86*360))*DAYS360($T86,DATE(AC$7,12,31)),     IF((YEAR($T86)+$X86)&lt;=AC$7,               $W86-SUM($Y86:AB86),               $W86/$X86))))</f>
        <v/>
      </c>
      <c r="AD86" s="240">
        <f>IF(OR(NOT(ISNUMBER($T86)),ISBLANK($W86),NOT(ISNUMBER($X86))),0,      IF(OR(YEAR($T86)&gt;AD$7,$X86&lt;=0,(YEAR($T86)+$X86)&lt;AD$7),0,     IF(YEAR($T86)=AD$7,               ($W86/($X86*360))*DAYS360($T86,DATE(AD$7,12,31)),     IF((YEAR($T86)+$X86)&lt;=AD$7,               $W86-SUM($Y86:AC86),               $W86/$X86))))</f>
        <v/>
      </c>
      <c r="AE86" s="240">
        <f>IF(OR(NOT(ISNUMBER($T86)),ISBLANK($W86),NOT(ISNUMBER($X86))),0,      IF(OR(YEAR($T86)&gt;AE$7,$X86&lt;=0,(YEAR($T86)+$X86)&lt;AE$7),0,     IF(YEAR($T86)=AE$7,               ($W86/($X86*360))*DAYS360($T86,DATE(AE$7,12,31)),     IF((YEAR($T86)+$X86)&lt;=AE$7,               $W86-SUM($Y86:AD86),               $W86/$X86))))</f>
        <v/>
      </c>
      <c r="AF86" s="240">
        <f>IF(OR(NOT(ISNUMBER($T86)),ISBLANK($W86),NOT(ISNUMBER($X86))),0,      IF(OR(YEAR($T86)&gt;AF$7,$X86&lt;=0,(YEAR($T86)+$X86)&lt;AF$7),0,     IF(YEAR($T86)=AF$7,               ($W86/($X86*360))*DAYS360($T86,DATE(AF$7,12,31)),     IF((YEAR($T86)+$X86)&lt;=AF$7,               $W86-SUM($Y86:AE86),               $W86/$X86))))</f>
        <v/>
      </c>
      <c r="AG86" s="240">
        <f>IF(OR(NOT(ISNUMBER($T86)),ISBLANK($W86),NOT(ISNUMBER($X86))),0,      IF(OR(YEAR($T86)&gt;AG$7,$X86&lt;=0,(YEAR($T86)+$X86)&lt;AG$7),0,     IF(YEAR($T86)=AG$7,               ($W86/($X86*360))*DAYS360($T86,DATE(AG$7,12,31)),     IF((YEAR($T86)+$X86)&lt;=AG$7,               $W86-SUM($Y86:AF86),               $W86/$X86))))</f>
        <v/>
      </c>
      <c r="AH86" s="240">
        <f>IF(OR(NOT(ISNUMBER($T86)),ISBLANK($W86),NOT(ISNUMBER($X86))),0,      IF(OR(YEAR($T86)&gt;AH$7,$X86&lt;=0,(YEAR($T86)+$X86)&lt;AH$7),0,     IF(YEAR($T86)=AH$7,               ($W86/($X86*360))*DAYS360($T86,DATE(AH$7,12,31)),     IF((YEAR($T86)+$X86)&lt;=AH$7,               $W86-SUM($Y86:AG86),               $W86/$X86))))</f>
        <v/>
      </c>
      <c r="AI86" s="240">
        <f>IF(OR(NOT(ISNUMBER($T86)),ISBLANK($W86),NOT(ISNUMBER($X86))),0,      IF(OR(YEAR($T86)&gt;AI$7,$X86&lt;=0,(YEAR($T86)+$X86)&lt;AI$7),0,     IF(YEAR($T86)=AI$7,               ($W86/($X86*360))*DAYS360($T86,DATE(AI$7,12,31)),     IF((YEAR($T86)+$X86)&lt;=AI$7,               $W86-SUM($Y86:AH86),               $W86/$X86))))</f>
        <v/>
      </c>
      <c r="AJ86" s="240">
        <f>IF(OR(NOT(ISNUMBER($T86)),ISBLANK($W86),NOT(ISNUMBER($X86))),0,      IF(OR(YEAR($T86)&gt;AJ$7,$X86&lt;=0,(YEAR($T86)+$X86)&lt;AJ$7),0,     IF(YEAR($T86)=AJ$7,               ($W86/($X86*360))*DAYS360($T86,DATE(AJ$7,12,31)),     IF((YEAR($T86)+$X86)&lt;=AJ$7,               $W86-SUM($Y86:AI86),               $W86/$X86))))</f>
        <v/>
      </c>
      <c r="AK86" s="240">
        <f>IF(OR(NOT(ISNUMBER($T86)),ISBLANK($W86),NOT(ISNUMBER($X86))),0,      IF(OR(YEAR($T86)&gt;AK$7,$X86&lt;=0,(YEAR($T86)+$X86)&lt;AK$7),0,     IF(YEAR($T86)=AK$7,               ($W86/($X86*360))*DAYS360($T86,DATE(AK$7,12,31)),     IF((YEAR($T86)+$X86)&lt;=AK$7,               $W86-SUM($Y86:AJ86),               $W86/$X86))))</f>
        <v/>
      </c>
      <c r="AL86" s="240">
        <f>IF(OR(NOT(ISNUMBER($T86)),ISBLANK($W86),NOT(ISNUMBER($X86))),0,      IF(OR(YEAR($T86)&gt;AL$7,$X86&lt;=0,(YEAR($T86)+$X86)&lt;AL$7),0,     IF(YEAR($T86)=AL$7,               ($W86/($X86*360))*DAYS360($T86,DATE(AL$7,12,31)),     IF((YEAR($T86)+$X86)&lt;=AL$7,               $W86-SUM($Y86:AK86),               $W86/$X86))))</f>
        <v/>
      </c>
      <c r="AM86" s="240">
        <f>IF(OR(NOT(ISNUMBER($T86)),ISBLANK($W86),NOT(ISNUMBER($X86))),0,      IF(OR(YEAR($T86)&gt;AM$7,$X86&lt;=0,(YEAR($T86)+$X86)&lt;AM$7),0,     IF(YEAR($T86)=AM$7,               ($W86/($X86*360))*DAYS360($T86,DATE(AM$7,12,31)),     IF((YEAR($T86)+$X86)&lt;=AM$7,               $W86-SUM($Y86:AL86),               $W86/$X86))))</f>
        <v/>
      </c>
      <c r="AN86" s="240">
        <f>IF(OR(NOT(ISNUMBER($T86)),ISBLANK($W86),NOT(ISNUMBER($X86))),0,      IF(OR(YEAR($T86)&gt;AN$7,$X86&lt;=0,(YEAR($T86)+$X86)&lt;AN$7),0,     IF(YEAR($T86)=AN$7,               ($W86/($X86*360))*DAYS360($T86,DATE(AN$7,12,31)),     IF((YEAR($T86)+$X86)&lt;=AN$7,               $W86-SUM($Y86:AM86),               $W86/$X86))))</f>
        <v/>
      </c>
      <c r="AO86" s="240">
        <f>IF(OR(NOT(ISNUMBER($T86)),ISBLANK($W86),NOT(ISNUMBER($X86))),0,      IF(OR(YEAR($T86)&gt;AO$7,$X86&lt;=0,(YEAR($T86)+$X86)&lt;AO$7),0,     IF(YEAR($T86)=AO$7,               ($W86/($X86*360))*DAYS360($T86,DATE(AO$7,12,31)),     IF((YEAR($T86)+$X86)&lt;=AO$7,               $W86-SUM($Y86:AN86),               $W86/$X86))))</f>
        <v/>
      </c>
      <c r="AP86" s="240">
        <f>IF(OR(NOT(ISNUMBER($T86)),ISBLANK($W86),NOT(ISNUMBER($X86))),0,      IF(OR(YEAR($T86)&gt;AP$7,$X86&lt;=0,(YEAR($T86)+$X86)&lt;AP$7),0,     IF(YEAR($T86)=AP$7,               ($W86/($X86*360))*DAYS360($T86,DATE(AP$7,12,31)),     IF((YEAR($T86)+$X86)&lt;=AP$7,               $W86-SUM($Y86:AO86),               $W86/$X86))))</f>
        <v/>
      </c>
      <c r="AQ86" s="240">
        <f>IF(OR(NOT(ISNUMBER($T86)),ISBLANK($W86),NOT(ISNUMBER($X86))),0,      IF(OR(YEAR($T86)&gt;AQ$7,$X86&lt;=0,(YEAR($T86)+$X86)&lt;AQ$7),0,     IF(YEAR($T86)=AQ$7,               ($W86/($X86*360))*DAYS360($T86,DATE(AQ$7,12,31)),     IF((YEAR($T86)+$X86)&lt;=AQ$7,               $W86-SUM($Y86:AP86),               $W86/$X86))))</f>
        <v/>
      </c>
      <c r="AR86" s="240">
        <f>IF(OR(NOT(ISNUMBER($T86)),ISBLANK($W86),NOT(ISNUMBER($X86))),0,      IF(OR(YEAR($T86)&gt;AR$7,$X86&lt;=0,(YEAR($T86)+$X86)&lt;AR$7),0,     IF(YEAR($T86)=AR$7,               ($W86/($X86*360))*DAYS360($T86,DATE(AR$7,12,31)),     IF((YEAR($T86)+$X86)&lt;=AR$7,               $W86-SUM($Y86:AQ86),               $W86/$X86))))</f>
        <v/>
      </c>
      <c r="AS86" s="240">
        <f>IF(OR(NOT(ISNUMBER($T86)),ISBLANK($W86),NOT(ISNUMBER($X86))),0,      IF(OR(YEAR($T86)&gt;AS$7,$X86&lt;=0,(YEAR($T86)+$X86)&lt;AS$7),0,     IF(YEAR($T86)=AS$7,               ($W86/($X86*360))*DAYS360($T86,DATE(AS$7,12,31)),     IF((YEAR($T86)+$X86)&lt;=AS$7,               $W86-SUM($Y86:AR86),               $W86/$X86))))</f>
        <v/>
      </c>
      <c r="AT86" s="240">
        <f>IF(OR(NOT(ISNUMBER($T86)),ISBLANK($W86),NOT(ISNUMBER($X86))),0,      IF(OR(YEAR($T86)&gt;AT$7,$X86&lt;=0,(YEAR($T86)+$X86)&lt;AT$7),0,     IF(YEAR($T86)=AT$7,               ($W86/($X86*360))*DAYS360($T86,DATE(AT$7,12,31)),     IF((YEAR($T86)+$X86)&lt;=AT$7,               $W86-SUM($Y86:AS86),               $W86/$X86))))</f>
        <v/>
      </c>
      <c r="AU86" s="240">
        <f>IF(OR(NOT(ISNUMBER($T86)),ISBLANK($W86),NOT(ISNUMBER($X86))),0,      IF(OR(YEAR($T86)&gt;AU$7,$X86&lt;=0,(YEAR($T86)+$X86)&lt;AU$7),0,     IF(YEAR($T86)=AU$7,               ($W86/($X86*360))*DAYS360($T86,DATE(AU$7,12,31)),     IF((YEAR($T86)+$X86)&lt;=AU$7,               $W86-SUM($Y86:AT86),               $W86/$X86))))</f>
        <v/>
      </c>
      <c r="AV86" s="240">
        <f>IF(OR(NOT(ISNUMBER($T86)),ISBLANK($W86),NOT(ISNUMBER($X86))),0,      IF(OR(YEAR($T86)&gt;AV$7,$X86&lt;=0,(YEAR($T86)+$X86)&lt;AV$7),0,     IF(YEAR($T86)=AV$7,               ($W86/($X86*360))*DAYS360($T86,DATE(AV$7,12,31)),     IF((YEAR($T86)+$X86)&lt;=AV$7,               $W86-SUM($Y86:AU86),               $W86/$X86))))</f>
        <v/>
      </c>
      <c r="AW86" s="240">
        <f>IF(OR(NOT(ISNUMBER($T86)),ISBLANK($W86),NOT(ISNUMBER($X86))),0,      IF(OR(YEAR($T86)&gt;AW$7,$X86&lt;=0,(YEAR($T86)+$X86)&lt;AW$7),0,     IF(YEAR($T86)=AW$7,               ($W86/($X86*360))*DAYS360($T86,DATE(AW$7,12,31)),     IF((YEAR($T86)+$X86)&lt;=AW$7,               $W86-SUM($Y86:AV86),               $W86/$X86))))</f>
        <v/>
      </c>
      <c r="AX86" s="240">
        <f>IF(OR(NOT(ISNUMBER($T86)),ISBLANK($W86),NOT(ISNUMBER($X86))),0,      IF(OR(YEAR($T86)&gt;AX$7,$X86&lt;=0,(YEAR($T86)+$X86)&lt;AX$7),0,     IF(YEAR($T86)=AX$7,               ($W86/($X86*360))*DAYS360($T86,DATE(AX$7,12,31)),     IF((YEAR($T86)+$X86)&lt;=AX$7,               $W86-SUM($Y86:AW86),               $W86/$X86))))</f>
        <v/>
      </c>
      <c r="AY86" s="240">
        <f>IF(OR(NOT(ISNUMBER($T86)),ISBLANK($W86),NOT(ISNUMBER($X86))),0,      IF(OR(YEAR($T86)&gt;AY$7,$X86&lt;=0,(YEAR($T86)+$X86)&lt;AY$7),0,     IF(YEAR($T86)=AY$7,               ($W86/($X86*360))*DAYS360($T86,DATE(AY$7,12,31)),     IF((YEAR($T86)+$X86)&lt;=AY$7,               $W86-SUM($Y86:AX86),               $W86/$X86))))</f>
        <v/>
      </c>
      <c r="AZ86" s="240">
        <f>IF(OR(NOT(ISNUMBER($T86)),ISBLANK($W86),NOT(ISNUMBER($X86))),0,      IF(OR(YEAR($T86)&gt;AZ$7,$X86&lt;=0,(YEAR($T86)+$X86)&lt;AZ$7),0,     IF(YEAR($T86)=AZ$7,               ($W86/($X86*360))*DAYS360($T86,DATE(AZ$7,12,31)),     IF((YEAR($T86)+$X86)&lt;=AZ$7,               $W86-SUM($Y86:AY86),               $W86/$X86))))</f>
        <v/>
      </c>
      <c r="BA86" s="240">
        <f>IF(OR(NOT(ISNUMBER($T86)),ISBLANK($W86),NOT(ISNUMBER($X86))),0,      IF(OR(YEAR($T86)&gt;BA$7,$X86&lt;=0,(YEAR($T86)+$X86)&lt;BA$7),0,     IF(YEAR($T86)=BA$7,               ($W86/($X86*360))*DAYS360($T86,DATE(BA$7,12,31)),     IF((YEAR($T86)+$X86)&lt;=BA$7,               $W86-SUM($Y86:AZ86),               $W86/$X86))))</f>
        <v/>
      </c>
      <c r="BB86" s="240">
        <f>IF(OR(NOT(ISNUMBER($T86)),ISBLANK($W86),NOT(ISNUMBER($X86))),0,      IF(OR(YEAR($T86)&gt;BB$7,$X86&lt;=0,(YEAR($T86)+$X86)&lt;BB$7),0,     IF(YEAR($T86)=BB$7,               ($W86/($X86*360))*DAYS360($T86,DATE(BB$7,12,31)),     IF((YEAR($T86)+$X86)&lt;=BB$7,               $W86-SUM($Y86:BA86),               $W86/$X86))))</f>
        <v/>
      </c>
      <c r="BC86" s="240">
        <f>IF(OR(NOT(ISNUMBER($T86)),ISBLANK($W86),NOT(ISNUMBER($X86))),0,      IF(OR(YEAR($T86)&gt;BC$7,$X86&lt;=0,(YEAR($T86)+$X86)&lt;BC$7),0,     IF(YEAR($T86)=BC$7,               ($W86/($X86*360))*DAYS360($T86,DATE(BC$7,12,31)),     IF((YEAR($T86)+$X86)&lt;=BC$7,               $W86-SUM($Y86:BB86),               $W86/$X86))))</f>
        <v/>
      </c>
      <c r="BD86" s="240">
        <f>IF(OR(NOT(ISNUMBER($T86)),ISBLANK($W86),NOT(ISNUMBER($X86))),0,      IF(OR(YEAR($T86)&gt;BD$7,$X86&lt;=0,(YEAR($T86)+$X86)&lt;BD$7),0,     IF(YEAR($T86)=BD$7,               ($W86/($X86*360))*DAYS360($T86,DATE(BD$7,12,31)),     IF((YEAR($T86)+$X86)&lt;=BD$7,               $W86-SUM($Y86:BC86),               $W86/$X86))))</f>
        <v/>
      </c>
      <c r="BE86" s="240">
        <f>IF(OR(NOT(ISNUMBER($T86)),ISBLANK($W86),NOT(ISNUMBER($X86))),0,      IF(OR(YEAR($T86)&gt;BE$7,$X86&lt;=0,(YEAR($T86)+$X86)&lt;BE$7),0,     IF(YEAR($T86)=BE$7,               ($W86/($X86*360))*DAYS360($T86,DATE(BE$7,12,31)),     IF((YEAR($T86)+$X86)&lt;=BE$7,               $W86-SUM($Y86:BD86),               $W86/$X86))))</f>
        <v/>
      </c>
      <c r="BF86" s="240">
        <f>IF(OR(NOT(ISNUMBER($T86)),ISBLANK($W86),NOT(ISNUMBER($X86))),0,      IF(OR(YEAR($T86)&gt;BF$7,$X86&lt;=0,(YEAR($T86)+$X86)&lt;BF$7),0,     IF(YEAR($T86)=BF$7,               ($W86/($X86*360))*DAYS360($T86,DATE(BF$7,12,31)),     IF((YEAR($T86)+$X86)&lt;=BF$7,               $W86-SUM($Y86:BE86),               $W86/$X86))))</f>
        <v/>
      </c>
      <c r="BG86" s="240">
        <f>IF(OR(NOT(ISNUMBER($T86)),ISBLANK($W86),NOT(ISNUMBER($X86))),0,      IF(OR(YEAR($T86)&gt;BG$7,$X86&lt;=0,(YEAR($T86)+$X86)&lt;BG$7),0,     IF(YEAR($T86)=BG$7,               ($W86/($X86*360))*DAYS360($T86,DATE(BG$7,12,31)),     IF((YEAR($T86)+$X86)&lt;=BG$7,               $W86-SUM($Y86:BF86),               $W86/$X86))))</f>
        <v/>
      </c>
      <c r="BH86" s="240">
        <f>IF(OR(NOT(ISNUMBER($T86)),ISBLANK($W86),NOT(ISNUMBER($X86))),0,      IF(OR(YEAR($T86)&gt;BH$7,$X86&lt;=0,(YEAR($T86)+$X86)&lt;BH$7),0,     IF(YEAR($T86)=BH$7,               ($W86/($X86*360))*DAYS360($T86,DATE(BH$7,12,31)),     IF((YEAR($T86)+$X86)&lt;=BH$7,               $W86-SUM($Y86:BG86),               $W86/$X86))))</f>
        <v/>
      </c>
      <c r="BI86" s="240">
        <f>IF(OR(NOT(ISNUMBER($T86)),ISBLANK($W86),NOT(ISNUMBER($X86))),0,      IF(OR(YEAR($T86)&gt;BI$7,$X86&lt;=0,(YEAR($T86)+$X86)&lt;BI$7),0,     IF(YEAR($T86)=BI$7,               ($W86/($X86*360))*DAYS360($T86,DATE(BI$7,12,31)),     IF((YEAR($T86)+$X86)&lt;=BI$7,               $W86-SUM($Y86:BH86),               $W86/$X86))))</f>
        <v/>
      </c>
      <c r="BJ86" s="240">
        <f>IF(OR(NOT(ISNUMBER($T86)),ISBLANK($W86),NOT(ISNUMBER($X86))),0,      IF(OR(YEAR($T86)&gt;BJ$7,$X86&lt;=0,(YEAR($T86)+$X86)&lt;BJ$7),0,     IF(YEAR($T86)=BJ$7,               ($W86/($X86*360))*DAYS360($T86,DATE(BJ$7,12,31)),     IF((YEAR($T86)+$X86)&lt;=BJ$7,               $W86-SUM($Y86:BI86),               $W86/$X86))))</f>
        <v/>
      </c>
      <c r="BK86" s="240">
        <f>IF(OR(NOT(ISNUMBER($T86)),ISBLANK($W86),NOT(ISNUMBER($X86))),0,      IF(OR(YEAR($T86)&gt;BK$7,$X86&lt;=0,(YEAR($T86)+$X86)&lt;BK$7),0,     IF(YEAR($T86)=BK$7,               ($W86/($X86*360))*DAYS360($T86,DATE(BK$7,12,31)),     IF((YEAR($T86)+$X86)&lt;=BK$7,               $W86-SUM($Y86:BJ86),               $W86/$X86))))</f>
        <v/>
      </c>
      <c r="BL86" s="240">
        <f>IF(OR(NOT(ISNUMBER($T86)),ISBLANK($W86),NOT(ISNUMBER($X86))),0,      IF(OR(YEAR($T86)&gt;BL$7,$X86&lt;=0,(YEAR($T86)+$X86)&lt;BL$7),0,     IF(YEAR($T86)=BL$7,               ($W86/($X86*360))*DAYS360($T86,DATE(BL$7,12,31)),     IF((YEAR($T86)+$X86)&lt;=BL$7,               $W86-SUM($Y86:BK86),               $W86/$X86))))</f>
        <v/>
      </c>
      <c r="BM86" s="240">
        <f>IF(OR(NOT(ISNUMBER($T86)),ISBLANK($W86),NOT(ISNUMBER($X86))),0,      IF(OR(YEAR($T86)&gt;BM$7,$X86&lt;=0,(YEAR($T86)+$X86)&lt;BM$7),0,     IF(YEAR($T86)=BM$7,               ($W86/($X86*360))*DAYS360($T86,DATE(BM$7,12,31)),     IF((YEAR($T86)+$X86)&lt;=BM$7,               $W86-SUM($Y86:BL86),               $W86/$X86))))</f>
        <v/>
      </c>
      <c r="BN86" s="240">
        <f>IF(OR(NOT(ISNUMBER($T86)),ISBLANK($W86),NOT(ISNUMBER($X86))),0,      IF(OR(YEAR($T86)&gt;BN$7,$X86&lt;=0,(YEAR($T86)+$X86)&lt;BN$7),0,     IF(YEAR($T86)=BN$7,               ($W86/($X86*360))*DAYS360($T86,DATE(BN$7,12,31)),     IF((YEAR($T86)+$X86)&lt;=BN$7,               $W86-SUM($Y86:BM86),               $W86/$X86))))</f>
        <v/>
      </c>
      <c r="BO86" s="240">
        <f>IF(OR(NOT(ISNUMBER($T86)),ISBLANK($W86),NOT(ISNUMBER($X86))),0,      IF(OR(YEAR($T86)&gt;BO$7,$X86&lt;=0,(YEAR($T86)+$X86)&lt;BO$7),0,     IF(YEAR($T86)=BO$7,               ($W86/($X86*360))*DAYS360($T86,DATE(BO$7,12,31)),     IF((YEAR($T86)+$X86)&lt;=BO$7,               $W86-SUM($Y86:BN86),               $W86/$X86))))</f>
        <v/>
      </c>
      <c r="BP86" s="240">
        <f>IF(OR(NOT(ISNUMBER($T86)),ISBLANK($W86),NOT(ISNUMBER($X86))),0,      IF(OR(YEAR($T86)&gt;BP$7,$X86&lt;=0,(YEAR($T86)+$X86)&lt;BP$7),0,     IF(YEAR($T86)=BP$7,               ($W86/($X86*360))*DAYS360($T86,DATE(BP$7,12,31)),     IF((YEAR($T86)+$X86)&lt;=BP$7,               $W86-SUM($Y86:BO86),               $W86/$X86))))</f>
        <v/>
      </c>
      <c r="BQ86" s="240">
        <f>IF(OR(NOT(ISNUMBER($T86)),ISBLANK($W86),NOT(ISNUMBER($X86))),0,      IF(OR(YEAR($T86)&gt;BQ$7,$X86&lt;=0,(YEAR($T86)+$X86)&lt;BQ$7),0,     IF(YEAR($T86)=BQ$7,               ($W86/($X86*360))*DAYS360($T86,DATE(BQ$7,12,31)),     IF((YEAR($T86)+$X86)&lt;=BQ$7,               $W86-SUM($Y86:BP86),               $W86/$X86))))</f>
        <v/>
      </c>
      <c r="BR86" s="240">
        <f>IF(OR(NOT(ISNUMBER($T86)),ISBLANK($W86),NOT(ISNUMBER($X86))),0,      IF(OR(YEAR($T86)&gt;BR$7,$X86&lt;=0,(YEAR($T86)+$X86)&lt;BR$7),0,     IF(YEAR($T86)=BR$7,               ($W86/($X86*360))*DAYS360($T86,DATE(BR$7,12,31)),     IF((YEAR($T86)+$X86)&lt;=BR$7,               $W86-SUM($Y86:BQ86),               $W86/$X86))))</f>
        <v/>
      </c>
      <c r="BS86" s="240">
        <f>IF(OR(NOT(ISNUMBER($T86)),ISBLANK($W86),NOT(ISNUMBER($X86))),0,      IF(OR(YEAR($T86)&gt;BS$7,$X86&lt;=0,(YEAR($T86)+$X86)&lt;BS$7),0,     IF(YEAR($T86)=BS$7,               ($W86/($X86*360))*DAYS360($T86,DATE(BS$7,12,31)),     IF((YEAR($T86)+$X86)&lt;=BS$7,               $W86-SUM($Y86:BR86),               $W86/$X86))))</f>
        <v/>
      </c>
      <c r="BT86" s="240">
        <f>IF(OR(NOT(ISNUMBER($T86)),ISBLANK($W86),NOT(ISNUMBER($X86))),0,      IF(OR(YEAR($T86)&gt;BT$7,$X86&lt;=0,(YEAR($T86)+$X86)&lt;BT$7),0,     IF(YEAR($T86)=BT$7,               ($W86/($X86*360))*DAYS360($T86,DATE(BT$7,12,31)),     IF((YEAR($T86)+$X86)&lt;=BT$7,               $W86-SUM($Y86:BS86),               $W86/$X86))))</f>
        <v/>
      </c>
      <c r="BU86" s="240">
        <f>IF(OR(NOT(ISNUMBER($T86)),ISBLANK($W86),NOT(ISNUMBER($X86))),0,      IF(OR(YEAR($T86)&gt;BU$7,$X86&lt;=0,(YEAR($T86)+$X86)&lt;BU$7),0,     IF(YEAR($T86)=BU$7,               ($W86/($X86*360))*DAYS360($T86,DATE(BU$7,12,31)),     IF((YEAR($T86)+$X86)&lt;=BU$7,               $W86-SUM($Y86:BT86),               $W86/$X86))))</f>
        <v/>
      </c>
      <c r="BV86" s="240">
        <f>IF(OR(NOT(ISNUMBER($T86)),ISBLANK($W86),NOT(ISNUMBER($X86))),0,      IF(OR(YEAR($T86)&gt;BV$7,$X86&lt;=0,(YEAR($T86)+$X86)&lt;BV$7),0,     IF(YEAR($T86)=BV$7,               ($W86/($X86*360))*DAYS360($T86,DATE(BV$7,12,31)),     IF((YEAR($T86)+$X86)&lt;=BV$7,               $W86-SUM($Y86:BU86),               $W86/$X86))))</f>
        <v/>
      </c>
      <c r="BW86" s="240">
        <f>IF(OR(NOT(ISNUMBER($T86)),ISBLANK($W86),NOT(ISNUMBER($X86))),0,      IF(OR(YEAR($T86)&gt;BW$7,$X86&lt;=0,(YEAR($T86)+$X86)&lt;BW$7),0,     IF(YEAR($T86)=BW$7,               ($W86/($X86*360))*DAYS360($T86,DATE(BW$7,12,31)),     IF((YEAR($T86)+$X86)&lt;=BW$7,               $W86-SUM($Y86:BV86),               $W86/$X86))))</f>
        <v/>
      </c>
      <c r="BX86" s="240">
        <f>IF(OR(NOT(ISNUMBER($T86)),ISBLANK($W86),NOT(ISNUMBER($X86))),0,      IF(OR(YEAR($T86)&gt;BX$7,$X86&lt;=0,(YEAR($T86)+$X86)&lt;BX$7),0,     IF(YEAR($T86)=BX$7,               ($W86/($X86*360))*DAYS360($T86,DATE(BX$7,12,31)),     IF((YEAR($T86)+$X86)&lt;=BX$7,               $W86-SUM($Y86:BW86),               $W86/$X86))))</f>
        <v/>
      </c>
      <c r="BY86" s="240">
        <f>IF(OR(NOT(ISNUMBER($T86)),ISBLANK($W86),NOT(ISNUMBER($X86))),0,      IF(OR(YEAR($T86)&gt;BY$7,$X86&lt;=0,(YEAR($T86)+$X86)&lt;BY$7),0,     IF(YEAR($T86)=BY$7,               ($W86/($X86*360))*DAYS360($T86,DATE(BY$7,12,31)),     IF((YEAR($T86)+$X86)&lt;=BY$7,               $W86-SUM($Y86:BX86),               $W86/$X86))))</f>
        <v/>
      </c>
    </row>
    <row r="87" ht="15" customFormat="1" customHeight="1" s="14">
      <c r="A87" s="12" t="n"/>
      <c r="B87" s="30" t="inlineStr">
        <is>
          <t>Bien_Immo - 1</t>
        </is>
      </c>
      <c r="C87" s="190" t="n"/>
      <c r="D87" s="356" t="n"/>
      <c r="E87" s="525" t="n"/>
      <c r="F87" s="525" t="n"/>
      <c r="G87" s="525" t="n"/>
      <c r="H87" s="525" t="n"/>
      <c r="I87" s="525" t="n"/>
      <c r="J87" s="525" t="n"/>
      <c r="K87" s="525" t="n"/>
      <c r="L87" s="525" t="n"/>
      <c r="M87" s="525" t="n"/>
      <c r="N87" s="526" t="n"/>
      <c r="O87" s="260" t="n"/>
      <c r="P87" s="191" t="n"/>
      <c r="Q87" s="341" t="inlineStr">
        <is>
          <t>Autres immobilisations corporelles</t>
        </is>
      </c>
      <c r="R87" s="18" t="n"/>
      <c r="S87" s="12">
        <f>B93</f>
        <v/>
      </c>
      <c r="T87" s="176">
        <f>IFERROR( IF(ISBLANK(C93),"",IF(C93&lt;HLOOKUP(S87,$Z$275:$AC$280,5,FALSE),"",MAX(HLOOKUP(S87,$Z$275:$AC$280,6,FALSE),C93) ) ),"")</f>
        <v/>
      </c>
      <c r="U87" s="287">
        <f>IF(ISBLANK(D93),"",D93)</f>
        <v/>
      </c>
      <c r="V87" s="316">
        <f>Q93</f>
        <v/>
      </c>
      <c r="W87" s="512">
        <f>IF(ISBLANK(O93),0,O93)</f>
        <v/>
      </c>
      <c r="X87" s="512">
        <f>IF(ISBLANK(P93),"",P93)</f>
        <v/>
      </c>
      <c r="Y87" s="12" t="n"/>
      <c r="Z87" s="240">
        <f>IF(OR(NOT(ISNUMBER($T87)),ISBLANK($W87),NOT(ISNUMBER($X87))),0,      IF(OR(YEAR($T87)&gt;Z$7,$X87&lt;=0,(YEAR($T87)+$X87)&lt;Z$7),0,     IF(YEAR($T87)=Z$7,               ($W87/($X87*360))*DAYS360($T87,DATE(Z$7,12,31)),     IF((YEAR($T87)+$X87)&lt;=Z$7,               $W87-SUM($Y87:Y87),               $W87/$X87))))</f>
        <v/>
      </c>
      <c r="AA87" s="240">
        <f>IF(OR(NOT(ISNUMBER($T87)),ISBLANK($W87),NOT(ISNUMBER($X87))),0,      IF(OR(YEAR($T87)&gt;AA$7,$X87&lt;=0,(YEAR($T87)+$X87)&lt;AA$7),0,     IF(YEAR($T87)=AA$7,               ($W87/($X87*360))*DAYS360($T87,DATE(AA$7,12,31)),     IF((YEAR($T87)+$X87)&lt;=AA$7,               $W87-SUM($Y87:Z87),               $W87/$X87))))</f>
        <v/>
      </c>
      <c r="AB87" s="240">
        <f>IF(OR(NOT(ISNUMBER($T87)),ISBLANK($W87),NOT(ISNUMBER($X87))),0,      IF(OR(YEAR($T87)&gt;AB$7,$X87&lt;=0,(YEAR($T87)+$X87)&lt;AB$7),0,     IF(YEAR($T87)=AB$7,               ($W87/($X87*360))*DAYS360($T87,DATE(AB$7,12,31)),     IF((YEAR($T87)+$X87)&lt;=AB$7,               $W87-SUM($Y87:AA87),               $W87/$X87))))</f>
        <v/>
      </c>
      <c r="AC87" s="240">
        <f>IF(OR(NOT(ISNUMBER($T87)),ISBLANK($W87),NOT(ISNUMBER($X87))),0,      IF(OR(YEAR($T87)&gt;AC$7,$X87&lt;=0,(YEAR($T87)+$X87)&lt;AC$7),0,     IF(YEAR($T87)=AC$7,               ($W87/($X87*360))*DAYS360($T87,DATE(AC$7,12,31)),     IF((YEAR($T87)+$X87)&lt;=AC$7,               $W87-SUM($Y87:AB87),               $W87/$X87))))</f>
        <v/>
      </c>
      <c r="AD87" s="240">
        <f>IF(OR(NOT(ISNUMBER($T87)),ISBLANK($W87),NOT(ISNUMBER($X87))),0,      IF(OR(YEAR($T87)&gt;AD$7,$X87&lt;=0,(YEAR($T87)+$X87)&lt;AD$7),0,     IF(YEAR($T87)=AD$7,               ($W87/($X87*360))*DAYS360($T87,DATE(AD$7,12,31)),     IF((YEAR($T87)+$X87)&lt;=AD$7,               $W87-SUM($Y87:AC87),               $W87/$X87))))</f>
        <v/>
      </c>
      <c r="AE87" s="240">
        <f>IF(OR(NOT(ISNUMBER($T87)),ISBLANK($W87),NOT(ISNUMBER($X87))),0,      IF(OR(YEAR($T87)&gt;AE$7,$X87&lt;=0,(YEAR($T87)+$X87)&lt;AE$7),0,     IF(YEAR($T87)=AE$7,               ($W87/($X87*360))*DAYS360($T87,DATE(AE$7,12,31)),     IF((YEAR($T87)+$X87)&lt;=AE$7,               $W87-SUM($Y87:AD87),               $W87/$X87))))</f>
        <v/>
      </c>
      <c r="AF87" s="240">
        <f>IF(OR(NOT(ISNUMBER($T87)),ISBLANK($W87),NOT(ISNUMBER($X87))),0,      IF(OR(YEAR($T87)&gt;AF$7,$X87&lt;=0,(YEAR($T87)+$X87)&lt;AF$7),0,     IF(YEAR($T87)=AF$7,               ($W87/($X87*360))*DAYS360($T87,DATE(AF$7,12,31)),     IF((YEAR($T87)+$X87)&lt;=AF$7,               $W87-SUM($Y87:AE87),               $W87/$X87))))</f>
        <v/>
      </c>
      <c r="AG87" s="240">
        <f>IF(OR(NOT(ISNUMBER($T87)),ISBLANK($W87),NOT(ISNUMBER($X87))),0,      IF(OR(YEAR($T87)&gt;AG$7,$X87&lt;=0,(YEAR($T87)+$X87)&lt;AG$7),0,     IF(YEAR($T87)=AG$7,               ($W87/($X87*360))*DAYS360($T87,DATE(AG$7,12,31)),     IF((YEAR($T87)+$X87)&lt;=AG$7,               $W87-SUM($Y87:AF87),               $W87/$X87))))</f>
        <v/>
      </c>
      <c r="AH87" s="240">
        <f>IF(OR(NOT(ISNUMBER($T87)),ISBLANK($W87),NOT(ISNUMBER($X87))),0,      IF(OR(YEAR($T87)&gt;AH$7,$X87&lt;=0,(YEAR($T87)+$X87)&lt;AH$7),0,     IF(YEAR($T87)=AH$7,               ($W87/($X87*360))*DAYS360($T87,DATE(AH$7,12,31)),     IF((YEAR($T87)+$X87)&lt;=AH$7,               $W87-SUM($Y87:AG87),               $W87/$X87))))</f>
        <v/>
      </c>
      <c r="AI87" s="240">
        <f>IF(OR(NOT(ISNUMBER($T87)),ISBLANK($W87),NOT(ISNUMBER($X87))),0,      IF(OR(YEAR($T87)&gt;AI$7,$X87&lt;=0,(YEAR($T87)+$X87)&lt;AI$7),0,     IF(YEAR($T87)=AI$7,               ($W87/($X87*360))*DAYS360($T87,DATE(AI$7,12,31)),     IF((YEAR($T87)+$X87)&lt;=AI$7,               $W87-SUM($Y87:AH87),               $W87/$X87))))</f>
        <v/>
      </c>
      <c r="AJ87" s="240">
        <f>IF(OR(NOT(ISNUMBER($T87)),ISBLANK($W87),NOT(ISNUMBER($X87))),0,      IF(OR(YEAR($T87)&gt;AJ$7,$X87&lt;=0,(YEAR($T87)+$X87)&lt;AJ$7),0,     IF(YEAR($T87)=AJ$7,               ($W87/($X87*360))*DAYS360($T87,DATE(AJ$7,12,31)),     IF((YEAR($T87)+$X87)&lt;=AJ$7,               $W87-SUM($Y87:AI87),               $W87/$X87))))</f>
        <v/>
      </c>
      <c r="AK87" s="240">
        <f>IF(OR(NOT(ISNUMBER($T87)),ISBLANK($W87),NOT(ISNUMBER($X87))),0,      IF(OR(YEAR($T87)&gt;AK$7,$X87&lt;=0,(YEAR($T87)+$X87)&lt;AK$7),0,     IF(YEAR($T87)=AK$7,               ($W87/($X87*360))*DAYS360($T87,DATE(AK$7,12,31)),     IF((YEAR($T87)+$X87)&lt;=AK$7,               $W87-SUM($Y87:AJ87),               $W87/$X87))))</f>
        <v/>
      </c>
      <c r="AL87" s="240">
        <f>IF(OR(NOT(ISNUMBER($T87)),ISBLANK($W87),NOT(ISNUMBER($X87))),0,      IF(OR(YEAR($T87)&gt;AL$7,$X87&lt;=0,(YEAR($T87)+$X87)&lt;AL$7),0,     IF(YEAR($T87)=AL$7,               ($W87/($X87*360))*DAYS360($T87,DATE(AL$7,12,31)),     IF((YEAR($T87)+$X87)&lt;=AL$7,               $W87-SUM($Y87:AK87),               $W87/$X87))))</f>
        <v/>
      </c>
      <c r="AM87" s="240">
        <f>IF(OR(NOT(ISNUMBER($T87)),ISBLANK($W87),NOT(ISNUMBER($X87))),0,      IF(OR(YEAR($T87)&gt;AM$7,$X87&lt;=0,(YEAR($T87)+$X87)&lt;AM$7),0,     IF(YEAR($T87)=AM$7,               ($W87/($X87*360))*DAYS360($T87,DATE(AM$7,12,31)),     IF((YEAR($T87)+$X87)&lt;=AM$7,               $W87-SUM($Y87:AL87),               $W87/$X87))))</f>
        <v/>
      </c>
      <c r="AN87" s="240">
        <f>IF(OR(NOT(ISNUMBER($T87)),ISBLANK($W87),NOT(ISNUMBER($X87))),0,      IF(OR(YEAR($T87)&gt;AN$7,$X87&lt;=0,(YEAR($T87)+$X87)&lt;AN$7),0,     IF(YEAR($T87)=AN$7,               ($W87/($X87*360))*DAYS360($T87,DATE(AN$7,12,31)),     IF((YEAR($T87)+$X87)&lt;=AN$7,               $W87-SUM($Y87:AM87),               $W87/$X87))))</f>
        <v/>
      </c>
      <c r="AO87" s="240">
        <f>IF(OR(NOT(ISNUMBER($T87)),ISBLANK($W87),NOT(ISNUMBER($X87))),0,      IF(OR(YEAR($T87)&gt;AO$7,$X87&lt;=0,(YEAR($T87)+$X87)&lt;AO$7),0,     IF(YEAR($T87)=AO$7,               ($W87/($X87*360))*DAYS360($T87,DATE(AO$7,12,31)),     IF((YEAR($T87)+$X87)&lt;=AO$7,               $W87-SUM($Y87:AN87),               $W87/$X87))))</f>
        <v/>
      </c>
      <c r="AP87" s="240">
        <f>IF(OR(NOT(ISNUMBER($T87)),ISBLANK($W87),NOT(ISNUMBER($X87))),0,      IF(OR(YEAR($T87)&gt;AP$7,$X87&lt;=0,(YEAR($T87)+$X87)&lt;AP$7),0,     IF(YEAR($T87)=AP$7,               ($W87/($X87*360))*DAYS360($T87,DATE(AP$7,12,31)),     IF((YEAR($T87)+$X87)&lt;=AP$7,               $W87-SUM($Y87:AO87),               $W87/$X87))))</f>
        <v/>
      </c>
      <c r="AQ87" s="240">
        <f>IF(OR(NOT(ISNUMBER($T87)),ISBLANK($W87),NOT(ISNUMBER($X87))),0,      IF(OR(YEAR($T87)&gt;AQ$7,$X87&lt;=0,(YEAR($T87)+$X87)&lt;AQ$7),0,     IF(YEAR($T87)=AQ$7,               ($W87/($X87*360))*DAYS360($T87,DATE(AQ$7,12,31)),     IF((YEAR($T87)+$X87)&lt;=AQ$7,               $W87-SUM($Y87:AP87),               $W87/$X87))))</f>
        <v/>
      </c>
      <c r="AR87" s="240">
        <f>IF(OR(NOT(ISNUMBER($T87)),ISBLANK($W87),NOT(ISNUMBER($X87))),0,      IF(OR(YEAR($T87)&gt;AR$7,$X87&lt;=0,(YEAR($T87)+$X87)&lt;AR$7),0,     IF(YEAR($T87)=AR$7,               ($W87/($X87*360))*DAYS360($T87,DATE(AR$7,12,31)),     IF((YEAR($T87)+$X87)&lt;=AR$7,               $W87-SUM($Y87:AQ87),               $W87/$X87))))</f>
        <v/>
      </c>
      <c r="AS87" s="240">
        <f>IF(OR(NOT(ISNUMBER($T87)),ISBLANK($W87),NOT(ISNUMBER($X87))),0,      IF(OR(YEAR($T87)&gt;AS$7,$X87&lt;=0,(YEAR($T87)+$X87)&lt;AS$7),0,     IF(YEAR($T87)=AS$7,               ($W87/($X87*360))*DAYS360($T87,DATE(AS$7,12,31)),     IF((YEAR($T87)+$X87)&lt;=AS$7,               $W87-SUM($Y87:AR87),               $W87/$X87))))</f>
        <v/>
      </c>
      <c r="AT87" s="240">
        <f>IF(OR(NOT(ISNUMBER($T87)),ISBLANK($W87),NOT(ISNUMBER($X87))),0,      IF(OR(YEAR($T87)&gt;AT$7,$X87&lt;=0,(YEAR($T87)+$X87)&lt;AT$7),0,     IF(YEAR($T87)=AT$7,               ($W87/($X87*360))*DAYS360($T87,DATE(AT$7,12,31)),     IF((YEAR($T87)+$X87)&lt;=AT$7,               $W87-SUM($Y87:AS87),               $W87/$X87))))</f>
        <v/>
      </c>
      <c r="AU87" s="240">
        <f>IF(OR(NOT(ISNUMBER($T87)),ISBLANK($W87),NOT(ISNUMBER($X87))),0,      IF(OR(YEAR($T87)&gt;AU$7,$X87&lt;=0,(YEAR($T87)+$X87)&lt;AU$7),0,     IF(YEAR($T87)=AU$7,               ($W87/($X87*360))*DAYS360($T87,DATE(AU$7,12,31)),     IF((YEAR($T87)+$X87)&lt;=AU$7,               $W87-SUM($Y87:AT87),               $W87/$X87))))</f>
        <v/>
      </c>
      <c r="AV87" s="240">
        <f>IF(OR(NOT(ISNUMBER($T87)),ISBLANK($W87),NOT(ISNUMBER($X87))),0,      IF(OR(YEAR($T87)&gt;AV$7,$X87&lt;=0,(YEAR($T87)+$X87)&lt;AV$7),0,     IF(YEAR($T87)=AV$7,               ($W87/($X87*360))*DAYS360($T87,DATE(AV$7,12,31)),     IF((YEAR($T87)+$X87)&lt;=AV$7,               $W87-SUM($Y87:AU87),               $W87/$X87))))</f>
        <v/>
      </c>
      <c r="AW87" s="240">
        <f>IF(OR(NOT(ISNUMBER($T87)),ISBLANK($W87),NOT(ISNUMBER($X87))),0,      IF(OR(YEAR($T87)&gt;AW$7,$X87&lt;=0,(YEAR($T87)+$X87)&lt;AW$7),0,     IF(YEAR($T87)=AW$7,               ($W87/($X87*360))*DAYS360($T87,DATE(AW$7,12,31)),     IF((YEAR($T87)+$X87)&lt;=AW$7,               $W87-SUM($Y87:AV87),               $W87/$X87))))</f>
        <v/>
      </c>
      <c r="AX87" s="240">
        <f>IF(OR(NOT(ISNUMBER($T87)),ISBLANK($W87),NOT(ISNUMBER($X87))),0,      IF(OR(YEAR($T87)&gt;AX$7,$X87&lt;=0,(YEAR($T87)+$X87)&lt;AX$7),0,     IF(YEAR($T87)=AX$7,               ($W87/($X87*360))*DAYS360($T87,DATE(AX$7,12,31)),     IF((YEAR($T87)+$X87)&lt;=AX$7,               $W87-SUM($Y87:AW87),               $W87/$X87))))</f>
        <v/>
      </c>
      <c r="AY87" s="240">
        <f>IF(OR(NOT(ISNUMBER($T87)),ISBLANK($W87),NOT(ISNUMBER($X87))),0,      IF(OR(YEAR($T87)&gt;AY$7,$X87&lt;=0,(YEAR($T87)+$X87)&lt;AY$7),0,     IF(YEAR($T87)=AY$7,               ($W87/($X87*360))*DAYS360($T87,DATE(AY$7,12,31)),     IF((YEAR($T87)+$X87)&lt;=AY$7,               $W87-SUM($Y87:AX87),               $W87/$X87))))</f>
        <v/>
      </c>
      <c r="AZ87" s="240">
        <f>IF(OR(NOT(ISNUMBER($T87)),ISBLANK($W87),NOT(ISNUMBER($X87))),0,      IF(OR(YEAR($T87)&gt;AZ$7,$X87&lt;=0,(YEAR($T87)+$X87)&lt;AZ$7),0,     IF(YEAR($T87)=AZ$7,               ($W87/($X87*360))*DAYS360($T87,DATE(AZ$7,12,31)),     IF((YEAR($T87)+$X87)&lt;=AZ$7,               $W87-SUM($Y87:AY87),               $W87/$X87))))</f>
        <v/>
      </c>
      <c r="BA87" s="240">
        <f>IF(OR(NOT(ISNUMBER($T87)),ISBLANK($W87),NOT(ISNUMBER($X87))),0,      IF(OR(YEAR($T87)&gt;BA$7,$X87&lt;=0,(YEAR($T87)+$X87)&lt;BA$7),0,     IF(YEAR($T87)=BA$7,               ($W87/($X87*360))*DAYS360($T87,DATE(BA$7,12,31)),     IF((YEAR($T87)+$X87)&lt;=BA$7,               $W87-SUM($Y87:AZ87),               $W87/$X87))))</f>
        <v/>
      </c>
      <c r="BB87" s="240">
        <f>IF(OR(NOT(ISNUMBER($T87)),ISBLANK($W87),NOT(ISNUMBER($X87))),0,      IF(OR(YEAR($T87)&gt;BB$7,$X87&lt;=0,(YEAR($T87)+$X87)&lt;BB$7),0,     IF(YEAR($T87)=BB$7,               ($W87/($X87*360))*DAYS360($T87,DATE(BB$7,12,31)),     IF((YEAR($T87)+$X87)&lt;=BB$7,               $W87-SUM($Y87:BA87),               $W87/$X87))))</f>
        <v/>
      </c>
      <c r="BC87" s="240">
        <f>IF(OR(NOT(ISNUMBER($T87)),ISBLANK($W87),NOT(ISNUMBER($X87))),0,      IF(OR(YEAR($T87)&gt;BC$7,$X87&lt;=0,(YEAR($T87)+$X87)&lt;BC$7),0,     IF(YEAR($T87)=BC$7,               ($W87/($X87*360))*DAYS360($T87,DATE(BC$7,12,31)),     IF((YEAR($T87)+$X87)&lt;=BC$7,               $W87-SUM($Y87:BB87),               $W87/$X87))))</f>
        <v/>
      </c>
      <c r="BD87" s="240">
        <f>IF(OR(NOT(ISNUMBER($T87)),ISBLANK($W87),NOT(ISNUMBER($X87))),0,      IF(OR(YEAR($T87)&gt;BD$7,$X87&lt;=0,(YEAR($T87)+$X87)&lt;BD$7),0,     IF(YEAR($T87)=BD$7,               ($W87/($X87*360))*DAYS360($T87,DATE(BD$7,12,31)),     IF((YEAR($T87)+$X87)&lt;=BD$7,               $W87-SUM($Y87:BC87),               $W87/$X87))))</f>
        <v/>
      </c>
      <c r="BE87" s="240">
        <f>IF(OR(NOT(ISNUMBER($T87)),ISBLANK($W87),NOT(ISNUMBER($X87))),0,      IF(OR(YEAR($T87)&gt;BE$7,$X87&lt;=0,(YEAR($T87)+$X87)&lt;BE$7),0,     IF(YEAR($T87)=BE$7,               ($W87/($X87*360))*DAYS360($T87,DATE(BE$7,12,31)),     IF((YEAR($T87)+$X87)&lt;=BE$7,               $W87-SUM($Y87:BD87),               $W87/$X87))))</f>
        <v/>
      </c>
      <c r="BF87" s="240">
        <f>IF(OR(NOT(ISNUMBER($T87)),ISBLANK($W87),NOT(ISNUMBER($X87))),0,      IF(OR(YEAR($T87)&gt;BF$7,$X87&lt;=0,(YEAR($T87)+$X87)&lt;BF$7),0,     IF(YEAR($T87)=BF$7,               ($W87/($X87*360))*DAYS360($T87,DATE(BF$7,12,31)),     IF((YEAR($T87)+$X87)&lt;=BF$7,               $W87-SUM($Y87:BE87),               $W87/$X87))))</f>
        <v/>
      </c>
      <c r="BG87" s="240">
        <f>IF(OR(NOT(ISNUMBER($T87)),ISBLANK($W87),NOT(ISNUMBER($X87))),0,      IF(OR(YEAR($T87)&gt;BG$7,$X87&lt;=0,(YEAR($T87)+$X87)&lt;BG$7),0,     IF(YEAR($T87)=BG$7,               ($W87/($X87*360))*DAYS360($T87,DATE(BG$7,12,31)),     IF((YEAR($T87)+$X87)&lt;=BG$7,               $W87-SUM($Y87:BF87),               $W87/$X87))))</f>
        <v/>
      </c>
      <c r="BH87" s="240">
        <f>IF(OR(NOT(ISNUMBER($T87)),ISBLANK($W87),NOT(ISNUMBER($X87))),0,      IF(OR(YEAR($T87)&gt;BH$7,$X87&lt;=0,(YEAR($T87)+$X87)&lt;BH$7),0,     IF(YEAR($T87)=BH$7,               ($W87/($X87*360))*DAYS360($T87,DATE(BH$7,12,31)),     IF((YEAR($T87)+$X87)&lt;=BH$7,               $W87-SUM($Y87:BG87),               $W87/$X87))))</f>
        <v/>
      </c>
      <c r="BI87" s="240">
        <f>IF(OR(NOT(ISNUMBER($T87)),ISBLANK($W87),NOT(ISNUMBER($X87))),0,      IF(OR(YEAR($T87)&gt;BI$7,$X87&lt;=0,(YEAR($T87)+$X87)&lt;BI$7),0,     IF(YEAR($T87)=BI$7,               ($W87/($X87*360))*DAYS360($T87,DATE(BI$7,12,31)),     IF((YEAR($T87)+$X87)&lt;=BI$7,               $W87-SUM($Y87:BH87),               $W87/$X87))))</f>
        <v/>
      </c>
      <c r="BJ87" s="240">
        <f>IF(OR(NOT(ISNUMBER($T87)),ISBLANK($W87),NOT(ISNUMBER($X87))),0,      IF(OR(YEAR($T87)&gt;BJ$7,$X87&lt;=0,(YEAR($T87)+$X87)&lt;BJ$7),0,     IF(YEAR($T87)=BJ$7,               ($W87/($X87*360))*DAYS360($T87,DATE(BJ$7,12,31)),     IF((YEAR($T87)+$X87)&lt;=BJ$7,               $W87-SUM($Y87:BI87),               $W87/$X87))))</f>
        <v/>
      </c>
      <c r="BK87" s="240">
        <f>IF(OR(NOT(ISNUMBER($T87)),ISBLANK($W87),NOT(ISNUMBER($X87))),0,      IF(OR(YEAR($T87)&gt;BK$7,$X87&lt;=0,(YEAR($T87)+$X87)&lt;BK$7),0,     IF(YEAR($T87)=BK$7,               ($W87/($X87*360))*DAYS360($T87,DATE(BK$7,12,31)),     IF((YEAR($T87)+$X87)&lt;=BK$7,               $W87-SUM($Y87:BJ87),               $W87/$X87))))</f>
        <v/>
      </c>
      <c r="BL87" s="240">
        <f>IF(OR(NOT(ISNUMBER($T87)),ISBLANK($W87),NOT(ISNUMBER($X87))),0,      IF(OR(YEAR($T87)&gt;BL$7,$X87&lt;=0,(YEAR($T87)+$X87)&lt;BL$7),0,     IF(YEAR($T87)=BL$7,               ($W87/($X87*360))*DAYS360($T87,DATE(BL$7,12,31)),     IF((YEAR($T87)+$X87)&lt;=BL$7,               $W87-SUM($Y87:BK87),               $W87/$X87))))</f>
        <v/>
      </c>
      <c r="BM87" s="240">
        <f>IF(OR(NOT(ISNUMBER($T87)),ISBLANK($W87),NOT(ISNUMBER($X87))),0,      IF(OR(YEAR($T87)&gt;BM$7,$X87&lt;=0,(YEAR($T87)+$X87)&lt;BM$7),0,     IF(YEAR($T87)=BM$7,               ($W87/($X87*360))*DAYS360($T87,DATE(BM$7,12,31)),     IF((YEAR($T87)+$X87)&lt;=BM$7,               $W87-SUM($Y87:BL87),               $W87/$X87))))</f>
        <v/>
      </c>
      <c r="BN87" s="240">
        <f>IF(OR(NOT(ISNUMBER($T87)),ISBLANK($W87),NOT(ISNUMBER($X87))),0,      IF(OR(YEAR($T87)&gt;BN$7,$X87&lt;=0,(YEAR($T87)+$X87)&lt;BN$7),0,     IF(YEAR($T87)=BN$7,               ($W87/($X87*360))*DAYS360($T87,DATE(BN$7,12,31)),     IF((YEAR($T87)+$X87)&lt;=BN$7,               $W87-SUM($Y87:BM87),               $W87/$X87))))</f>
        <v/>
      </c>
      <c r="BO87" s="240">
        <f>IF(OR(NOT(ISNUMBER($T87)),ISBLANK($W87),NOT(ISNUMBER($X87))),0,      IF(OR(YEAR($T87)&gt;BO$7,$X87&lt;=0,(YEAR($T87)+$X87)&lt;BO$7),0,     IF(YEAR($T87)=BO$7,               ($W87/($X87*360))*DAYS360($T87,DATE(BO$7,12,31)),     IF((YEAR($T87)+$X87)&lt;=BO$7,               $W87-SUM($Y87:BN87),               $W87/$X87))))</f>
        <v/>
      </c>
      <c r="BP87" s="240">
        <f>IF(OR(NOT(ISNUMBER($T87)),ISBLANK($W87),NOT(ISNUMBER($X87))),0,      IF(OR(YEAR($T87)&gt;BP$7,$X87&lt;=0,(YEAR($T87)+$X87)&lt;BP$7),0,     IF(YEAR($T87)=BP$7,               ($W87/($X87*360))*DAYS360($T87,DATE(BP$7,12,31)),     IF((YEAR($T87)+$X87)&lt;=BP$7,               $W87-SUM($Y87:BO87),               $W87/$X87))))</f>
        <v/>
      </c>
      <c r="BQ87" s="240">
        <f>IF(OR(NOT(ISNUMBER($T87)),ISBLANK($W87),NOT(ISNUMBER($X87))),0,      IF(OR(YEAR($T87)&gt;BQ$7,$X87&lt;=0,(YEAR($T87)+$X87)&lt;BQ$7),0,     IF(YEAR($T87)=BQ$7,               ($W87/($X87*360))*DAYS360($T87,DATE(BQ$7,12,31)),     IF((YEAR($T87)+$X87)&lt;=BQ$7,               $W87-SUM($Y87:BP87),               $W87/$X87))))</f>
        <v/>
      </c>
      <c r="BR87" s="240">
        <f>IF(OR(NOT(ISNUMBER($T87)),ISBLANK($W87),NOT(ISNUMBER($X87))),0,      IF(OR(YEAR($T87)&gt;BR$7,$X87&lt;=0,(YEAR($T87)+$X87)&lt;BR$7),0,     IF(YEAR($T87)=BR$7,               ($W87/($X87*360))*DAYS360($T87,DATE(BR$7,12,31)),     IF((YEAR($T87)+$X87)&lt;=BR$7,               $W87-SUM($Y87:BQ87),               $W87/$X87))))</f>
        <v/>
      </c>
      <c r="BS87" s="240">
        <f>IF(OR(NOT(ISNUMBER($T87)),ISBLANK($W87),NOT(ISNUMBER($X87))),0,      IF(OR(YEAR($T87)&gt;BS$7,$X87&lt;=0,(YEAR($T87)+$X87)&lt;BS$7),0,     IF(YEAR($T87)=BS$7,               ($W87/($X87*360))*DAYS360($T87,DATE(BS$7,12,31)),     IF((YEAR($T87)+$X87)&lt;=BS$7,               $W87-SUM($Y87:BR87),               $W87/$X87))))</f>
        <v/>
      </c>
      <c r="BT87" s="240">
        <f>IF(OR(NOT(ISNUMBER($T87)),ISBLANK($W87),NOT(ISNUMBER($X87))),0,      IF(OR(YEAR($T87)&gt;BT$7,$X87&lt;=0,(YEAR($T87)+$X87)&lt;BT$7),0,     IF(YEAR($T87)=BT$7,               ($W87/($X87*360))*DAYS360($T87,DATE(BT$7,12,31)),     IF((YEAR($T87)+$X87)&lt;=BT$7,               $W87-SUM($Y87:BS87),               $W87/$X87))))</f>
        <v/>
      </c>
      <c r="BU87" s="240">
        <f>IF(OR(NOT(ISNUMBER($T87)),ISBLANK($W87),NOT(ISNUMBER($X87))),0,      IF(OR(YEAR($T87)&gt;BU$7,$X87&lt;=0,(YEAR($T87)+$X87)&lt;BU$7),0,     IF(YEAR($T87)=BU$7,               ($W87/($X87*360))*DAYS360($T87,DATE(BU$7,12,31)),     IF((YEAR($T87)+$X87)&lt;=BU$7,               $W87-SUM($Y87:BT87),               $W87/$X87))))</f>
        <v/>
      </c>
      <c r="BV87" s="240">
        <f>IF(OR(NOT(ISNUMBER($T87)),ISBLANK($W87),NOT(ISNUMBER($X87))),0,      IF(OR(YEAR($T87)&gt;BV$7,$X87&lt;=0,(YEAR($T87)+$X87)&lt;BV$7),0,     IF(YEAR($T87)=BV$7,               ($W87/($X87*360))*DAYS360($T87,DATE(BV$7,12,31)),     IF((YEAR($T87)+$X87)&lt;=BV$7,               $W87-SUM($Y87:BU87),               $W87/$X87))))</f>
        <v/>
      </c>
      <c r="BW87" s="240">
        <f>IF(OR(NOT(ISNUMBER($T87)),ISBLANK($W87),NOT(ISNUMBER($X87))),0,      IF(OR(YEAR($T87)&gt;BW$7,$X87&lt;=0,(YEAR($T87)+$X87)&lt;BW$7),0,     IF(YEAR($T87)=BW$7,               ($W87/($X87*360))*DAYS360($T87,DATE(BW$7,12,31)),     IF((YEAR($T87)+$X87)&lt;=BW$7,               $W87-SUM($Y87:BV87),               $W87/$X87))))</f>
        <v/>
      </c>
      <c r="BX87" s="240">
        <f>IF(OR(NOT(ISNUMBER($T87)),ISBLANK($W87),NOT(ISNUMBER($X87))),0,      IF(OR(YEAR($T87)&gt;BX$7,$X87&lt;=0,(YEAR($T87)+$X87)&lt;BX$7),0,     IF(YEAR($T87)=BX$7,               ($W87/($X87*360))*DAYS360($T87,DATE(BX$7,12,31)),     IF((YEAR($T87)+$X87)&lt;=BX$7,               $W87-SUM($Y87:BW87),               $W87/$X87))))</f>
        <v/>
      </c>
      <c r="BY87" s="240">
        <f>IF(OR(NOT(ISNUMBER($T87)),ISBLANK($W87),NOT(ISNUMBER($X87))),0,      IF(OR(YEAR($T87)&gt;BY$7,$X87&lt;=0,(YEAR($T87)+$X87)&lt;BY$7),0,     IF(YEAR($T87)=BY$7,               ($W87/($X87*360))*DAYS360($T87,DATE(BY$7,12,31)),     IF((YEAR($T87)+$X87)&lt;=BY$7,               $W87-SUM($Y87:BX87),               $W87/$X87))))</f>
        <v/>
      </c>
    </row>
    <row r="88" ht="15" customFormat="1" customHeight="1" s="14">
      <c r="A88" s="12" t="n"/>
      <c r="B88" s="30" t="inlineStr">
        <is>
          <t>Bien_Immo - 1</t>
        </is>
      </c>
      <c r="C88" s="190" t="n"/>
      <c r="D88" s="356" t="n"/>
      <c r="E88" s="525" t="n"/>
      <c r="F88" s="525" t="n"/>
      <c r="G88" s="525" t="n"/>
      <c r="H88" s="525" t="n"/>
      <c r="I88" s="525" t="n"/>
      <c r="J88" s="525" t="n"/>
      <c r="K88" s="525" t="n"/>
      <c r="L88" s="525" t="n"/>
      <c r="M88" s="525" t="n"/>
      <c r="N88" s="526" t="n"/>
      <c r="O88" s="260" t="n"/>
      <c r="P88" s="191" t="n"/>
      <c r="Q88" s="341" t="inlineStr">
        <is>
          <t>Autres immobilisations corporelles</t>
        </is>
      </c>
      <c r="R88" s="18" t="n"/>
      <c r="S88" s="12">
        <f>B94</f>
        <v/>
      </c>
      <c r="T88" s="176">
        <f>IFERROR( IF(ISBLANK(C94),"",IF(C94&lt;HLOOKUP(S88,$Z$275:$AC$280,5,FALSE),"",MAX(HLOOKUP(S88,$Z$275:$AC$280,6,FALSE),C94) ) ),"")</f>
        <v/>
      </c>
      <c r="U88" s="287">
        <f>IF(ISBLANK(D94),"",D94)</f>
        <v/>
      </c>
      <c r="V88" s="316">
        <f>Q94</f>
        <v/>
      </c>
      <c r="W88" s="512">
        <f>IF(ISBLANK(O94),0,O94)</f>
        <v/>
      </c>
      <c r="X88" s="512">
        <f>IF(ISBLANK(P94),"",P94)</f>
        <v/>
      </c>
      <c r="Y88" s="12" t="n"/>
      <c r="Z88" s="240">
        <f>IF(OR(NOT(ISNUMBER($T88)),ISBLANK($W88),NOT(ISNUMBER($X88))),0,      IF(OR(YEAR($T88)&gt;Z$7,$X88&lt;=0,(YEAR($T88)+$X88)&lt;Z$7),0,     IF(YEAR($T88)=Z$7,               ($W88/($X88*360))*DAYS360($T88,DATE(Z$7,12,31)),     IF((YEAR($T88)+$X88)&lt;=Z$7,               $W88-SUM($Y88:Y88),               $W88/$X88))))</f>
        <v/>
      </c>
      <c r="AA88" s="240">
        <f>IF(OR(NOT(ISNUMBER($T88)),ISBLANK($W88),NOT(ISNUMBER($X88))),0,      IF(OR(YEAR($T88)&gt;AA$7,$X88&lt;=0,(YEAR($T88)+$X88)&lt;AA$7),0,     IF(YEAR($T88)=AA$7,               ($W88/($X88*360))*DAYS360($T88,DATE(AA$7,12,31)),     IF((YEAR($T88)+$X88)&lt;=AA$7,               $W88-SUM($Y88:Z88),               $W88/$X88))))</f>
        <v/>
      </c>
      <c r="AB88" s="240">
        <f>IF(OR(NOT(ISNUMBER($T88)),ISBLANK($W88),NOT(ISNUMBER($X88))),0,      IF(OR(YEAR($T88)&gt;AB$7,$X88&lt;=0,(YEAR($T88)+$X88)&lt;AB$7),0,     IF(YEAR($T88)=AB$7,               ($W88/($X88*360))*DAYS360($T88,DATE(AB$7,12,31)),     IF((YEAR($T88)+$X88)&lt;=AB$7,               $W88-SUM($Y88:AA88),               $W88/$X88))))</f>
        <v/>
      </c>
      <c r="AC88" s="240">
        <f>IF(OR(NOT(ISNUMBER($T88)),ISBLANK($W88),NOT(ISNUMBER($X88))),0,      IF(OR(YEAR($T88)&gt;AC$7,$X88&lt;=0,(YEAR($T88)+$X88)&lt;AC$7),0,     IF(YEAR($T88)=AC$7,               ($W88/($X88*360))*DAYS360($T88,DATE(AC$7,12,31)),     IF((YEAR($T88)+$X88)&lt;=AC$7,               $W88-SUM($Y88:AB88),               $W88/$X88))))</f>
        <v/>
      </c>
      <c r="AD88" s="240">
        <f>IF(OR(NOT(ISNUMBER($T88)),ISBLANK($W88),NOT(ISNUMBER($X88))),0,      IF(OR(YEAR($T88)&gt;AD$7,$X88&lt;=0,(YEAR($T88)+$X88)&lt;AD$7),0,     IF(YEAR($T88)=AD$7,               ($W88/($X88*360))*DAYS360($T88,DATE(AD$7,12,31)),     IF((YEAR($T88)+$X88)&lt;=AD$7,               $W88-SUM($Y88:AC88),               $W88/$X88))))</f>
        <v/>
      </c>
      <c r="AE88" s="240">
        <f>IF(OR(NOT(ISNUMBER($T88)),ISBLANK($W88),NOT(ISNUMBER($X88))),0,      IF(OR(YEAR($T88)&gt;AE$7,$X88&lt;=0,(YEAR($T88)+$X88)&lt;AE$7),0,     IF(YEAR($T88)=AE$7,               ($W88/($X88*360))*DAYS360($T88,DATE(AE$7,12,31)),     IF((YEAR($T88)+$X88)&lt;=AE$7,               $W88-SUM($Y88:AD88),               $W88/$X88))))</f>
        <v/>
      </c>
      <c r="AF88" s="240">
        <f>IF(OR(NOT(ISNUMBER($T88)),ISBLANK($W88),NOT(ISNUMBER($X88))),0,      IF(OR(YEAR($T88)&gt;AF$7,$X88&lt;=0,(YEAR($T88)+$X88)&lt;AF$7),0,     IF(YEAR($T88)=AF$7,               ($W88/($X88*360))*DAYS360($T88,DATE(AF$7,12,31)),     IF((YEAR($T88)+$X88)&lt;=AF$7,               $W88-SUM($Y88:AE88),               $W88/$X88))))</f>
        <v/>
      </c>
      <c r="AG88" s="240">
        <f>IF(OR(NOT(ISNUMBER($T88)),ISBLANK($W88),NOT(ISNUMBER($X88))),0,      IF(OR(YEAR($T88)&gt;AG$7,$X88&lt;=0,(YEAR($T88)+$X88)&lt;AG$7),0,     IF(YEAR($T88)=AG$7,               ($W88/($X88*360))*DAYS360($T88,DATE(AG$7,12,31)),     IF((YEAR($T88)+$X88)&lt;=AG$7,               $W88-SUM($Y88:AF88),               $W88/$X88))))</f>
        <v/>
      </c>
      <c r="AH88" s="240">
        <f>IF(OR(NOT(ISNUMBER($T88)),ISBLANK($W88),NOT(ISNUMBER($X88))),0,      IF(OR(YEAR($T88)&gt;AH$7,$X88&lt;=0,(YEAR($T88)+$X88)&lt;AH$7),0,     IF(YEAR($T88)=AH$7,               ($W88/($X88*360))*DAYS360($T88,DATE(AH$7,12,31)),     IF((YEAR($T88)+$X88)&lt;=AH$7,               $W88-SUM($Y88:AG88),               $W88/$X88))))</f>
        <v/>
      </c>
      <c r="AI88" s="240">
        <f>IF(OR(NOT(ISNUMBER($T88)),ISBLANK($W88),NOT(ISNUMBER($X88))),0,      IF(OR(YEAR($T88)&gt;AI$7,$X88&lt;=0,(YEAR($T88)+$X88)&lt;AI$7),0,     IF(YEAR($T88)=AI$7,               ($W88/($X88*360))*DAYS360($T88,DATE(AI$7,12,31)),     IF((YEAR($T88)+$X88)&lt;=AI$7,               $W88-SUM($Y88:AH88),               $W88/$X88))))</f>
        <v/>
      </c>
      <c r="AJ88" s="240">
        <f>IF(OR(NOT(ISNUMBER($T88)),ISBLANK($W88),NOT(ISNUMBER($X88))),0,      IF(OR(YEAR($T88)&gt;AJ$7,$X88&lt;=0,(YEAR($T88)+$X88)&lt;AJ$7),0,     IF(YEAR($T88)=AJ$7,               ($W88/($X88*360))*DAYS360($T88,DATE(AJ$7,12,31)),     IF((YEAR($T88)+$X88)&lt;=AJ$7,               $W88-SUM($Y88:AI88),               $W88/$X88))))</f>
        <v/>
      </c>
      <c r="AK88" s="240">
        <f>IF(OR(NOT(ISNUMBER($T88)),ISBLANK($W88),NOT(ISNUMBER($X88))),0,      IF(OR(YEAR($T88)&gt;AK$7,$X88&lt;=0,(YEAR($T88)+$X88)&lt;AK$7),0,     IF(YEAR($T88)=AK$7,               ($W88/($X88*360))*DAYS360($T88,DATE(AK$7,12,31)),     IF((YEAR($T88)+$X88)&lt;=AK$7,               $W88-SUM($Y88:AJ88),               $W88/$X88))))</f>
        <v/>
      </c>
      <c r="AL88" s="240">
        <f>IF(OR(NOT(ISNUMBER($T88)),ISBLANK($W88),NOT(ISNUMBER($X88))),0,      IF(OR(YEAR($T88)&gt;AL$7,$X88&lt;=0,(YEAR($T88)+$X88)&lt;AL$7),0,     IF(YEAR($T88)=AL$7,               ($W88/($X88*360))*DAYS360($T88,DATE(AL$7,12,31)),     IF((YEAR($T88)+$X88)&lt;=AL$7,               $W88-SUM($Y88:AK88),               $W88/$X88))))</f>
        <v/>
      </c>
      <c r="AM88" s="240">
        <f>IF(OR(NOT(ISNUMBER($T88)),ISBLANK($W88),NOT(ISNUMBER($X88))),0,      IF(OR(YEAR($T88)&gt;AM$7,$X88&lt;=0,(YEAR($T88)+$X88)&lt;AM$7),0,     IF(YEAR($T88)=AM$7,               ($W88/($X88*360))*DAYS360($T88,DATE(AM$7,12,31)),     IF((YEAR($T88)+$X88)&lt;=AM$7,               $W88-SUM($Y88:AL88),               $W88/$X88))))</f>
        <v/>
      </c>
      <c r="AN88" s="240">
        <f>IF(OR(NOT(ISNUMBER($T88)),ISBLANK($W88),NOT(ISNUMBER($X88))),0,      IF(OR(YEAR($T88)&gt;AN$7,$X88&lt;=0,(YEAR($T88)+$X88)&lt;AN$7),0,     IF(YEAR($T88)=AN$7,               ($W88/($X88*360))*DAYS360($T88,DATE(AN$7,12,31)),     IF((YEAR($T88)+$X88)&lt;=AN$7,               $W88-SUM($Y88:AM88),               $W88/$X88))))</f>
        <v/>
      </c>
      <c r="AO88" s="240">
        <f>IF(OR(NOT(ISNUMBER($T88)),ISBLANK($W88),NOT(ISNUMBER($X88))),0,      IF(OR(YEAR($T88)&gt;AO$7,$X88&lt;=0,(YEAR($T88)+$X88)&lt;AO$7),0,     IF(YEAR($T88)=AO$7,               ($W88/($X88*360))*DAYS360($T88,DATE(AO$7,12,31)),     IF((YEAR($T88)+$X88)&lt;=AO$7,               $W88-SUM($Y88:AN88),               $W88/$X88))))</f>
        <v/>
      </c>
      <c r="AP88" s="240">
        <f>IF(OR(NOT(ISNUMBER($T88)),ISBLANK($W88),NOT(ISNUMBER($X88))),0,      IF(OR(YEAR($T88)&gt;AP$7,$X88&lt;=0,(YEAR($T88)+$X88)&lt;AP$7),0,     IF(YEAR($T88)=AP$7,               ($W88/($X88*360))*DAYS360($T88,DATE(AP$7,12,31)),     IF((YEAR($T88)+$X88)&lt;=AP$7,               $W88-SUM($Y88:AO88),               $W88/$X88))))</f>
        <v/>
      </c>
      <c r="AQ88" s="240">
        <f>IF(OR(NOT(ISNUMBER($T88)),ISBLANK($W88),NOT(ISNUMBER($X88))),0,      IF(OR(YEAR($T88)&gt;AQ$7,$X88&lt;=0,(YEAR($T88)+$X88)&lt;AQ$7),0,     IF(YEAR($T88)=AQ$7,               ($W88/($X88*360))*DAYS360($T88,DATE(AQ$7,12,31)),     IF((YEAR($T88)+$X88)&lt;=AQ$7,               $W88-SUM($Y88:AP88),               $W88/$X88))))</f>
        <v/>
      </c>
      <c r="AR88" s="240">
        <f>IF(OR(NOT(ISNUMBER($T88)),ISBLANK($W88),NOT(ISNUMBER($X88))),0,      IF(OR(YEAR($T88)&gt;AR$7,$X88&lt;=0,(YEAR($T88)+$X88)&lt;AR$7),0,     IF(YEAR($T88)=AR$7,               ($W88/($X88*360))*DAYS360($T88,DATE(AR$7,12,31)),     IF((YEAR($T88)+$X88)&lt;=AR$7,               $W88-SUM($Y88:AQ88),               $W88/$X88))))</f>
        <v/>
      </c>
      <c r="AS88" s="240">
        <f>IF(OR(NOT(ISNUMBER($T88)),ISBLANK($W88),NOT(ISNUMBER($X88))),0,      IF(OR(YEAR($T88)&gt;AS$7,$X88&lt;=0,(YEAR($T88)+$X88)&lt;AS$7),0,     IF(YEAR($T88)=AS$7,               ($W88/($X88*360))*DAYS360($T88,DATE(AS$7,12,31)),     IF((YEAR($T88)+$X88)&lt;=AS$7,               $W88-SUM($Y88:AR88),               $W88/$X88))))</f>
        <v/>
      </c>
      <c r="AT88" s="240">
        <f>IF(OR(NOT(ISNUMBER($T88)),ISBLANK($W88),NOT(ISNUMBER($X88))),0,      IF(OR(YEAR($T88)&gt;AT$7,$X88&lt;=0,(YEAR($T88)+$X88)&lt;AT$7),0,     IF(YEAR($T88)=AT$7,               ($W88/($X88*360))*DAYS360($T88,DATE(AT$7,12,31)),     IF((YEAR($T88)+$X88)&lt;=AT$7,               $W88-SUM($Y88:AS88),               $W88/$X88))))</f>
        <v/>
      </c>
      <c r="AU88" s="240">
        <f>IF(OR(NOT(ISNUMBER($T88)),ISBLANK($W88),NOT(ISNUMBER($X88))),0,      IF(OR(YEAR($T88)&gt;AU$7,$X88&lt;=0,(YEAR($T88)+$X88)&lt;AU$7),0,     IF(YEAR($T88)=AU$7,               ($W88/($X88*360))*DAYS360($T88,DATE(AU$7,12,31)),     IF((YEAR($T88)+$X88)&lt;=AU$7,               $W88-SUM($Y88:AT88),               $W88/$X88))))</f>
        <v/>
      </c>
      <c r="AV88" s="240">
        <f>IF(OR(NOT(ISNUMBER($T88)),ISBLANK($W88),NOT(ISNUMBER($X88))),0,      IF(OR(YEAR($T88)&gt;AV$7,$X88&lt;=0,(YEAR($T88)+$X88)&lt;AV$7),0,     IF(YEAR($T88)=AV$7,               ($W88/($X88*360))*DAYS360($T88,DATE(AV$7,12,31)),     IF((YEAR($T88)+$X88)&lt;=AV$7,               $W88-SUM($Y88:AU88),               $W88/$X88))))</f>
        <v/>
      </c>
      <c r="AW88" s="240">
        <f>IF(OR(NOT(ISNUMBER($T88)),ISBLANK($W88),NOT(ISNUMBER($X88))),0,      IF(OR(YEAR($T88)&gt;AW$7,$X88&lt;=0,(YEAR($T88)+$X88)&lt;AW$7),0,     IF(YEAR($T88)=AW$7,               ($W88/($X88*360))*DAYS360($T88,DATE(AW$7,12,31)),     IF((YEAR($T88)+$X88)&lt;=AW$7,               $W88-SUM($Y88:AV88),               $W88/$X88))))</f>
        <v/>
      </c>
      <c r="AX88" s="240">
        <f>IF(OR(NOT(ISNUMBER($T88)),ISBLANK($W88),NOT(ISNUMBER($X88))),0,      IF(OR(YEAR($T88)&gt;AX$7,$X88&lt;=0,(YEAR($T88)+$X88)&lt;AX$7),0,     IF(YEAR($T88)=AX$7,               ($W88/($X88*360))*DAYS360($T88,DATE(AX$7,12,31)),     IF((YEAR($T88)+$X88)&lt;=AX$7,               $W88-SUM($Y88:AW88),               $W88/$X88))))</f>
        <v/>
      </c>
      <c r="AY88" s="240">
        <f>IF(OR(NOT(ISNUMBER($T88)),ISBLANK($W88),NOT(ISNUMBER($X88))),0,      IF(OR(YEAR($T88)&gt;AY$7,$X88&lt;=0,(YEAR($T88)+$X88)&lt;AY$7),0,     IF(YEAR($T88)=AY$7,               ($W88/($X88*360))*DAYS360($T88,DATE(AY$7,12,31)),     IF((YEAR($T88)+$X88)&lt;=AY$7,               $W88-SUM($Y88:AX88),               $W88/$X88))))</f>
        <v/>
      </c>
      <c r="AZ88" s="240">
        <f>IF(OR(NOT(ISNUMBER($T88)),ISBLANK($W88),NOT(ISNUMBER($X88))),0,      IF(OR(YEAR($T88)&gt;AZ$7,$X88&lt;=0,(YEAR($T88)+$X88)&lt;AZ$7),0,     IF(YEAR($T88)=AZ$7,               ($W88/($X88*360))*DAYS360($T88,DATE(AZ$7,12,31)),     IF((YEAR($T88)+$X88)&lt;=AZ$7,               $W88-SUM($Y88:AY88),               $W88/$X88))))</f>
        <v/>
      </c>
      <c r="BA88" s="240">
        <f>IF(OR(NOT(ISNUMBER($T88)),ISBLANK($W88),NOT(ISNUMBER($X88))),0,      IF(OR(YEAR($T88)&gt;BA$7,$X88&lt;=0,(YEAR($T88)+$X88)&lt;BA$7),0,     IF(YEAR($T88)=BA$7,               ($W88/($X88*360))*DAYS360($T88,DATE(BA$7,12,31)),     IF((YEAR($T88)+$X88)&lt;=BA$7,               $W88-SUM($Y88:AZ88),               $W88/$X88))))</f>
        <v/>
      </c>
      <c r="BB88" s="240">
        <f>IF(OR(NOT(ISNUMBER($T88)),ISBLANK($W88),NOT(ISNUMBER($X88))),0,      IF(OR(YEAR($T88)&gt;BB$7,$X88&lt;=0,(YEAR($T88)+$X88)&lt;BB$7),0,     IF(YEAR($T88)=BB$7,               ($W88/($X88*360))*DAYS360($T88,DATE(BB$7,12,31)),     IF((YEAR($T88)+$X88)&lt;=BB$7,               $W88-SUM($Y88:BA88),               $W88/$X88))))</f>
        <v/>
      </c>
      <c r="BC88" s="240">
        <f>IF(OR(NOT(ISNUMBER($T88)),ISBLANK($W88),NOT(ISNUMBER($X88))),0,      IF(OR(YEAR($T88)&gt;BC$7,$X88&lt;=0,(YEAR($T88)+$X88)&lt;BC$7),0,     IF(YEAR($T88)=BC$7,               ($W88/($X88*360))*DAYS360($T88,DATE(BC$7,12,31)),     IF((YEAR($T88)+$X88)&lt;=BC$7,               $W88-SUM($Y88:BB88),               $W88/$X88))))</f>
        <v/>
      </c>
      <c r="BD88" s="240">
        <f>IF(OR(NOT(ISNUMBER($T88)),ISBLANK($W88),NOT(ISNUMBER($X88))),0,      IF(OR(YEAR($T88)&gt;BD$7,$X88&lt;=0,(YEAR($T88)+$X88)&lt;BD$7),0,     IF(YEAR($T88)=BD$7,               ($W88/($X88*360))*DAYS360($T88,DATE(BD$7,12,31)),     IF((YEAR($T88)+$X88)&lt;=BD$7,               $W88-SUM($Y88:BC88),               $W88/$X88))))</f>
        <v/>
      </c>
      <c r="BE88" s="240">
        <f>IF(OR(NOT(ISNUMBER($T88)),ISBLANK($W88),NOT(ISNUMBER($X88))),0,      IF(OR(YEAR($T88)&gt;BE$7,$X88&lt;=0,(YEAR($T88)+$X88)&lt;BE$7),0,     IF(YEAR($T88)=BE$7,               ($W88/($X88*360))*DAYS360($T88,DATE(BE$7,12,31)),     IF((YEAR($T88)+$X88)&lt;=BE$7,               $W88-SUM($Y88:BD88),               $W88/$X88))))</f>
        <v/>
      </c>
      <c r="BF88" s="240">
        <f>IF(OR(NOT(ISNUMBER($T88)),ISBLANK($W88),NOT(ISNUMBER($X88))),0,      IF(OR(YEAR($T88)&gt;BF$7,$X88&lt;=0,(YEAR($T88)+$X88)&lt;BF$7),0,     IF(YEAR($T88)=BF$7,               ($W88/($X88*360))*DAYS360($T88,DATE(BF$7,12,31)),     IF((YEAR($T88)+$X88)&lt;=BF$7,               $W88-SUM($Y88:BE88),               $W88/$X88))))</f>
        <v/>
      </c>
      <c r="BG88" s="240">
        <f>IF(OR(NOT(ISNUMBER($T88)),ISBLANK($W88),NOT(ISNUMBER($X88))),0,      IF(OR(YEAR($T88)&gt;BG$7,$X88&lt;=0,(YEAR($T88)+$X88)&lt;BG$7),0,     IF(YEAR($T88)=BG$7,               ($W88/($X88*360))*DAYS360($T88,DATE(BG$7,12,31)),     IF((YEAR($T88)+$X88)&lt;=BG$7,               $W88-SUM($Y88:BF88),               $W88/$X88))))</f>
        <v/>
      </c>
      <c r="BH88" s="240">
        <f>IF(OR(NOT(ISNUMBER($T88)),ISBLANK($W88),NOT(ISNUMBER($X88))),0,      IF(OR(YEAR($T88)&gt;BH$7,$X88&lt;=0,(YEAR($T88)+$X88)&lt;BH$7),0,     IF(YEAR($T88)=BH$7,               ($W88/($X88*360))*DAYS360($T88,DATE(BH$7,12,31)),     IF((YEAR($T88)+$X88)&lt;=BH$7,               $W88-SUM($Y88:BG88),               $W88/$X88))))</f>
        <v/>
      </c>
      <c r="BI88" s="240">
        <f>IF(OR(NOT(ISNUMBER($T88)),ISBLANK($W88),NOT(ISNUMBER($X88))),0,      IF(OR(YEAR($T88)&gt;BI$7,$X88&lt;=0,(YEAR($T88)+$X88)&lt;BI$7),0,     IF(YEAR($T88)=BI$7,               ($W88/($X88*360))*DAYS360($T88,DATE(BI$7,12,31)),     IF((YEAR($T88)+$X88)&lt;=BI$7,               $W88-SUM($Y88:BH88),               $W88/$X88))))</f>
        <v/>
      </c>
      <c r="BJ88" s="240">
        <f>IF(OR(NOT(ISNUMBER($T88)),ISBLANK($W88),NOT(ISNUMBER($X88))),0,      IF(OR(YEAR($T88)&gt;BJ$7,$X88&lt;=0,(YEAR($T88)+$X88)&lt;BJ$7),0,     IF(YEAR($T88)=BJ$7,               ($W88/($X88*360))*DAYS360($T88,DATE(BJ$7,12,31)),     IF((YEAR($T88)+$X88)&lt;=BJ$7,               $W88-SUM($Y88:BI88),               $W88/$X88))))</f>
        <v/>
      </c>
      <c r="BK88" s="240">
        <f>IF(OR(NOT(ISNUMBER($T88)),ISBLANK($W88),NOT(ISNUMBER($X88))),0,      IF(OR(YEAR($T88)&gt;BK$7,$X88&lt;=0,(YEAR($T88)+$X88)&lt;BK$7),0,     IF(YEAR($T88)=BK$7,               ($W88/($X88*360))*DAYS360($T88,DATE(BK$7,12,31)),     IF((YEAR($T88)+$X88)&lt;=BK$7,               $W88-SUM($Y88:BJ88),               $W88/$X88))))</f>
        <v/>
      </c>
      <c r="BL88" s="240">
        <f>IF(OR(NOT(ISNUMBER($T88)),ISBLANK($W88),NOT(ISNUMBER($X88))),0,      IF(OR(YEAR($T88)&gt;BL$7,$X88&lt;=0,(YEAR($T88)+$X88)&lt;BL$7),0,     IF(YEAR($T88)=BL$7,               ($W88/($X88*360))*DAYS360($T88,DATE(BL$7,12,31)),     IF((YEAR($T88)+$X88)&lt;=BL$7,               $W88-SUM($Y88:BK88),               $W88/$X88))))</f>
        <v/>
      </c>
      <c r="BM88" s="240">
        <f>IF(OR(NOT(ISNUMBER($T88)),ISBLANK($W88),NOT(ISNUMBER($X88))),0,      IF(OR(YEAR($T88)&gt;BM$7,$X88&lt;=0,(YEAR($T88)+$X88)&lt;BM$7),0,     IF(YEAR($T88)=BM$7,               ($W88/($X88*360))*DAYS360($T88,DATE(BM$7,12,31)),     IF((YEAR($T88)+$X88)&lt;=BM$7,               $W88-SUM($Y88:BL88),               $W88/$X88))))</f>
        <v/>
      </c>
      <c r="BN88" s="240">
        <f>IF(OR(NOT(ISNUMBER($T88)),ISBLANK($W88),NOT(ISNUMBER($X88))),0,      IF(OR(YEAR($T88)&gt;BN$7,$X88&lt;=0,(YEAR($T88)+$X88)&lt;BN$7),0,     IF(YEAR($T88)=BN$7,               ($W88/($X88*360))*DAYS360($T88,DATE(BN$7,12,31)),     IF((YEAR($T88)+$X88)&lt;=BN$7,               $W88-SUM($Y88:BM88),               $W88/$X88))))</f>
        <v/>
      </c>
      <c r="BO88" s="240">
        <f>IF(OR(NOT(ISNUMBER($T88)),ISBLANK($W88),NOT(ISNUMBER($X88))),0,      IF(OR(YEAR($T88)&gt;BO$7,$X88&lt;=0,(YEAR($T88)+$X88)&lt;BO$7),0,     IF(YEAR($T88)=BO$7,               ($W88/($X88*360))*DAYS360($T88,DATE(BO$7,12,31)),     IF((YEAR($T88)+$X88)&lt;=BO$7,               $W88-SUM($Y88:BN88),               $W88/$X88))))</f>
        <v/>
      </c>
      <c r="BP88" s="240">
        <f>IF(OR(NOT(ISNUMBER($T88)),ISBLANK($W88),NOT(ISNUMBER($X88))),0,      IF(OR(YEAR($T88)&gt;BP$7,$X88&lt;=0,(YEAR($T88)+$X88)&lt;BP$7),0,     IF(YEAR($T88)=BP$7,               ($W88/($X88*360))*DAYS360($T88,DATE(BP$7,12,31)),     IF((YEAR($T88)+$X88)&lt;=BP$7,               $W88-SUM($Y88:BO88),               $W88/$X88))))</f>
        <v/>
      </c>
      <c r="BQ88" s="240">
        <f>IF(OR(NOT(ISNUMBER($T88)),ISBLANK($W88),NOT(ISNUMBER($X88))),0,      IF(OR(YEAR($T88)&gt;BQ$7,$X88&lt;=0,(YEAR($T88)+$X88)&lt;BQ$7),0,     IF(YEAR($T88)=BQ$7,               ($W88/($X88*360))*DAYS360($T88,DATE(BQ$7,12,31)),     IF((YEAR($T88)+$X88)&lt;=BQ$7,               $W88-SUM($Y88:BP88),               $W88/$X88))))</f>
        <v/>
      </c>
      <c r="BR88" s="240">
        <f>IF(OR(NOT(ISNUMBER($T88)),ISBLANK($W88),NOT(ISNUMBER($X88))),0,      IF(OR(YEAR($T88)&gt;BR$7,$X88&lt;=0,(YEAR($T88)+$X88)&lt;BR$7),0,     IF(YEAR($T88)=BR$7,               ($W88/($X88*360))*DAYS360($T88,DATE(BR$7,12,31)),     IF((YEAR($T88)+$X88)&lt;=BR$7,               $W88-SUM($Y88:BQ88),               $W88/$X88))))</f>
        <v/>
      </c>
      <c r="BS88" s="240">
        <f>IF(OR(NOT(ISNUMBER($T88)),ISBLANK($W88),NOT(ISNUMBER($X88))),0,      IF(OR(YEAR($T88)&gt;BS$7,$X88&lt;=0,(YEAR($T88)+$X88)&lt;BS$7),0,     IF(YEAR($T88)=BS$7,               ($W88/($X88*360))*DAYS360($T88,DATE(BS$7,12,31)),     IF((YEAR($T88)+$X88)&lt;=BS$7,               $W88-SUM($Y88:BR88),               $W88/$X88))))</f>
        <v/>
      </c>
      <c r="BT88" s="240">
        <f>IF(OR(NOT(ISNUMBER($T88)),ISBLANK($W88),NOT(ISNUMBER($X88))),0,      IF(OR(YEAR($T88)&gt;BT$7,$X88&lt;=0,(YEAR($T88)+$X88)&lt;BT$7),0,     IF(YEAR($T88)=BT$7,               ($W88/($X88*360))*DAYS360($T88,DATE(BT$7,12,31)),     IF((YEAR($T88)+$X88)&lt;=BT$7,               $W88-SUM($Y88:BS88),               $W88/$X88))))</f>
        <v/>
      </c>
      <c r="BU88" s="240">
        <f>IF(OR(NOT(ISNUMBER($T88)),ISBLANK($W88),NOT(ISNUMBER($X88))),0,      IF(OR(YEAR($T88)&gt;BU$7,$X88&lt;=0,(YEAR($T88)+$X88)&lt;BU$7),0,     IF(YEAR($T88)=BU$7,               ($W88/($X88*360))*DAYS360($T88,DATE(BU$7,12,31)),     IF((YEAR($T88)+$X88)&lt;=BU$7,               $W88-SUM($Y88:BT88),               $W88/$X88))))</f>
        <v/>
      </c>
      <c r="BV88" s="240">
        <f>IF(OR(NOT(ISNUMBER($T88)),ISBLANK($W88),NOT(ISNUMBER($X88))),0,      IF(OR(YEAR($T88)&gt;BV$7,$X88&lt;=0,(YEAR($T88)+$X88)&lt;BV$7),0,     IF(YEAR($T88)=BV$7,               ($W88/($X88*360))*DAYS360($T88,DATE(BV$7,12,31)),     IF((YEAR($T88)+$X88)&lt;=BV$7,               $W88-SUM($Y88:BU88),               $W88/$X88))))</f>
        <v/>
      </c>
      <c r="BW88" s="240">
        <f>IF(OR(NOT(ISNUMBER($T88)),ISBLANK($W88),NOT(ISNUMBER($X88))),0,      IF(OR(YEAR($T88)&gt;BW$7,$X88&lt;=0,(YEAR($T88)+$X88)&lt;BW$7),0,     IF(YEAR($T88)=BW$7,               ($W88/($X88*360))*DAYS360($T88,DATE(BW$7,12,31)),     IF((YEAR($T88)+$X88)&lt;=BW$7,               $W88-SUM($Y88:BV88),               $W88/$X88))))</f>
        <v/>
      </c>
      <c r="BX88" s="240">
        <f>IF(OR(NOT(ISNUMBER($T88)),ISBLANK($W88),NOT(ISNUMBER($X88))),0,      IF(OR(YEAR($T88)&gt;BX$7,$X88&lt;=0,(YEAR($T88)+$X88)&lt;BX$7),0,     IF(YEAR($T88)=BX$7,               ($W88/($X88*360))*DAYS360($T88,DATE(BX$7,12,31)),     IF((YEAR($T88)+$X88)&lt;=BX$7,               $W88-SUM($Y88:BW88),               $W88/$X88))))</f>
        <v/>
      </c>
      <c r="BY88" s="240">
        <f>IF(OR(NOT(ISNUMBER($T88)),ISBLANK($W88),NOT(ISNUMBER($X88))),0,      IF(OR(YEAR($T88)&gt;BY$7,$X88&lt;=0,(YEAR($T88)+$X88)&lt;BY$7),0,     IF(YEAR($T88)=BY$7,               ($W88/($X88*360))*DAYS360($T88,DATE(BY$7,12,31)),     IF((YEAR($T88)+$X88)&lt;=BY$7,               $W88-SUM($Y88:BX88),               $W88/$X88))))</f>
        <v/>
      </c>
    </row>
    <row r="89" ht="15" customFormat="1" customHeight="1" s="14">
      <c r="A89" s="12" t="n"/>
      <c r="B89" s="30" t="inlineStr">
        <is>
          <t>Bien_Immo - 1</t>
        </is>
      </c>
      <c r="C89" s="190" t="n"/>
      <c r="D89" s="356" t="n"/>
      <c r="E89" s="525" t="n"/>
      <c r="F89" s="525" t="n"/>
      <c r="G89" s="525" t="n"/>
      <c r="H89" s="525" t="n"/>
      <c r="I89" s="525" t="n"/>
      <c r="J89" s="525" t="n"/>
      <c r="K89" s="525" t="n"/>
      <c r="L89" s="525" t="n"/>
      <c r="M89" s="525" t="n"/>
      <c r="N89" s="526" t="n"/>
      <c r="O89" s="260" t="n"/>
      <c r="P89" s="191" t="n"/>
      <c r="Q89" s="341" t="inlineStr">
        <is>
          <t>Autres immobilisations corporelles</t>
        </is>
      </c>
      <c r="R89" s="18" t="n"/>
      <c r="S89" s="12">
        <f>B95</f>
        <v/>
      </c>
      <c r="T89" s="176">
        <f>IFERROR( IF(ISBLANK(C95),"",IF(C95&lt;HLOOKUP(S89,$Z$275:$AC$280,5,FALSE),"",MAX(HLOOKUP(S89,$Z$275:$AC$280,6,FALSE),C95) ) ),"")</f>
        <v/>
      </c>
      <c r="U89" s="287">
        <f>IF(ISBLANK(D95),"",D95)</f>
        <v/>
      </c>
      <c r="V89" s="316">
        <f>Q95</f>
        <v/>
      </c>
      <c r="W89" s="512">
        <f>IF(ISBLANK(O95),0,O95)</f>
        <v/>
      </c>
      <c r="X89" s="512">
        <f>IF(ISBLANK(P95),"",P95)</f>
        <v/>
      </c>
      <c r="Y89" s="12" t="n"/>
      <c r="Z89" s="240">
        <f>IF(OR(NOT(ISNUMBER($T89)),ISBLANK($W89),NOT(ISNUMBER($X89))),0,      IF(OR(YEAR($T89)&gt;Z$7,$X89&lt;=0,(YEAR($T89)+$X89)&lt;Z$7),0,     IF(YEAR($T89)=Z$7,               ($W89/($X89*360))*DAYS360($T89,DATE(Z$7,12,31)),     IF((YEAR($T89)+$X89)&lt;=Z$7,               $W89-SUM($Y89:Y89),               $W89/$X89))))</f>
        <v/>
      </c>
      <c r="AA89" s="240">
        <f>IF(OR(NOT(ISNUMBER($T89)),ISBLANK($W89),NOT(ISNUMBER($X89))),0,      IF(OR(YEAR($T89)&gt;AA$7,$X89&lt;=0,(YEAR($T89)+$X89)&lt;AA$7),0,     IF(YEAR($T89)=AA$7,               ($W89/($X89*360))*DAYS360($T89,DATE(AA$7,12,31)),     IF((YEAR($T89)+$X89)&lt;=AA$7,               $W89-SUM($Y89:Z89),               $W89/$X89))))</f>
        <v/>
      </c>
      <c r="AB89" s="240">
        <f>IF(OR(NOT(ISNUMBER($T89)),ISBLANK($W89),NOT(ISNUMBER($X89))),0,      IF(OR(YEAR($T89)&gt;AB$7,$X89&lt;=0,(YEAR($T89)+$X89)&lt;AB$7),0,     IF(YEAR($T89)=AB$7,               ($W89/($X89*360))*DAYS360($T89,DATE(AB$7,12,31)),     IF((YEAR($T89)+$X89)&lt;=AB$7,               $W89-SUM($Y89:AA89),               $W89/$X89))))</f>
        <v/>
      </c>
      <c r="AC89" s="240">
        <f>IF(OR(NOT(ISNUMBER($T89)),ISBLANK($W89),NOT(ISNUMBER($X89))),0,      IF(OR(YEAR($T89)&gt;AC$7,$X89&lt;=0,(YEAR($T89)+$X89)&lt;AC$7),0,     IF(YEAR($T89)=AC$7,               ($W89/($X89*360))*DAYS360($T89,DATE(AC$7,12,31)),     IF((YEAR($T89)+$X89)&lt;=AC$7,               $W89-SUM($Y89:AB89),               $W89/$X89))))</f>
        <v/>
      </c>
      <c r="AD89" s="240">
        <f>IF(OR(NOT(ISNUMBER($T89)),ISBLANK($W89),NOT(ISNUMBER($X89))),0,      IF(OR(YEAR($T89)&gt;AD$7,$X89&lt;=0,(YEAR($T89)+$X89)&lt;AD$7),0,     IF(YEAR($T89)=AD$7,               ($W89/($X89*360))*DAYS360($T89,DATE(AD$7,12,31)),     IF((YEAR($T89)+$X89)&lt;=AD$7,               $W89-SUM($Y89:AC89),               $W89/$X89))))</f>
        <v/>
      </c>
      <c r="AE89" s="240">
        <f>IF(OR(NOT(ISNUMBER($T89)),ISBLANK($W89),NOT(ISNUMBER($X89))),0,      IF(OR(YEAR($T89)&gt;AE$7,$X89&lt;=0,(YEAR($T89)+$X89)&lt;AE$7),0,     IF(YEAR($T89)=AE$7,               ($W89/($X89*360))*DAYS360($T89,DATE(AE$7,12,31)),     IF((YEAR($T89)+$X89)&lt;=AE$7,               $W89-SUM($Y89:AD89),               $W89/$X89))))</f>
        <v/>
      </c>
      <c r="AF89" s="240">
        <f>IF(OR(NOT(ISNUMBER($T89)),ISBLANK($W89),NOT(ISNUMBER($X89))),0,      IF(OR(YEAR($T89)&gt;AF$7,$X89&lt;=0,(YEAR($T89)+$X89)&lt;AF$7),0,     IF(YEAR($T89)=AF$7,               ($W89/($X89*360))*DAYS360($T89,DATE(AF$7,12,31)),     IF((YEAR($T89)+$X89)&lt;=AF$7,               $W89-SUM($Y89:AE89),               $W89/$X89))))</f>
        <v/>
      </c>
      <c r="AG89" s="240">
        <f>IF(OR(NOT(ISNUMBER($T89)),ISBLANK($W89),NOT(ISNUMBER($X89))),0,      IF(OR(YEAR($T89)&gt;AG$7,$X89&lt;=0,(YEAR($T89)+$X89)&lt;AG$7),0,     IF(YEAR($T89)=AG$7,               ($W89/($X89*360))*DAYS360($T89,DATE(AG$7,12,31)),     IF((YEAR($T89)+$X89)&lt;=AG$7,               $W89-SUM($Y89:AF89),               $W89/$X89))))</f>
        <v/>
      </c>
      <c r="AH89" s="240">
        <f>IF(OR(NOT(ISNUMBER($T89)),ISBLANK($W89),NOT(ISNUMBER($X89))),0,      IF(OR(YEAR($T89)&gt;AH$7,$X89&lt;=0,(YEAR($T89)+$X89)&lt;AH$7),0,     IF(YEAR($T89)=AH$7,               ($W89/($X89*360))*DAYS360($T89,DATE(AH$7,12,31)),     IF((YEAR($T89)+$X89)&lt;=AH$7,               $W89-SUM($Y89:AG89),               $W89/$X89))))</f>
        <v/>
      </c>
      <c r="AI89" s="240">
        <f>IF(OR(NOT(ISNUMBER($T89)),ISBLANK($W89),NOT(ISNUMBER($X89))),0,      IF(OR(YEAR($T89)&gt;AI$7,$X89&lt;=0,(YEAR($T89)+$X89)&lt;AI$7),0,     IF(YEAR($T89)=AI$7,               ($W89/($X89*360))*DAYS360($T89,DATE(AI$7,12,31)),     IF((YEAR($T89)+$X89)&lt;=AI$7,               $W89-SUM($Y89:AH89),               $W89/$X89))))</f>
        <v/>
      </c>
      <c r="AJ89" s="240">
        <f>IF(OR(NOT(ISNUMBER($T89)),ISBLANK($W89),NOT(ISNUMBER($X89))),0,      IF(OR(YEAR($T89)&gt;AJ$7,$X89&lt;=0,(YEAR($T89)+$X89)&lt;AJ$7),0,     IF(YEAR($T89)=AJ$7,               ($W89/($X89*360))*DAYS360($T89,DATE(AJ$7,12,31)),     IF((YEAR($T89)+$X89)&lt;=AJ$7,               $W89-SUM($Y89:AI89),               $W89/$X89))))</f>
        <v/>
      </c>
      <c r="AK89" s="240">
        <f>IF(OR(NOT(ISNUMBER($T89)),ISBLANK($W89),NOT(ISNUMBER($X89))),0,      IF(OR(YEAR($T89)&gt;AK$7,$X89&lt;=0,(YEAR($T89)+$X89)&lt;AK$7),0,     IF(YEAR($T89)=AK$7,               ($W89/($X89*360))*DAYS360($T89,DATE(AK$7,12,31)),     IF((YEAR($T89)+$X89)&lt;=AK$7,               $W89-SUM($Y89:AJ89),               $W89/$X89))))</f>
        <v/>
      </c>
      <c r="AL89" s="240">
        <f>IF(OR(NOT(ISNUMBER($T89)),ISBLANK($W89),NOT(ISNUMBER($X89))),0,      IF(OR(YEAR($T89)&gt;AL$7,$X89&lt;=0,(YEAR($T89)+$X89)&lt;AL$7),0,     IF(YEAR($T89)=AL$7,               ($W89/($X89*360))*DAYS360($T89,DATE(AL$7,12,31)),     IF((YEAR($T89)+$X89)&lt;=AL$7,               $W89-SUM($Y89:AK89),               $W89/$X89))))</f>
        <v/>
      </c>
      <c r="AM89" s="240">
        <f>IF(OR(NOT(ISNUMBER($T89)),ISBLANK($W89),NOT(ISNUMBER($X89))),0,      IF(OR(YEAR($T89)&gt;AM$7,$X89&lt;=0,(YEAR($T89)+$X89)&lt;AM$7),0,     IF(YEAR($T89)=AM$7,               ($W89/($X89*360))*DAYS360($T89,DATE(AM$7,12,31)),     IF((YEAR($T89)+$X89)&lt;=AM$7,               $W89-SUM($Y89:AL89),               $W89/$X89))))</f>
        <v/>
      </c>
      <c r="AN89" s="240">
        <f>IF(OR(NOT(ISNUMBER($T89)),ISBLANK($W89),NOT(ISNUMBER($X89))),0,      IF(OR(YEAR($T89)&gt;AN$7,$X89&lt;=0,(YEAR($T89)+$X89)&lt;AN$7),0,     IF(YEAR($T89)=AN$7,               ($W89/($X89*360))*DAYS360($T89,DATE(AN$7,12,31)),     IF((YEAR($T89)+$X89)&lt;=AN$7,               $W89-SUM($Y89:AM89),               $W89/$X89))))</f>
        <v/>
      </c>
      <c r="AO89" s="240">
        <f>IF(OR(NOT(ISNUMBER($T89)),ISBLANK($W89),NOT(ISNUMBER($X89))),0,      IF(OR(YEAR($T89)&gt;AO$7,$X89&lt;=0,(YEAR($T89)+$X89)&lt;AO$7),0,     IF(YEAR($T89)=AO$7,               ($W89/($X89*360))*DAYS360($T89,DATE(AO$7,12,31)),     IF((YEAR($T89)+$X89)&lt;=AO$7,               $W89-SUM($Y89:AN89),               $W89/$X89))))</f>
        <v/>
      </c>
      <c r="AP89" s="240">
        <f>IF(OR(NOT(ISNUMBER($T89)),ISBLANK($W89),NOT(ISNUMBER($X89))),0,      IF(OR(YEAR($T89)&gt;AP$7,$X89&lt;=0,(YEAR($T89)+$X89)&lt;AP$7),0,     IF(YEAR($T89)=AP$7,               ($W89/($X89*360))*DAYS360($T89,DATE(AP$7,12,31)),     IF((YEAR($T89)+$X89)&lt;=AP$7,               $W89-SUM($Y89:AO89),               $W89/$X89))))</f>
        <v/>
      </c>
      <c r="AQ89" s="240">
        <f>IF(OR(NOT(ISNUMBER($T89)),ISBLANK($W89),NOT(ISNUMBER($X89))),0,      IF(OR(YEAR($T89)&gt;AQ$7,$X89&lt;=0,(YEAR($T89)+$X89)&lt;AQ$7),0,     IF(YEAR($T89)=AQ$7,               ($W89/($X89*360))*DAYS360($T89,DATE(AQ$7,12,31)),     IF((YEAR($T89)+$X89)&lt;=AQ$7,               $W89-SUM($Y89:AP89),               $W89/$X89))))</f>
        <v/>
      </c>
      <c r="AR89" s="240">
        <f>IF(OR(NOT(ISNUMBER($T89)),ISBLANK($W89),NOT(ISNUMBER($X89))),0,      IF(OR(YEAR($T89)&gt;AR$7,$X89&lt;=0,(YEAR($T89)+$X89)&lt;AR$7),0,     IF(YEAR($T89)=AR$7,               ($W89/($X89*360))*DAYS360($T89,DATE(AR$7,12,31)),     IF((YEAR($T89)+$X89)&lt;=AR$7,               $W89-SUM($Y89:AQ89),               $W89/$X89))))</f>
        <v/>
      </c>
      <c r="AS89" s="240">
        <f>IF(OR(NOT(ISNUMBER($T89)),ISBLANK($W89),NOT(ISNUMBER($X89))),0,      IF(OR(YEAR($T89)&gt;AS$7,$X89&lt;=0,(YEAR($T89)+$X89)&lt;AS$7),0,     IF(YEAR($T89)=AS$7,               ($W89/($X89*360))*DAYS360($T89,DATE(AS$7,12,31)),     IF((YEAR($T89)+$X89)&lt;=AS$7,               $W89-SUM($Y89:AR89),               $W89/$X89))))</f>
        <v/>
      </c>
      <c r="AT89" s="240">
        <f>IF(OR(NOT(ISNUMBER($T89)),ISBLANK($W89),NOT(ISNUMBER($X89))),0,      IF(OR(YEAR($T89)&gt;AT$7,$X89&lt;=0,(YEAR($T89)+$X89)&lt;AT$7),0,     IF(YEAR($T89)=AT$7,               ($W89/($X89*360))*DAYS360($T89,DATE(AT$7,12,31)),     IF((YEAR($T89)+$X89)&lt;=AT$7,               $W89-SUM($Y89:AS89),               $W89/$X89))))</f>
        <v/>
      </c>
      <c r="AU89" s="240">
        <f>IF(OR(NOT(ISNUMBER($T89)),ISBLANK($W89),NOT(ISNUMBER($X89))),0,      IF(OR(YEAR($T89)&gt;AU$7,$X89&lt;=0,(YEAR($T89)+$X89)&lt;AU$7),0,     IF(YEAR($T89)=AU$7,               ($W89/($X89*360))*DAYS360($T89,DATE(AU$7,12,31)),     IF((YEAR($T89)+$X89)&lt;=AU$7,               $W89-SUM($Y89:AT89),               $W89/$X89))))</f>
        <v/>
      </c>
      <c r="AV89" s="240">
        <f>IF(OR(NOT(ISNUMBER($T89)),ISBLANK($W89),NOT(ISNUMBER($X89))),0,      IF(OR(YEAR($T89)&gt;AV$7,$X89&lt;=0,(YEAR($T89)+$X89)&lt;AV$7),0,     IF(YEAR($T89)=AV$7,               ($W89/($X89*360))*DAYS360($T89,DATE(AV$7,12,31)),     IF((YEAR($T89)+$X89)&lt;=AV$7,               $W89-SUM($Y89:AU89),               $W89/$X89))))</f>
        <v/>
      </c>
      <c r="AW89" s="240">
        <f>IF(OR(NOT(ISNUMBER($T89)),ISBLANK($W89),NOT(ISNUMBER($X89))),0,      IF(OR(YEAR($T89)&gt;AW$7,$X89&lt;=0,(YEAR($T89)+$X89)&lt;AW$7),0,     IF(YEAR($T89)=AW$7,               ($W89/($X89*360))*DAYS360($T89,DATE(AW$7,12,31)),     IF((YEAR($T89)+$X89)&lt;=AW$7,               $W89-SUM($Y89:AV89),               $W89/$X89))))</f>
        <v/>
      </c>
      <c r="AX89" s="240">
        <f>IF(OR(NOT(ISNUMBER($T89)),ISBLANK($W89),NOT(ISNUMBER($X89))),0,      IF(OR(YEAR($T89)&gt;AX$7,$X89&lt;=0,(YEAR($T89)+$X89)&lt;AX$7),0,     IF(YEAR($T89)=AX$7,               ($W89/($X89*360))*DAYS360($T89,DATE(AX$7,12,31)),     IF((YEAR($T89)+$X89)&lt;=AX$7,               $W89-SUM($Y89:AW89),               $W89/$X89))))</f>
        <v/>
      </c>
      <c r="AY89" s="240">
        <f>IF(OR(NOT(ISNUMBER($T89)),ISBLANK($W89),NOT(ISNUMBER($X89))),0,      IF(OR(YEAR($T89)&gt;AY$7,$X89&lt;=0,(YEAR($T89)+$X89)&lt;AY$7),0,     IF(YEAR($T89)=AY$7,               ($W89/($X89*360))*DAYS360($T89,DATE(AY$7,12,31)),     IF((YEAR($T89)+$X89)&lt;=AY$7,               $W89-SUM($Y89:AX89),               $W89/$X89))))</f>
        <v/>
      </c>
      <c r="AZ89" s="240">
        <f>IF(OR(NOT(ISNUMBER($T89)),ISBLANK($W89),NOT(ISNUMBER($X89))),0,      IF(OR(YEAR($T89)&gt;AZ$7,$X89&lt;=0,(YEAR($T89)+$X89)&lt;AZ$7),0,     IF(YEAR($T89)=AZ$7,               ($W89/($X89*360))*DAYS360($T89,DATE(AZ$7,12,31)),     IF((YEAR($T89)+$X89)&lt;=AZ$7,               $W89-SUM($Y89:AY89),               $W89/$X89))))</f>
        <v/>
      </c>
      <c r="BA89" s="240">
        <f>IF(OR(NOT(ISNUMBER($T89)),ISBLANK($W89),NOT(ISNUMBER($X89))),0,      IF(OR(YEAR($T89)&gt;BA$7,$X89&lt;=0,(YEAR($T89)+$X89)&lt;BA$7),0,     IF(YEAR($T89)=BA$7,               ($W89/($X89*360))*DAYS360($T89,DATE(BA$7,12,31)),     IF((YEAR($T89)+$X89)&lt;=BA$7,               $W89-SUM($Y89:AZ89),               $W89/$X89))))</f>
        <v/>
      </c>
      <c r="BB89" s="240">
        <f>IF(OR(NOT(ISNUMBER($T89)),ISBLANK($W89),NOT(ISNUMBER($X89))),0,      IF(OR(YEAR($T89)&gt;BB$7,$X89&lt;=0,(YEAR($T89)+$X89)&lt;BB$7),0,     IF(YEAR($T89)=BB$7,               ($W89/($X89*360))*DAYS360($T89,DATE(BB$7,12,31)),     IF((YEAR($T89)+$X89)&lt;=BB$7,               $W89-SUM($Y89:BA89),               $W89/$X89))))</f>
        <v/>
      </c>
      <c r="BC89" s="240">
        <f>IF(OR(NOT(ISNUMBER($T89)),ISBLANK($W89),NOT(ISNUMBER($X89))),0,      IF(OR(YEAR($T89)&gt;BC$7,$X89&lt;=0,(YEAR($T89)+$X89)&lt;BC$7),0,     IF(YEAR($T89)=BC$7,               ($W89/($X89*360))*DAYS360($T89,DATE(BC$7,12,31)),     IF((YEAR($T89)+$X89)&lt;=BC$7,               $W89-SUM($Y89:BB89),               $W89/$X89))))</f>
        <v/>
      </c>
      <c r="BD89" s="240">
        <f>IF(OR(NOT(ISNUMBER($T89)),ISBLANK($W89),NOT(ISNUMBER($X89))),0,      IF(OR(YEAR($T89)&gt;BD$7,$X89&lt;=0,(YEAR($T89)+$X89)&lt;BD$7),0,     IF(YEAR($T89)=BD$7,               ($W89/($X89*360))*DAYS360($T89,DATE(BD$7,12,31)),     IF((YEAR($T89)+$X89)&lt;=BD$7,               $W89-SUM($Y89:BC89),               $W89/$X89))))</f>
        <v/>
      </c>
      <c r="BE89" s="240">
        <f>IF(OR(NOT(ISNUMBER($T89)),ISBLANK($W89),NOT(ISNUMBER($X89))),0,      IF(OR(YEAR($T89)&gt;BE$7,$X89&lt;=0,(YEAR($T89)+$X89)&lt;BE$7),0,     IF(YEAR($T89)=BE$7,               ($W89/($X89*360))*DAYS360($T89,DATE(BE$7,12,31)),     IF((YEAR($T89)+$X89)&lt;=BE$7,               $W89-SUM($Y89:BD89),               $W89/$X89))))</f>
        <v/>
      </c>
      <c r="BF89" s="240">
        <f>IF(OR(NOT(ISNUMBER($T89)),ISBLANK($W89),NOT(ISNUMBER($X89))),0,      IF(OR(YEAR($T89)&gt;BF$7,$X89&lt;=0,(YEAR($T89)+$X89)&lt;BF$7),0,     IF(YEAR($T89)=BF$7,               ($W89/($X89*360))*DAYS360($T89,DATE(BF$7,12,31)),     IF((YEAR($T89)+$X89)&lt;=BF$7,               $W89-SUM($Y89:BE89),               $W89/$X89))))</f>
        <v/>
      </c>
      <c r="BG89" s="240">
        <f>IF(OR(NOT(ISNUMBER($T89)),ISBLANK($W89),NOT(ISNUMBER($X89))),0,      IF(OR(YEAR($T89)&gt;BG$7,$X89&lt;=0,(YEAR($T89)+$X89)&lt;BG$7),0,     IF(YEAR($T89)=BG$7,               ($W89/($X89*360))*DAYS360($T89,DATE(BG$7,12,31)),     IF((YEAR($T89)+$X89)&lt;=BG$7,               $W89-SUM($Y89:BF89),               $W89/$X89))))</f>
        <v/>
      </c>
      <c r="BH89" s="240">
        <f>IF(OR(NOT(ISNUMBER($T89)),ISBLANK($W89),NOT(ISNUMBER($X89))),0,      IF(OR(YEAR($T89)&gt;BH$7,$X89&lt;=0,(YEAR($T89)+$X89)&lt;BH$7),0,     IF(YEAR($T89)=BH$7,               ($W89/($X89*360))*DAYS360($T89,DATE(BH$7,12,31)),     IF((YEAR($T89)+$X89)&lt;=BH$7,               $W89-SUM($Y89:BG89),               $W89/$X89))))</f>
        <v/>
      </c>
      <c r="BI89" s="240">
        <f>IF(OR(NOT(ISNUMBER($T89)),ISBLANK($W89),NOT(ISNUMBER($X89))),0,      IF(OR(YEAR($T89)&gt;BI$7,$X89&lt;=0,(YEAR($T89)+$X89)&lt;BI$7),0,     IF(YEAR($T89)=BI$7,               ($W89/($X89*360))*DAYS360($T89,DATE(BI$7,12,31)),     IF((YEAR($T89)+$X89)&lt;=BI$7,               $W89-SUM($Y89:BH89),               $W89/$X89))))</f>
        <v/>
      </c>
      <c r="BJ89" s="240">
        <f>IF(OR(NOT(ISNUMBER($T89)),ISBLANK($W89),NOT(ISNUMBER($X89))),0,      IF(OR(YEAR($T89)&gt;BJ$7,$X89&lt;=0,(YEAR($T89)+$X89)&lt;BJ$7),0,     IF(YEAR($T89)=BJ$7,               ($W89/($X89*360))*DAYS360($T89,DATE(BJ$7,12,31)),     IF((YEAR($T89)+$X89)&lt;=BJ$7,               $W89-SUM($Y89:BI89),               $W89/$X89))))</f>
        <v/>
      </c>
      <c r="BK89" s="240">
        <f>IF(OR(NOT(ISNUMBER($T89)),ISBLANK($W89),NOT(ISNUMBER($X89))),0,      IF(OR(YEAR($T89)&gt;BK$7,$X89&lt;=0,(YEAR($T89)+$X89)&lt;BK$7),0,     IF(YEAR($T89)=BK$7,               ($W89/($X89*360))*DAYS360($T89,DATE(BK$7,12,31)),     IF((YEAR($T89)+$X89)&lt;=BK$7,               $W89-SUM($Y89:BJ89),               $W89/$X89))))</f>
        <v/>
      </c>
      <c r="BL89" s="240">
        <f>IF(OR(NOT(ISNUMBER($T89)),ISBLANK($W89),NOT(ISNUMBER($X89))),0,      IF(OR(YEAR($T89)&gt;BL$7,$X89&lt;=0,(YEAR($T89)+$X89)&lt;BL$7),0,     IF(YEAR($T89)=BL$7,               ($W89/($X89*360))*DAYS360($T89,DATE(BL$7,12,31)),     IF((YEAR($T89)+$X89)&lt;=BL$7,               $W89-SUM($Y89:BK89),               $W89/$X89))))</f>
        <v/>
      </c>
      <c r="BM89" s="240">
        <f>IF(OR(NOT(ISNUMBER($T89)),ISBLANK($W89),NOT(ISNUMBER($X89))),0,      IF(OR(YEAR($T89)&gt;BM$7,$X89&lt;=0,(YEAR($T89)+$X89)&lt;BM$7),0,     IF(YEAR($T89)=BM$7,               ($W89/($X89*360))*DAYS360($T89,DATE(BM$7,12,31)),     IF((YEAR($T89)+$X89)&lt;=BM$7,               $W89-SUM($Y89:BL89),               $W89/$X89))))</f>
        <v/>
      </c>
      <c r="BN89" s="240">
        <f>IF(OR(NOT(ISNUMBER($T89)),ISBLANK($W89),NOT(ISNUMBER($X89))),0,      IF(OR(YEAR($T89)&gt;BN$7,$X89&lt;=0,(YEAR($T89)+$X89)&lt;BN$7),0,     IF(YEAR($T89)=BN$7,               ($W89/($X89*360))*DAYS360($T89,DATE(BN$7,12,31)),     IF((YEAR($T89)+$X89)&lt;=BN$7,               $W89-SUM($Y89:BM89),               $W89/$X89))))</f>
        <v/>
      </c>
      <c r="BO89" s="240">
        <f>IF(OR(NOT(ISNUMBER($T89)),ISBLANK($W89),NOT(ISNUMBER($X89))),0,      IF(OR(YEAR($T89)&gt;BO$7,$X89&lt;=0,(YEAR($T89)+$X89)&lt;BO$7),0,     IF(YEAR($T89)=BO$7,               ($W89/($X89*360))*DAYS360($T89,DATE(BO$7,12,31)),     IF((YEAR($T89)+$X89)&lt;=BO$7,               $W89-SUM($Y89:BN89),               $W89/$X89))))</f>
        <v/>
      </c>
      <c r="BP89" s="240">
        <f>IF(OR(NOT(ISNUMBER($T89)),ISBLANK($W89),NOT(ISNUMBER($X89))),0,      IF(OR(YEAR($T89)&gt;BP$7,$X89&lt;=0,(YEAR($T89)+$X89)&lt;BP$7),0,     IF(YEAR($T89)=BP$7,               ($W89/($X89*360))*DAYS360($T89,DATE(BP$7,12,31)),     IF((YEAR($T89)+$X89)&lt;=BP$7,               $W89-SUM($Y89:BO89),               $W89/$X89))))</f>
        <v/>
      </c>
      <c r="BQ89" s="240">
        <f>IF(OR(NOT(ISNUMBER($T89)),ISBLANK($W89),NOT(ISNUMBER($X89))),0,      IF(OR(YEAR($T89)&gt;BQ$7,$X89&lt;=0,(YEAR($T89)+$X89)&lt;BQ$7),0,     IF(YEAR($T89)=BQ$7,               ($W89/($X89*360))*DAYS360($T89,DATE(BQ$7,12,31)),     IF((YEAR($T89)+$X89)&lt;=BQ$7,               $W89-SUM($Y89:BP89),               $W89/$X89))))</f>
        <v/>
      </c>
      <c r="BR89" s="240">
        <f>IF(OR(NOT(ISNUMBER($T89)),ISBLANK($W89),NOT(ISNUMBER($X89))),0,      IF(OR(YEAR($T89)&gt;BR$7,$X89&lt;=0,(YEAR($T89)+$X89)&lt;BR$7),0,     IF(YEAR($T89)=BR$7,               ($W89/($X89*360))*DAYS360($T89,DATE(BR$7,12,31)),     IF((YEAR($T89)+$X89)&lt;=BR$7,               $W89-SUM($Y89:BQ89),               $W89/$X89))))</f>
        <v/>
      </c>
      <c r="BS89" s="240">
        <f>IF(OR(NOT(ISNUMBER($T89)),ISBLANK($W89),NOT(ISNUMBER($X89))),0,      IF(OR(YEAR($T89)&gt;BS$7,$X89&lt;=0,(YEAR($T89)+$X89)&lt;BS$7),0,     IF(YEAR($T89)=BS$7,               ($W89/($X89*360))*DAYS360($T89,DATE(BS$7,12,31)),     IF((YEAR($T89)+$X89)&lt;=BS$7,               $W89-SUM($Y89:BR89),               $W89/$X89))))</f>
        <v/>
      </c>
      <c r="BT89" s="240">
        <f>IF(OR(NOT(ISNUMBER($T89)),ISBLANK($W89),NOT(ISNUMBER($X89))),0,      IF(OR(YEAR($T89)&gt;BT$7,$X89&lt;=0,(YEAR($T89)+$X89)&lt;BT$7),0,     IF(YEAR($T89)=BT$7,               ($W89/($X89*360))*DAYS360($T89,DATE(BT$7,12,31)),     IF((YEAR($T89)+$X89)&lt;=BT$7,               $W89-SUM($Y89:BS89),               $W89/$X89))))</f>
        <v/>
      </c>
      <c r="BU89" s="240">
        <f>IF(OR(NOT(ISNUMBER($T89)),ISBLANK($W89),NOT(ISNUMBER($X89))),0,      IF(OR(YEAR($T89)&gt;BU$7,$X89&lt;=0,(YEAR($T89)+$X89)&lt;BU$7),0,     IF(YEAR($T89)=BU$7,               ($W89/($X89*360))*DAYS360($T89,DATE(BU$7,12,31)),     IF((YEAR($T89)+$X89)&lt;=BU$7,               $W89-SUM($Y89:BT89),               $W89/$X89))))</f>
        <v/>
      </c>
      <c r="BV89" s="240">
        <f>IF(OR(NOT(ISNUMBER($T89)),ISBLANK($W89),NOT(ISNUMBER($X89))),0,      IF(OR(YEAR($T89)&gt;BV$7,$X89&lt;=0,(YEAR($T89)+$X89)&lt;BV$7),0,     IF(YEAR($T89)=BV$7,               ($W89/($X89*360))*DAYS360($T89,DATE(BV$7,12,31)),     IF((YEAR($T89)+$X89)&lt;=BV$7,               $W89-SUM($Y89:BU89),               $W89/$X89))))</f>
        <v/>
      </c>
      <c r="BW89" s="240">
        <f>IF(OR(NOT(ISNUMBER($T89)),ISBLANK($W89),NOT(ISNUMBER($X89))),0,      IF(OR(YEAR($T89)&gt;BW$7,$X89&lt;=0,(YEAR($T89)+$X89)&lt;BW$7),0,     IF(YEAR($T89)=BW$7,               ($W89/($X89*360))*DAYS360($T89,DATE(BW$7,12,31)),     IF((YEAR($T89)+$X89)&lt;=BW$7,               $W89-SUM($Y89:BV89),               $W89/$X89))))</f>
        <v/>
      </c>
      <c r="BX89" s="240">
        <f>IF(OR(NOT(ISNUMBER($T89)),ISBLANK($W89),NOT(ISNUMBER($X89))),0,      IF(OR(YEAR($T89)&gt;BX$7,$X89&lt;=0,(YEAR($T89)+$X89)&lt;BX$7),0,     IF(YEAR($T89)=BX$7,               ($W89/($X89*360))*DAYS360($T89,DATE(BX$7,12,31)),     IF((YEAR($T89)+$X89)&lt;=BX$7,               $W89-SUM($Y89:BW89),               $W89/$X89))))</f>
        <v/>
      </c>
      <c r="BY89" s="240">
        <f>IF(OR(NOT(ISNUMBER($T89)),ISBLANK($W89),NOT(ISNUMBER($X89))),0,      IF(OR(YEAR($T89)&gt;BY$7,$X89&lt;=0,(YEAR($T89)+$X89)&lt;BY$7),0,     IF(YEAR($T89)=BY$7,               ($W89/($X89*360))*DAYS360($T89,DATE(BY$7,12,31)),     IF((YEAR($T89)+$X89)&lt;=BY$7,               $W89-SUM($Y89:BX89),               $W89/$X89))))</f>
        <v/>
      </c>
    </row>
    <row r="90" ht="15" customFormat="1" customHeight="1" s="14">
      <c r="A90" s="12" t="n"/>
      <c r="B90" s="30" t="inlineStr">
        <is>
          <t>Bien_Immo - 1</t>
        </is>
      </c>
      <c r="C90" s="190" t="n"/>
      <c r="D90" s="356" t="n"/>
      <c r="E90" s="525" t="n"/>
      <c r="F90" s="525" t="n"/>
      <c r="G90" s="525" t="n"/>
      <c r="H90" s="525" t="n"/>
      <c r="I90" s="525" t="n"/>
      <c r="J90" s="525" t="n"/>
      <c r="K90" s="525" t="n"/>
      <c r="L90" s="525" t="n"/>
      <c r="M90" s="525" t="n"/>
      <c r="N90" s="526" t="n"/>
      <c r="O90" s="260" t="n"/>
      <c r="P90" s="191" t="n"/>
      <c r="Q90" s="341" t="inlineStr">
        <is>
          <t>Autres immobilisations corporelles</t>
        </is>
      </c>
      <c r="R90" s="18" t="n"/>
      <c r="S90" s="12">
        <f>B96</f>
        <v/>
      </c>
      <c r="T90" s="176">
        <f>IFERROR( IF(ISBLANK(C96),"",IF(C96&lt;HLOOKUP(S90,$Z$275:$AC$280,5,FALSE),"",MAX(HLOOKUP(S90,$Z$275:$AC$280,6,FALSE),C96) ) ),"")</f>
        <v/>
      </c>
      <c r="U90" s="287">
        <f>IF(ISBLANK(D96),"",D96)</f>
        <v/>
      </c>
      <c r="V90" s="316">
        <f>Q96</f>
        <v/>
      </c>
      <c r="W90" s="512">
        <f>IF(ISBLANK(O96),0,O96)</f>
        <v/>
      </c>
      <c r="X90" s="512">
        <f>IF(ISBLANK(P96),"",P96)</f>
        <v/>
      </c>
      <c r="Y90" s="12" t="n"/>
      <c r="Z90" s="240">
        <f>IF(OR(NOT(ISNUMBER($T90)),ISBLANK($W90),NOT(ISNUMBER($X90))),0,      IF(OR(YEAR($T90)&gt;Z$7,$X90&lt;=0,(YEAR($T90)+$X90)&lt;Z$7),0,     IF(YEAR($T90)=Z$7,               ($W90/($X90*360))*DAYS360($T90,DATE(Z$7,12,31)),     IF((YEAR($T90)+$X90)&lt;=Z$7,               $W90-SUM($Y90:Y90),               $W90/$X90))))</f>
        <v/>
      </c>
      <c r="AA90" s="240">
        <f>IF(OR(NOT(ISNUMBER($T90)),ISBLANK($W90),NOT(ISNUMBER($X90))),0,      IF(OR(YEAR($T90)&gt;AA$7,$X90&lt;=0,(YEAR($T90)+$X90)&lt;AA$7),0,     IF(YEAR($T90)=AA$7,               ($W90/($X90*360))*DAYS360($T90,DATE(AA$7,12,31)),     IF((YEAR($T90)+$X90)&lt;=AA$7,               $W90-SUM($Y90:Z90),               $W90/$X90))))</f>
        <v/>
      </c>
      <c r="AB90" s="240">
        <f>IF(OR(NOT(ISNUMBER($T90)),ISBLANK($W90),NOT(ISNUMBER($X90))),0,      IF(OR(YEAR($T90)&gt;AB$7,$X90&lt;=0,(YEAR($T90)+$X90)&lt;AB$7),0,     IF(YEAR($T90)=AB$7,               ($W90/($X90*360))*DAYS360($T90,DATE(AB$7,12,31)),     IF((YEAR($T90)+$X90)&lt;=AB$7,               $W90-SUM($Y90:AA90),               $W90/$X90))))</f>
        <v/>
      </c>
      <c r="AC90" s="240">
        <f>IF(OR(NOT(ISNUMBER($T90)),ISBLANK($W90),NOT(ISNUMBER($X90))),0,      IF(OR(YEAR($T90)&gt;AC$7,$X90&lt;=0,(YEAR($T90)+$X90)&lt;AC$7),0,     IF(YEAR($T90)=AC$7,               ($W90/($X90*360))*DAYS360($T90,DATE(AC$7,12,31)),     IF((YEAR($T90)+$X90)&lt;=AC$7,               $W90-SUM($Y90:AB90),               $W90/$X90))))</f>
        <v/>
      </c>
      <c r="AD90" s="240">
        <f>IF(OR(NOT(ISNUMBER($T90)),ISBLANK($W90),NOT(ISNUMBER($X90))),0,      IF(OR(YEAR($T90)&gt;AD$7,$X90&lt;=0,(YEAR($T90)+$X90)&lt;AD$7),0,     IF(YEAR($T90)=AD$7,               ($W90/($X90*360))*DAYS360($T90,DATE(AD$7,12,31)),     IF((YEAR($T90)+$X90)&lt;=AD$7,               $W90-SUM($Y90:AC90),               $W90/$X90))))</f>
        <v/>
      </c>
      <c r="AE90" s="240">
        <f>IF(OR(NOT(ISNUMBER($T90)),ISBLANK($W90),NOT(ISNUMBER($X90))),0,      IF(OR(YEAR($T90)&gt;AE$7,$X90&lt;=0,(YEAR($T90)+$X90)&lt;AE$7),0,     IF(YEAR($T90)=AE$7,               ($W90/($X90*360))*DAYS360($T90,DATE(AE$7,12,31)),     IF((YEAR($T90)+$X90)&lt;=AE$7,               $W90-SUM($Y90:AD90),               $W90/$X90))))</f>
        <v/>
      </c>
      <c r="AF90" s="240">
        <f>IF(OR(NOT(ISNUMBER($T90)),ISBLANK($W90),NOT(ISNUMBER($X90))),0,      IF(OR(YEAR($T90)&gt;AF$7,$X90&lt;=0,(YEAR($T90)+$X90)&lt;AF$7),0,     IF(YEAR($T90)=AF$7,               ($W90/($X90*360))*DAYS360($T90,DATE(AF$7,12,31)),     IF((YEAR($T90)+$X90)&lt;=AF$7,               $W90-SUM($Y90:AE90),               $W90/$X90))))</f>
        <v/>
      </c>
      <c r="AG90" s="240">
        <f>IF(OR(NOT(ISNUMBER($T90)),ISBLANK($W90),NOT(ISNUMBER($X90))),0,      IF(OR(YEAR($T90)&gt;AG$7,$X90&lt;=0,(YEAR($T90)+$X90)&lt;AG$7),0,     IF(YEAR($T90)=AG$7,               ($W90/($X90*360))*DAYS360($T90,DATE(AG$7,12,31)),     IF((YEAR($T90)+$X90)&lt;=AG$7,               $W90-SUM($Y90:AF90),               $W90/$X90))))</f>
        <v/>
      </c>
      <c r="AH90" s="240">
        <f>IF(OR(NOT(ISNUMBER($T90)),ISBLANK($W90),NOT(ISNUMBER($X90))),0,      IF(OR(YEAR($T90)&gt;AH$7,$X90&lt;=0,(YEAR($T90)+$X90)&lt;AH$7),0,     IF(YEAR($T90)=AH$7,               ($W90/($X90*360))*DAYS360($T90,DATE(AH$7,12,31)),     IF((YEAR($T90)+$X90)&lt;=AH$7,               $W90-SUM($Y90:AG90),               $W90/$X90))))</f>
        <v/>
      </c>
      <c r="AI90" s="240">
        <f>IF(OR(NOT(ISNUMBER($T90)),ISBLANK($W90),NOT(ISNUMBER($X90))),0,      IF(OR(YEAR($T90)&gt;AI$7,$X90&lt;=0,(YEAR($T90)+$X90)&lt;AI$7),0,     IF(YEAR($T90)=AI$7,               ($W90/($X90*360))*DAYS360($T90,DATE(AI$7,12,31)),     IF((YEAR($T90)+$X90)&lt;=AI$7,               $W90-SUM($Y90:AH90),               $W90/$X90))))</f>
        <v/>
      </c>
      <c r="AJ90" s="240">
        <f>IF(OR(NOT(ISNUMBER($T90)),ISBLANK($W90),NOT(ISNUMBER($X90))),0,      IF(OR(YEAR($T90)&gt;AJ$7,$X90&lt;=0,(YEAR($T90)+$X90)&lt;AJ$7),0,     IF(YEAR($T90)=AJ$7,               ($W90/($X90*360))*DAYS360($T90,DATE(AJ$7,12,31)),     IF((YEAR($T90)+$X90)&lt;=AJ$7,               $W90-SUM($Y90:AI90),               $W90/$X90))))</f>
        <v/>
      </c>
      <c r="AK90" s="240">
        <f>IF(OR(NOT(ISNUMBER($T90)),ISBLANK($W90),NOT(ISNUMBER($X90))),0,      IF(OR(YEAR($T90)&gt;AK$7,$X90&lt;=0,(YEAR($T90)+$X90)&lt;AK$7),0,     IF(YEAR($T90)=AK$7,               ($W90/($X90*360))*DAYS360($T90,DATE(AK$7,12,31)),     IF((YEAR($T90)+$X90)&lt;=AK$7,               $W90-SUM($Y90:AJ90),               $W90/$X90))))</f>
        <v/>
      </c>
      <c r="AL90" s="240">
        <f>IF(OR(NOT(ISNUMBER($T90)),ISBLANK($W90),NOT(ISNUMBER($X90))),0,      IF(OR(YEAR($T90)&gt;AL$7,$X90&lt;=0,(YEAR($T90)+$X90)&lt;AL$7),0,     IF(YEAR($T90)=AL$7,               ($W90/($X90*360))*DAYS360($T90,DATE(AL$7,12,31)),     IF((YEAR($T90)+$X90)&lt;=AL$7,               $W90-SUM($Y90:AK90),               $W90/$X90))))</f>
        <v/>
      </c>
      <c r="AM90" s="240">
        <f>IF(OR(NOT(ISNUMBER($T90)),ISBLANK($W90),NOT(ISNUMBER($X90))),0,      IF(OR(YEAR($T90)&gt;AM$7,$X90&lt;=0,(YEAR($T90)+$X90)&lt;AM$7),0,     IF(YEAR($T90)=AM$7,               ($W90/($X90*360))*DAYS360($T90,DATE(AM$7,12,31)),     IF((YEAR($T90)+$X90)&lt;=AM$7,               $W90-SUM($Y90:AL90),               $W90/$X90))))</f>
        <v/>
      </c>
      <c r="AN90" s="240">
        <f>IF(OR(NOT(ISNUMBER($T90)),ISBLANK($W90),NOT(ISNUMBER($X90))),0,      IF(OR(YEAR($T90)&gt;AN$7,$X90&lt;=0,(YEAR($T90)+$X90)&lt;AN$7),0,     IF(YEAR($T90)=AN$7,               ($W90/($X90*360))*DAYS360($T90,DATE(AN$7,12,31)),     IF((YEAR($T90)+$X90)&lt;=AN$7,               $W90-SUM($Y90:AM90),               $W90/$X90))))</f>
        <v/>
      </c>
      <c r="AO90" s="240">
        <f>IF(OR(NOT(ISNUMBER($T90)),ISBLANK($W90),NOT(ISNUMBER($X90))),0,      IF(OR(YEAR($T90)&gt;AO$7,$X90&lt;=0,(YEAR($T90)+$X90)&lt;AO$7),0,     IF(YEAR($T90)=AO$7,               ($W90/($X90*360))*DAYS360($T90,DATE(AO$7,12,31)),     IF((YEAR($T90)+$X90)&lt;=AO$7,               $W90-SUM($Y90:AN90),               $W90/$X90))))</f>
        <v/>
      </c>
      <c r="AP90" s="240">
        <f>IF(OR(NOT(ISNUMBER($T90)),ISBLANK($W90),NOT(ISNUMBER($X90))),0,      IF(OR(YEAR($T90)&gt;AP$7,$X90&lt;=0,(YEAR($T90)+$X90)&lt;AP$7),0,     IF(YEAR($T90)=AP$7,               ($W90/($X90*360))*DAYS360($T90,DATE(AP$7,12,31)),     IF((YEAR($T90)+$X90)&lt;=AP$7,               $W90-SUM($Y90:AO90),               $W90/$X90))))</f>
        <v/>
      </c>
      <c r="AQ90" s="240">
        <f>IF(OR(NOT(ISNUMBER($T90)),ISBLANK($W90),NOT(ISNUMBER($X90))),0,      IF(OR(YEAR($T90)&gt;AQ$7,$X90&lt;=0,(YEAR($T90)+$X90)&lt;AQ$7),0,     IF(YEAR($T90)=AQ$7,               ($W90/($X90*360))*DAYS360($T90,DATE(AQ$7,12,31)),     IF((YEAR($T90)+$X90)&lt;=AQ$7,               $W90-SUM($Y90:AP90),               $W90/$X90))))</f>
        <v/>
      </c>
      <c r="AR90" s="240">
        <f>IF(OR(NOT(ISNUMBER($T90)),ISBLANK($W90),NOT(ISNUMBER($X90))),0,      IF(OR(YEAR($T90)&gt;AR$7,$X90&lt;=0,(YEAR($T90)+$X90)&lt;AR$7),0,     IF(YEAR($T90)=AR$7,               ($W90/($X90*360))*DAYS360($T90,DATE(AR$7,12,31)),     IF((YEAR($T90)+$X90)&lt;=AR$7,               $W90-SUM($Y90:AQ90),               $W90/$X90))))</f>
        <v/>
      </c>
      <c r="AS90" s="240">
        <f>IF(OR(NOT(ISNUMBER($T90)),ISBLANK($W90),NOT(ISNUMBER($X90))),0,      IF(OR(YEAR($T90)&gt;AS$7,$X90&lt;=0,(YEAR($T90)+$X90)&lt;AS$7),0,     IF(YEAR($T90)=AS$7,               ($W90/($X90*360))*DAYS360($T90,DATE(AS$7,12,31)),     IF((YEAR($T90)+$X90)&lt;=AS$7,               $W90-SUM($Y90:AR90),               $W90/$X90))))</f>
        <v/>
      </c>
      <c r="AT90" s="240">
        <f>IF(OR(NOT(ISNUMBER($T90)),ISBLANK($W90),NOT(ISNUMBER($X90))),0,      IF(OR(YEAR($T90)&gt;AT$7,$X90&lt;=0,(YEAR($T90)+$X90)&lt;AT$7),0,     IF(YEAR($T90)=AT$7,               ($W90/($X90*360))*DAYS360($T90,DATE(AT$7,12,31)),     IF((YEAR($T90)+$X90)&lt;=AT$7,               $W90-SUM($Y90:AS90),               $W90/$X90))))</f>
        <v/>
      </c>
      <c r="AU90" s="240">
        <f>IF(OR(NOT(ISNUMBER($T90)),ISBLANK($W90),NOT(ISNUMBER($X90))),0,      IF(OR(YEAR($T90)&gt;AU$7,$X90&lt;=0,(YEAR($T90)+$X90)&lt;AU$7),0,     IF(YEAR($T90)=AU$7,               ($W90/($X90*360))*DAYS360($T90,DATE(AU$7,12,31)),     IF((YEAR($T90)+$X90)&lt;=AU$7,               $W90-SUM($Y90:AT90),               $W90/$X90))))</f>
        <v/>
      </c>
      <c r="AV90" s="240">
        <f>IF(OR(NOT(ISNUMBER($T90)),ISBLANK($W90),NOT(ISNUMBER($X90))),0,      IF(OR(YEAR($T90)&gt;AV$7,$X90&lt;=0,(YEAR($T90)+$X90)&lt;AV$7),0,     IF(YEAR($T90)=AV$7,               ($W90/($X90*360))*DAYS360($T90,DATE(AV$7,12,31)),     IF((YEAR($T90)+$X90)&lt;=AV$7,               $W90-SUM($Y90:AU90),               $W90/$X90))))</f>
        <v/>
      </c>
      <c r="AW90" s="240">
        <f>IF(OR(NOT(ISNUMBER($T90)),ISBLANK($W90),NOT(ISNUMBER($X90))),0,      IF(OR(YEAR($T90)&gt;AW$7,$X90&lt;=0,(YEAR($T90)+$X90)&lt;AW$7),0,     IF(YEAR($T90)=AW$7,               ($W90/($X90*360))*DAYS360($T90,DATE(AW$7,12,31)),     IF((YEAR($T90)+$X90)&lt;=AW$7,               $W90-SUM($Y90:AV90),               $W90/$X90))))</f>
        <v/>
      </c>
      <c r="AX90" s="240">
        <f>IF(OR(NOT(ISNUMBER($T90)),ISBLANK($W90),NOT(ISNUMBER($X90))),0,      IF(OR(YEAR($T90)&gt;AX$7,$X90&lt;=0,(YEAR($T90)+$X90)&lt;AX$7),0,     IF(YEAR($T90)=AX$7,               ($W90/($X90*360))*DAYS360($T90,DATE(AX$7,12,31)),     IF((YEAR($T90)+$X90)&lt;=AX$7,               $W90-SUM($Y90:AW90),               $W90/$X90))))</f>
        <v/>
      </c>
      <c r="AY90" s="240">
        <f>IF(OR(NOT(ISNUMBER($T90)),ISBLANK($W90),NOT(ISNUMBER($X90))),0,      IF(OR(YEAR($T90)&gt;AY$7,$X90&lt;=0,(YEAR($T90)+$X90)&lt;AY$7),0,     IF(YEAR($T90)=AY$7,               ($W90/($X90*360))*DAYS360($T90,DATE(AY$7,12,31)),     IF((YEAR($T90)+$X90)&lt;=AY$7,               $W90-SUM($Y90:AX90),               $W90/$X90))))</f>
        <v/>
      </c>
      <c r="AZ90" s="240">
        <f>IF(OR(NOT(ISNUMBER($T90)),ISBLANK($W90),NOT(ISNUMBER($X90))),0,      IF(OR(YEAR($T90)&gt;AZ$7,$X90&lt;=0,(YEAR($T90)+$X90)&lt;AZ$7),0,     IF(YEAR($T90)=AZ$7,               ($W90/($X90*360))*DAYS360($T90,DATE(AZ$7,12,31)),     IF((YEAR($T90)+$X90)&lt;=AZ$7,               $W90-SUM($Y90:AY90),               $W90/$X90))))</f>
        <v/>
      </c>
      <c r="BA90" s="240">
        <f>IF(OR(NOT(ISNUMBER($T90)),ISBLANK($W90),NOT(ISNUMBER($X90))),0,      IF(OR(YEAR($T90)&gt;BA$7,$X90&lt;=0,(YEAR($T90)+$X90)&lt;BA$7),0,     IF(YEAR($T90)=BA$7,               ($W90/($X90*360))*DAYS360($T90,DATE(BA$7,12,31)),     IF((YEAR($T90)+$X90)&lt;=BA$7,               $W90-SUM($Y90:AZ90),               $W90/$X90))))</f>
        <v/>
      </c>
      <c r="BB90" s="240">
        <f>IF(OR(NOT(ISNUMBER($T90)),ISBLANK($W90),NOT(ISNUMBER($X90))),0,      IF(OR(YEAR($T90)&gt;BB$7,$X90&lt;=0,(YEAR($T90)+$X90)&lt;BB$7),0,     IF(YEAR($T90)=BB$7,               ($W90/($X90*360))*DAYS360($T90,DATE(BB$7,12,31)),     IF((YEAR($T90)+$X90)&lt;=BB$7,               $W90-SUM($Y90:BA90),               $W90/$X90))))</f>
        <v/>
      </c>
      <c r="BC90" s="240">
        <f>IF(OR(NOT(ISNUMBER($T90)),ISBLANK($W90),NOT(ISNUMBER($X90))),0,      IF(OR(YEAR($T90)&gt;BC$7,$X90&lt;=0,(YEAR($T90)+$X90)&lt;BC$7),0,     IF(YEAR($T90)=BC$7,               ($W90/($X90*360))*DAYS360($T90,DATE(BC$7,12,31)),     IF((YEAR($T90)+$X90)&lt;=BC$7,               $W90-SUM($Y90:BB90),               $W90/$X90))))</f>
        <v/>
      </c>
      <c r="BD90" s="240">
        <f>IF(OR(NOT(ISNUMBER($T90)),ISBLANK($W90),NOT(ISNUMBER($X90))),0,      IF(OR(YEAR($T90)&gt;BD$7,$X90&lt;=0,(YEAR($T90)+$X90)&lt;BD$7),0,     IF(YEAR($T90)=BD$7,               ($W90/($X90*360))*DAYS360($T90,DATE(BD$7,12,31)),     IF((YEAR($T90)+$X90)&lt;=BD$7,               $W90-SUM($Y90:BC90),               $W90/$X90))))</f>
        <v/>
      </c>
      <c r="BE90" s="240">
        <f>IF(OR(NOT(ISNUMBER($T90)),ISBLANK($W90),NOT(ISNUMBER($X90))),0,      IF(OR(YEAR($T90)&gt;BE$7,$X90&lt;=0,(YEAR($T90)+$X90)&lt;BE$7),0,     IF(YEAR($T90)=BE$7,               ($W90/($X90*360))*DAYS360($T90,DATE(BE$7,12,31)),     IF((YEAR($T90)+$X90)&lt;=BE$7,               $W90-SUM($Y90:BD90),               $W90/$X90))))</f>
        <v/>
      </c>
      <c r="BF90" s="240">
        <f>IF(OR(NOT(ISNUMBER($T90)),ISBLANK($W90),NOT(ISNUMBER($X90))),0,      IF(OR(YEAR($T90)&gt;BF$7,$X90&lt;=0,(YEAR($T90)+$X90)&lt;BF$7),0,     IF(YEAR($T90)=BF$7,               ($W90/($X90*360))*DAYS360($T90,DATE(BF$7,12,31)),     IF((YEAR($T90)+$X90)&lt;=BF$7,               $W90-SUM($Y90:BE90),               $W90/$X90))))</f>
        <v/>
      </c>
      <c r="BG90" s="240">
        <f>IF(OR(NOT(ISNUMBER($T90)),ISBLANK($W90),NOT(ISNUMBER($X90))),0,      IF(OR(YEAR($T90)&gt;BG$7,$X90&lt;=0,(YEAR($T90)+$X90)&lt;BG$7),0,     IF(YEAR($T90)=BG$7,               ($W90/($X90*360))*DAYS360($T90,DATE(BG$7,12,31)),     IF((YEAR($T90)+$X90)&lt;=BG$7,               $W90-SUM($Y90:BF90),               $W90/$X90))))</f>
        <v/>
      </c>
      <c r="BH90" s="240">
        <f>IF(OR(NOT(ISNUMBER($T90)),ISBLANK($W90),NOT(ISNUMBER($X90))),0,      IF(OR(YEAR($T90)&gt;BH$7,$X90&lt;=0,(YEAR($T90)+$X90)&lt;BH$7),0,     IF(YEAR($T90)=BH$7,               ($W90/($X90*360))*DAYS360($T90,DATE(BH$7,12,31)),     IF((YEAR($T90)+$X90)&lt;=BH$7,               $W90-SUM($Y90:BG90),               $W90/$X90))))</f>
        <v/>
      </c>
      <c r="BI90" s="240">
        <f>IF(OR(NOT(ISNUMBER($T90)),ISBLANK($W90),NOT(ISNUMBER($X90))),0,      IF(OR(YEAR($T90)&gt;BI$7,$X90&lt;=0,(YEAR($T90)+$X90)&lt;BI$7),0,     IF(YEAR($T90)=BI$7,               ($W90/($X90*360))*DAYS360($T90,DATE(BI$7,12,31)),     IF((YEAR($T90)+$X90)&lt;=BI$7,               $W90-SUM($Y90:BH90),               $W90/$X90))))</f>
        <v/>
      </c>
      <c r="BJ90" s="240">
        <f>IF(OR(NOT(ISNUMBER($T90)),ISBLANK($W90),NOT(ISNUMBER($X90))),0,      IF(OR(YEAR($T90)&gt;BJ$7,$X90&lt;=0,(YEAR($T90)+$X90)&lt;BJ$7),0,     IF(YEAR($T90)=BJ$7,               ($W90/($X90*360))*DAYS360($T90,DATE(BJ$7,12,31)),     IF((YEAR($T90)+$X90)&lt;=BJ$7,               $W90-SUM($Y90:BI90),               $W90/$X90))))</f>
        <v/>
      </c>
      <c r="BK90" s="240">
        <f>IF(OR(NOT(ISNUMBER($T90)),ISBLANK($W90),NOT(ISNUMBER($X90))),0,      IF(OR(YEAR($T90)&gt;BK$7,$X90&lt;=0,(YEAR($T90)+$X90)&lt;BK$7),0,     IF(YEAR($T90)=BK$7,               ($W90/($X90*360))*DAYS360($T90,DATE(BK$7,12,31)),     IF((YEAR($T90)+$X90)&lt;=BK$7,               $W90-SUM($Y90:BJ90),               $W90/$X90))))</f>
        <v/>
      </c>
      <c r="BL90" s="240">
        <f>IF(OR(NOT(ISNUMBER($T90)),ISBLANK($W90),NOT(ISNUMBER($X90))),0,      IF(OR(YEAR($T90)&gt;BL$7,$X90&lt;=0,(YEAR($T90)+$X90)&lt;BL$7),0,     IF(YEAR($T90)=BL$7,               ($W90/($X90*360))*DAYS360($T90,DATE(BL$7,12,31)),     IF((YEAR($T90)+$X90)&lt;=BL$7,               $W90-SUM($Y90:BK90),               $W90/$X90))))</f>
        <v/>
      </c>
      <c r="BM90" s="240">
        <f>IF(OR(NOT(ISNUMBER($T90)),ISBLANK($W90),NOT(ISNUMBER($X90))),0,      IF(OR(YEAR($T90)&gt;BM$7,$X90&lt;=0,(YEAR($T90)+$X90)&lt;BM$7),0,     IF(YEAR($T90)=BM$7,               ($W90/($X90*360))*DAYS360($T90,DATE(BM$7,12,31)),     IF((YEAR($T90)+$X90)&lt;=BM$7,               $W90-SUM($Y90:BL90),               $W90/$X90))))</f>
        <v/>
      </c>
      <c r="BN90" s="240">
        <f>IF(OR(NOT(ISNUMBER($T90)),ISBLANK($W90),NOT(ISNUMBER($X90))),0,      IF(OR(YEAR($T90)&gt;BN$7,$X90&lt;=0,(YEAR($T90)+$X90)&lt;BN$7),0,     IF(YEAR($T90)=BN$7,               ($W90/($X90*360))*DAYS360($T90,DATE(BN$7,12,31)),     IF((YEAR($T90)+$X90)&lt;=BN$7,               $W90-SUM($Y90:BM90),               $W90/$X90))))</f>
        <v/>
      </c>
      <c r="BO90" s="240">
        <f>IF(OR(NOT(ISNUMBER($T90)),ISBLANK($W90),NOT(ISNUMBER($X90))),0,      IF(OR(YEAR($T90)&gt;BO$7,$X90&lt;=0,(YEAR($T90)+$X90)&lt;BO$7),0,     IF(YEAR($T90)=BO$7,               ($W90/($X90*360))*DAYS360($T90,DATE(BO$7,12,31)),     IF((YEAR($T90)+$X90)&lt;=BO$7,               $W90-SUM($Y90:BN90),               $W90/$X90))))</f>
        <v/>
      </c>
      <c r="BP90" s="240">
        <f>IF(OR(NOT(ISNUMBER($T90)),ISBLANK($W90),NOT(ISNUMBER($X90))),0,      IF(OR(YEAR($T90)&gt;BP$7,$X90&lt;=0,(YEAR($T90)+$X90)&lt;BP$7),0,     IF(YEAR($T90)=BP$7,               ($W90/($X90*360))*DAYS360($T90,DATE(BP$7,12,31)),     IF((YEAR($T90)+$X90)&lt;=BP$7,               $W90-SUM($Y90:BO90),               $W90/$X90))))</f>
        <v/>
      </c>
      <c r="BQ90" s="240">
        <f>IF(OR(NOT(ISNUMBER($T90)),ISBLANK($W90),NOT(ISNUMBER($X90))),0,      IF(OR(YEAR($T90)&gt;BQ$7,$X90&lt;=0,(YEAR($T90)+$X90)&lt;BQ$7),0,     IF(YEAR($T90)=BQ$7,               ($W90/($X90*360))*DAYS360($T90,DATE(BQ$7,12,31)),     IF((YEAR($T90)+$X90)&lt;=BQ$7,               $W90-SUM($Y90:BP90),               $W90/$X90))))</f>
        <v/>
      </c>
      <c r="BR90" s="240">
        <f>IF(OR(NOT(ISNUMBER($T90)),ISBLANK($W90),NOT(ISNUMBER($X90))),0,      IF(OR(YEAR($T90)&gt;BR$7,$X90&lt;=0,(YEAR($T90)+$X90)&lt;BR$7),0,     IF(YEAR($T90)=BR$7,               ($W90/($X90*360))*DAYS360($T90,DATE(BR$7,12,31)),     IF((YEAR($T90)+$X90)&lt;=BR$7,               $W90-SUM($Y90:BQ90),               $W90/$X90))))</f>
        <v/>
      </c>
      <c r="BS90" s="240">
        <f>IF(OR(NOT(ISNUMBER($T90)),ISBLANK($W90),NOT(ISNUMBER($X90))),0,      IF(OR(YEAR($T90)&gt;BS$7,$X90&lt;=0,(YEAR($T90)+$X90)&lt;BS$7),0,     IF(YEAR($T90)=BS$7,               ($W90/($X90*360))*DAYS360($T90,DATE(BS$7,12,31)),     IF((YEAR($T90)+$X90)&lt;=BS$7,               $W90-SUM($Y90:BR90),               $W90/$X90))))</f>
        <v/>
      </c>
      <c r="BT90" s="240">
        <f>IF(OR(NOT(ISNUMBER($T90)),ISBLANK($W90),NOT(ISNUMBER($X90))),0,      IF(OR(YEAR($T90)&gt;BT$7,$X90&lt;=0,(YEAR($T90)+$X90)&lt;BT$7),0,     IF(YEAR($T90)=BT$7,               ($W90/($X90*360))*DAYS360($T90,DATE(BT$7,12,31)),     IF((YEAR($T90)+$X90)&lt;=BT$7,               $W90-SUM($Y90:BS90),               $W90/$X90))))</f>
        <v/>
      </c>
      <c r="BU90" s="240">
        <f>IF(OR(NOT(ISNUMBER($T90)),ISBLANK($W90),NOT(ISNUMBER($X90))),0,      IF(OR(YEAR($T90)&gt;BU$7,$X90&lt;=0,(YEAR($T90)+$X90)&lt;BU$7),0,     IF(YEAR($T90)=BU$7,               ($W90/($X90*360))*DAYS360($T90,DATE(BU$7,12,31)),     IF((YEAR($T90)+$X90)&lt;=BU$7,               $W90-SUM($Y90:BT90),               $W90/$X90))))</f>
        <v/>
      </c>
      <c r="BV90" s="240">
        <f>IF(OR(NOT(ISNUMBER($T90)),ISBLANK($W90),NOT(ISNUMBER($X90))),0,      IF(OR(YEAR($T90)&gt;BV$7,$X90&lt;=0,(YEAR($T90)+$X90)&lt;BV$7),0,     IF(YEAR($T90)=BV$7,               ($W90/($X90*360))*DAYS360($T90,DATE(BV$7,12,31)),     IF((YEAR($T90)+$X90)&lt;=BV$7,               $W90-SUM($Y90:BU90),               $W90/$X90))))</f>
        <v/>
      </c>
      <c r="BW90" s="240">
        <f>IF(OR(NOT(ISNUMBER($T90)),ISBLANK($W90),NOT(ISNUMBER($X90))),0,      IF(OR(YEAR($T90)&gt;BW$7,$X90&lt;=0,(YEAR($T90)+$X90)&lt;BW$7),0,     IF(YEAR($T90)=BW$7,               ($W90/($X90*360))*DAYS360($T90,DATE(BW$7,12,31)),     IF((YEAR($T90)+$X90)&lt;=BW$7,               $W90-SUM($Y90:BV90),               $W90/$X90))))</f>
        <v/>
      </c>
      <c r="BX90" s="240">
        <f>IF(OR(NOT(ISNUMBER($T90)),ISBLANK($W90),NOT(ISNUMBER($X90))),0,      IF(OR(YEAR($T90)&gt;BX$7,$X90&lt;=0,(YEAR($T90)+$X90)&lt;BX$7),0,     IF(YEAR($T90)=BX$7,               ($W90/($X90*360))*DAYS360($T90,DATE(BX$7,12,31)),     IF((YEAR($T90)+$X90)&lt;=BX$7,               $W90-SUM($Y90:BW90),               $W90/$X90))))</f>
        <v/>
      </c>
      <c r="BY90" s="240">
        <f>IF(OR(NOT(ISNUMBER($T90)),ISBLANK($W90),NOT(ISNUMBER($X90))),0,      IF(OR(YEAR($T90)&gt;BY$7,$X90&lt;=0,(YEAR($T90)+$X90)&lt;BY$7),0,     IF(YEAR($T90)=BY$7,               ($W90/($X90*360))*DAYS360($T90,DATE(BY$7,12,31)),     IF((YEAR($T90)+$X90)&lt;=BY$7,               $W90-SUM($Y90:BX90),               $W90/$X90))))</f>
        <v/>
      </c>
    </row>
    <row r="91" ht="15" customFormat="1" customHeight="1" s="14">
      <c r="A91" s="12" t="n"/>
      <c r="B91" s="30" t="inlineStr">
        <is>
          <t>Bien_Immo - 1</t>
        </is>
      </c>
      <c r="C91" s="190" t="n"/>
      <c r="D91" s="356" t="n"/>
      <c r="E91" s="525" t="n"/>
      <c r="F91" s="525" t="n"/>
      <c r="G91" s="525" t="n"/>
      <c r="H91" s="525" t="n"/>
      <c r="I91" s="525" t="n"/>
      <c r="J91" s="525" t="n"/>
      <c r="K91" s="525" t="n"/>
      <c r="L91" s="525" t="n"/>
      <c r="M91" s="525" t="n"/>
      <c r="N91" s="526" t="n"/>
      <c r="O91" s="260" t="n"/>
      <c r="P91" s="191" t="n"/>
      <c r="Q91" s="341" t="inlineStr">
        <is>
          <t>Autres immobilisations corporelles</t>
        </is>
      </c>
      <c r="R91" s="18" t="n"/>
      <c r="S91" s="12">
        <f>B97</f>
        <v/>
      </c>
      <c r="T91" s="176">
        <f>IFERROR( IF(ISBLANK(C97),"",IF(C97&lt;HLOOKUP(S91,$Z$275:$AC$280,5,FALSE),"",MAX(HLOOKUP(S91,$Z$275:$AC$280,6,FALSE),C97) ) ),"")</f>
        <v/>
      </c>
      <c r="U91" s="287">
        <f>IF(ISBLANK(D97),"",D97)</f>
        <v/>
      </c>
      <c r="V91" s="316">
        <f>Q97</f>
        <v/>
      </c>
      <c r="W91" s="512">
        <f>IF(ISBLANK(O97),0,O97)</f>
        <v/>
      </c>
      <c r="X91" s="512">
        <f>IF(ISBLANK(P97),"",P97)</f>
        <v/>
      </c>
      <c r="Y91" s="12" t="n"/>
      <c r="Z91" s="240">
        <f>IF(OR(NOT(ISNUMBER($T91)),ISBLANK($W91),NOT(ISNUMBER($X91))),0,      IF(OR(YEAR($T91)&gt;Z$7,$X91&lt;=0,(YEAR($T91)+$X91)&lt;Z$7),0,     IF(YEAR($T91)=Z$7,               ($W91/($X91*360))*DAYS360($T91,DATE(Z$7,12,31)),     IF((YEAR($T91)+$X91)&lt;=Z$7,               $W91-SUM($Y91:Y91),               $W91/$X91))))</f>
        <v/>
      </c>
      <c r="AA91" s="240">
        <f>IF(OR(NOT(ISNUMBER($T91)),ISBLANK($W91),NOT(ISNUMBER($X91))),0,      IF(OR(YEAR($T91)&gt;AA$7,$X91&lt;=0,(YEAR($T91)+$X91)&lt;AA$7),0,     IF(YEAR($T91)=AA$7,               ($W91/($X91*360))*DAYS360($T91,DATE(AA$7,12,31)),     IF((YEAR($T91)+$X91)&lt;=AA$7,               $W91-SUM($Y91:Z91),               $W91/$X91))))</f>
        <v/>
      </c>
      <c r="AB91" s="240">
        <f>IF(OR(NOT(ISNUMBER($T91)),ISBLANK($W91),NOT(ISNUMBER($X91))),0,      IF(OR(YEAR($T91)&gt;AB$7,$X91&lt;=0,(YEAR($T91)+$X91)&lt;AB$7),0,     IF(YEAR($T91)=AB$7,               ($W91/($X91*360))*DAYS360($T91,DATE(AB$7,12,31)),     IF((YEAR($T91)+$X91)&lt;=AB$7,               $W91-SUM($Y91:AA91),               $W91/$X91))))</f>
        <v/>
      </c>
      <c r="AC91" s="240">
        <f>IF(OR(NOT(ISNUMBER($T91)),ISBLANK($W91),NOT(ISNUMBER($X91))),0,      IF(OR(YEAR($T91)&gt;AC$7,$X91&lt;=0,(YEAR($T91)+$X91)&lt;AC$7),0,     IF(YEAR($T91)=AC$7,               ($W91/($X91*360))*DAYS360($T91,DATE(AC$7,12,31)),     IF((YEAR($T91)+$X91)&lt;=AC$7,               $W91-SUM($Y91:AB91),               $W91/$X91))))</f>
        <v/>
      </c>
      <c r="AD91" s="240">
        <f>IF(OR(NOT(ISNUMBER($T91)),ISBLANK($W91),NOT(ISNUMBER($X91))),0,      IF(OR(YEAR($T91)&gt;AD$7,$X91&lt;=0,(YEAR($T91)+$X91)&lt;AD$7),0,     IF(YEAR($T91)=AD$7,               ($W91/($X91*360))*DAYS360($T91,DATE(AD$7,12,31)),     IF((YEAR($T91)+$X91)&lt;=AD$7,               $W91-SUM($Y91:AC91),               $W91/$X91))))</f>
        <v/>
      </c>
      <c r="AE91" s="240">
        <f>IF(OR(NOT(ISNUMBER($T91)),ISBLANK($W91),NOT(ISNUMBER($X91))),0,      IF(OR(YEAR($T91)&gt;AE$7,$X91&lt;=0,(YEAR($T91)+$X91)&lt;AE$7),0,     IF(YEAR($T91)=AE$7,               ($W91/($X91*360))*DAYS360($T91,DATE(AE$7,12,31)),     IF((YEAR($T91)+$X91)&lt;=AE$7,               $W91-SUM($Y91:AD91),               $W91/$X91))))</f>
        <v/>
      </c>
      <c r="AF91" s="240">
        <f>IF(OR(NOT(ISNUMBER($T91)),ISBLANK($W91),NOT(ISNUMBER($X91))),0,      IF(OR(YEAR($T91)&gt;AF$7,$X91&lt;=0,(YEAR($T91)+$X91)&lt;AF$7),0,     IF(YEAR($T91)=AF$7,               ($W91/($X91*360))*DAYS360($T91,DATE(AF$7,12,31)),     IF((YEAR($T91)+$X91)&lt;=AF$7,               $W91-SUM($Y91:AE91),               $W91/$X91))))</f>
        <v/>
      </c>
      <c r="AG91" s="240">
        <f>IF(OR(NOT(ISNUMBER($T91)),ISBLANK($W91),NOT(ISNUMBER($X91))),0,      IF(OR(YEAR($T91)&gt;AG$7,$X91&lt;=0,(YEAR($T91)+$X91)&lt;AG$7),0,     IF(YEAR($T91)=AG$7,               ($W91/($X91*360))*DAYS360($T91,DATE(AG$7,12,31)),     IF((YEAR($T91)+$X91)&lt;=AG$7,               $W91-SUM($Y91:AF91),               $W91/$X91))))</f>
        <v/>
      </c>
      <c r="AH91" s="240">
        <f>IF(OR(NOT(ISNUMBER($T91)),ISBLANK($W91),NOT(ISNUMBER($X91))),0,      IF(OR(YEAR($T91)&gt;AH$7,$X91&lt;=0,(YEAR($T91)+$X91)&lt;AH$7),0,     IF(YEAR($T91)=AH$7,               ($W91/($X91*360))*DAYS360($T91,DATE(AH$7,12,31)),     IF((YEAR($T91)+$X91)&lt;=AH$7,               $W91-SUM($Y91:AG91),               $W91/$X91))))</f>
        <v/>
      </c>
      <c r="AI91" s="240">
        <f>IF(OR(NOT(ISNUMBER($T91)),ISBLANK($W91),NOT(ISNUMBER($X91))),0,      IF(OR(YEAR($T91)&gt;AI$7,$X91&lt;=0,(YEAR($T91)+$X91)&lt;AI$7),0,     IF(YEAR($T91)=AI$7,               ($W91/($X91*360))*DAYS360($T91,DATE(AI$7,12,31)),     IF((YEAR($T91)+$X91)&lt;=AI$7,               $W91-SUM($Y91:AH91),               $W91/$X91))))</f>
        <v/>
      </c>
      <c r="AJ91" s="240">
        <f>IF(OR(NOT(ISNUMBER($T91)),ISBLANK($W91),NOT(ISNUMBER($X91))),0,      IF(OR(YEAR($T91)&gt;AJ$7,$X91&lt;=0,(YEAR($T91)+$X91)&lt;AJ$7),0,     IF(YEAR($T91)=AJ$7,               ($W91/($X91*360))*DAYS360($T91,DATE(AJ$7,12,31)),     IF((YEAR($T91)+$X91)&lt;=AJ$7,               $W91-SUM($Y91:AI91),               $W91/$X91))))</f>
        <v/>
      </c>
      <c r="AK91" s="240">
        <f>IF(OR(NOT(ISNUMBER($T91)),ISBLANK($W91),NOT(ISNUMBER($X91))),0,      IF(OR(YEAR($T91)&gt;AK$7,$X91&lt;=0,(YEAR($T91)+$X91)&lt;AK$7),0,     IF(YEAR($T91)=AK$7,               ($W91/($X91*360))*DAYS360($T91,DATE(AK$7,12,31)),     IF((YEAR($T91)+$X91)&lt;=AK$7,               $W91-SUM($Y91:AJ91),               $W91/$X91))))</f>
        <v/>
      </c>
      <c r="AL91" s="240">
        <f>IF(OR(NOT(ISNUMBER($T91)),ISBLANK($W91),NOT(ISNUMBER($X91))),0,      IF(OR(YEAR($T91)&gt;AL$7,$X91&lt;=0,(YEAR($T91)+$X91)&lt;AL$7),0,     IF(YEAR($T91)=AL$7,               ($W91/($X91*360))*DAYS360($T91,DATE(AL$7,12,31)),     IF((YEAR($T91)+$X91)&lt;=AL$7,               $W91-SUM($Y91:AK91),               $W91/$X91))))</f>
        <v/>
      </c>
      <c r="AM91" s="240">
        <f>IF(OR(NOT(ISNUMBER($T91)),ISBLANK($W91),NOT(ISNUMBER($X91))),0,      IF(OR(YEAR($T91)&gt;AM$7,$X91&lt;=0,(YEAR($T91)+$X91)&lt;AM$7),0,     IF(YEAR($T91)=AM$7,               ($W91/($X91*360))*DAYS360($T91,DATE(AM$7,12,31)),     IF((YEAR($T91)+$X91)&lt;=AM$7,               $W91-SUM($Y91:AL91),               $W91/$X91))))</f>
        <v/>
      </c>
      <c r="AN91" s="240">
        <f>IF(OR(NOT(ISNUMBER($T91)),ISBLANK($W91),NOT(ISNUMBER($X91))),0,      IF(OR(YEAR($T91)&gt;AN$7,$X91&lt;=0,(YEAR($T91)+$X91)&lt;AN$7),0,     IF(YEAR($T91)=AN$7,               ($W91/($X91*360))*DAYS360($T91,DATE(AN$7,12,31)),     IF((YEAR($T91)+$X91)&lt;=AN$7,               $W91-SUM($Y91:AM91),               $W91/$X91))))</f>
        <v/>
      </c>
      <c r="AO91" s="240">
        <f>IF(OR(NOT(ISNUMBER($T91)),ISBLANK($W91),NOT(ISNUMBER($X91))),0,      IF(OR(YEAR($T91)&gt;AO$7,$X91&lt;=0,(YEAR($T91)+$X91)&lt;AO$7),0,     IF(YEAR($T91)=AO$7,               ($W91/($X91*360))*DAYS360($T91,DATE(AO$7,12,31)),     IF((YEAR($T91)+$X91)&lt;=AO$7,               $W91-SUM($Y91:AN91),               $W91/$X91))))</f>
        <v/>
      </c>
      <c r="AP91" s="240">
        <f>IF(OR(NOT(ISNUMBER($T91)),ISBLANK($W91),NOT(ISNUMBER($X91))),0,      IF(OR(YEAR($T91)&gt;AP$7,$X91&lt;=0,(YEAR($T91)+$X91)&lt;AP$7),0,     IF(YEAR($T91)=AP$7,               ($W91/($X91*360))*DAYS360($T91,DATE(AP$7,12,31)),     IF((YEAR($T91)+$X91)&lt;=AP$7,               $W91-SUM($Y91:AO91),               $W91/$X91))))</f>
        <v/>
      </c>
      <c r="AQ91" s="240">
        <f>IF(OR(NOT(ISNUMBER($T91)),ISBLANK($W91),NOT(ISNUMBER($X91))),0,      IF(OR(YEAR($T91)&gt;AQ$7,$X91&lt;=0,(YEAR($T91)+$X91)&lt;AQ$7),0,     IF(YEAR($T91)=AQ$7,               ($W91/($X91*360))*DAYS360($T91,DATE(AQ$7,12,31)),     IF((YEAR($T91)+$X91)&lt;=AQ$7,               $W91-SUM($Y91:AP91),               $W91/$X91))))</f>
        <v/>
      </c>
      <c r="AR91" s="240">
        <f>IF(OR(NOT(ISNUMBER($T91)),ISBLANK($W91),NOT(ISNUMBER($X91))),0,      IF(OR(YEAR($T91)&gt;AR$7,$X91&lt;=0,(YEAR($T91)+$X91)&lt;AR$7),0,     IF(YEAR($T91)=AR$7,               ($W91/($X91*360))*DAYS360($T91,DATE(AR$7,12,31)),     IF((YEAR($T91)+$X91)&lt;=AR$7,               $W91-SUM($Y91:AQ91),               $W91/$X91))))</f>
        <v/>
      </c>
      <c r="AS91" s="240">
        <f>IF(OR(NOT(ISNUMBER($T91)),ISBLANK($W91),NOT(ISNUMBER($X91))),0,      IF(OR(YEAR($T91)&gt;AS$7,$X91&lt;=0,(YEAR($T91)+$X91)&lt;AS$7),0,     IF(YEAR($T91)=AS$7,               ($W91/($X91*360))*DAYS360($T91,DATE(AS$7,12,31)),     IF((YEAR($T91)+$X91)&lt;=AS$7,               $W91-SUM($Y91:AR91),               $W91/$X91))))</f>
        <v/>
      </c>
      <c r="AT91" s="240">
        <f>IF(OR(NOT(ISNUMBER($T91)),ISBLANK($W91),NOT(ISNUMBER($X91))),0,      IF(OR(YEAR($T91)&gt;AT$7,$X91&lt;=0,(YEAR($T91)+$X91)&lt;AT$7),0,     IF(YEAR($T91)=AT$7,               ($W91/($X91*360))*DAYS360($T91,DATE(AT$7,12,31)),     IF((YEAR($T91)+$X91)&lt;=AT$7,               $W91-SUM($Y91:AS91),               $W91/$X91))))</f>
        <v/>
      </c>
      <c r="AU91" s="240">
        <f>IF(OR(NOT(ISNUMBER($T91)),ISBLANK($W91),NOT(ISNUMBER($X91))),0,      IF(OR(YEAR($T91)&gt;AU$7,$X91&lt;=0,(YEAR($T91)+$X91)&lt;AU$7),0,     IF(YEAR($T91)=AU$7,               ($W91/($X91*360))*DAYS360($T91,DATE(AU$7,12,31)),     IF((YEAR($T91)+$X91)&lt;=AU$7,               $W91-SUM($Y91:AT91),               $W91/$X91))))</f>
        <v/>
      </c>
      <c r="AV91" s="240">
        <f>IF(OR(NOT(ISNUMBER($T91)),ISBLANK($W91),NOT(ISNUMBER($X91))),0,      IF(OR(YEAR($T91)&gt;AV$7,$X91&lt;=0,(YEAR($T91)+$X91)&lt;AV$7),0,     IF(YEAR($T91)=AV$7,               ($W91/($X91*360))*DAYS360($T91,DATE(AV$7,12,31)),     IF((YEAR($T91)+$X91)&lt;=AV$7,               $W91-SUM($Y91:AU91),               $W91/$X91))))</f>
        <v/>
      </c>
      <c r="AW91" s="240">
        <f>IF(OR(NOT(ISNUMBER($T91)),ISBLANK($W91),NOT(ISNUMBER($X91))),0,      IF(OR(YEAR($T91)&gt;AW$7,$X91&lt;=0,(YEAR($T91)+$X91)&lt;AW$7),0,     IF(YEAR($T91)=AW$7,               ($W91/($X91*360))*DAYS360($T91,DATE(AW$7,12,31)),     IF((YEAR($T91)+$X91)&lt;=AW$7,               $W91-SUM($Y91:AV91),               $W91/$X91))))</f>
        <v/>
      </c>
      <c r="AX91" s="240">
        <f>IF(OR(NOT(ISNUMBER($T91)),ISBLANK($W91),NOT(ISNUMBER($X91))),0,      IF(OR(YEAR($T91)&gt;AX$7,$X91&lt;=0,(YEAR($T91)+$X91)&lt;AX$7),0,     IF(YEAR($T91)=AX$7,               ($W91/($X91*360))*DAYS360($T91,DATE(AX$7,12,31)),     IF((YEAR($T91)+$X91)&lt;=AX$7,               $W91-SUM($Y91:AW91),               $W91/$X91))))</f>
        <v/>
      </c>
      <c r="AY91" s="240">
        <f>IF(OR(NOT(ISNUMBER($T91)),ISBLANK($W91),NOT(ISNUMBER($X91))),0,      IF(OR(YEAR($T91)&gt;AY$7,$X91&lt;=0,(YEAR($T91)+$X91)&lt;AY$7),0,     IF(YEAR($T91)=AY$7,               ($W91/($X91*360))*DAYS360($T91,DATE(AY$7,12,31)),     IF((YEAR($T91)+$X91)&lt;=AY$7,               $W91-SUM($Y91:AX91),               $W91/$X91))))</f>
        <v/>
      </c>
      <c r="AZ91" s="240">
        <f>IF(OR(NOT(ISNUMBER($T91)),ISBLANK($W91),NOT(ISNUMBER($X91))),0,      IF(OR(YEAR($T91)&gt;AZ$7,$X91&lt;=0,(YEAR($T91)+$X91)&lt;AZ$7),0,     IF(YEAR($T91)=AZ$7,               ($W91/($X91*360))*DAYS360($T91,DATE(AZ$7,12,31)),     IF((YEAR($T91)+$X91)&lt;=AZ$7,               $W91-SUM($Y91:AY91),               $W91/$X91))))</f>
        <v/>
      </c>
      <c r="BA91" s="240">
        <f>IF(OR(NOT(ISNUMBER($T91)),ISBLANK($W91),NOT(ISNUMBER($X91))),0,      IF(OR(YEAR($T91)&gt;BA$7,$X91&lt;=0,(YEAR($T91)+$X91)&lt;BA$7),0,     IF(YEAR($T91)=BA$7,               ($W91/($X91*360))*DAYS360($T91,DATE(BA$7,12,31)),     IF((YEAR($T91)+$X91)&lt;=BA$7,               $W91-SUM($Y91:AZ91),               $W91/$X91))))</f>
        <v/>
      </c>
      <c r="BB91" s="240">
        <f>IF(OR(NOT(ISNUMBER($T91)),ISBLANK($W91),NOT(ISNUMBER($X91))),0,      IF(OR(YEAR($T91)&gt;BB$7,$X91&lt;=0,(YEAR($T91)+$X91)&lt;BB$7),0,     IF(YEAR($T91)=BB$7,               ($W91/($X91*360))*DAYS360($T91,DATE(BB$7,12,31)),     IF((YEAR($T91)+$X91)&lt;=BB$7,               $W91-SUM($Y91:BA91),               $W91/$X91))))</f>
        <v/>
      </c>
      <c r="BC91" s="240">
        <f>IF(OR(NOT(ISNUMBER($T91)),ISBLANK($W91),NOT(ISNUMBER($X91))),0,      IF(OR(YEAR($T91)&gt;BC$7,$X91&lt;=0,(YEAR($T91)+$X91)&lt;BC$7),0,     IF(YEAR($T91)=BC$7,               ($W91/($X91*360))*DAYS360($T91,DATE(BC$7,12,31)),     IF((YEAR($T91)+$X91)&lt;=BC$7,               $W91-SUM($Y91:BB91),               $W91/$X91))))</f>
        <v/>
      </c>
      <c r="BD91" s="240">
        <f>IF(OR(NOT(ISNUMBER($T91)),ISBLANK($W91),NOT(ISNUMBER($X91))),0,      IF(OR(YEAR($T91)&gt;BD$7,$X91&lt;=0,(YEAR($T91)+$X91)&lt;BD$7),0,     IF(YEAR($T91)=BD$7,               ($W91/($X91*360))*DAYS360($T91,DATE(BD$7,12,31)),     IF((YEAR($T91)+$X91)&lt;=BD$7,               $W91-SUM($Y91:BC91),               $W91/$X91))))</f>
        <v/>
      </c>
      <c r="BE91" s="240">
        <f>IF(OR(NOT(ISNUMBER($T91)),ISBLANK($W91),NOT(ISNUMBER($X91))),0,      IF(OR(YEAR($T91)&gt;BE$7,$X91&lt;=0,(YEAR($T91)+$X91)&lt;BE$7),0,     IF(YEAR($T91)=BE$7,               ($W91/($X91*360))*DAYS360($T91,DATE(BE$7,12,31)),     IF((YEAR($T91)+$X91)&lt;=BE$7,               $W91-SUM($Y91:BD91),               $W91/$X91))))</f>
        <v/>
      </c>
      <c r="BF91" s="240">
        <f>IF(OR(NOT(ISNUMBER($T91)),ISBLANK($W91),NOT(ISNUMBER($X91))),0,      IF(OR(YEAR($T91)&gt;BF$7,$X91&lt;=0,(YEAR($T91)+$X91)&lt;BF$7),0,     IF(YEAR($T91)=BF$7,               ($W91/($X91*360))*DAYS360($T91,DATE(BF$7,12,31)),     IF((YEAR($T91)+$X91)&lt;=BF$7,               $W91-SUM($Y91:BE91),               $W91/$X91))))</f>
        <v/>
      </c>
      <c r="BG91" s="240">
        <f>IF(OR(NOT(ISNUMBER($T91)),ISBLANK($W91),NOT(ISNUMBER($X91))),0,      IF(OR(YEAR($T91)&gt;BG$7,$X91&lt;=0,(YEAR($T91)+$X91)&lt;BG$7),0,     IF(YEAR($T91)=BG$7,               ($W91/($X91*360))*DAYS360($T91,DATE(BG$7,12,31)),     IF((YEAR($T91)+$X91)&lt;=BG$7,               $W91-SUM($Y91:BF91),               $W91/$X91))))</f>
        <v/>
      </c>
      <c r="BH91" s="240">
        <f>IF(OR(NOT(ISNUMBER($T91)),ISBLANK($W91),NOT(ISNUMBER($X91))),0,      IF(OR(YEAR($T91)&gt;BH$7,$X91&lt;=0,(YEAR($T91)+$X91)&lt;BH$7),0,     IF(YEAR($T91)=BH$7,               ($W91/($X91*360))*DAYS360($T91,DATE(BH$7,12,31)),     IF((YEAR($T91)+$X91)&lt;=BH$7,               $W91-SUM($Y91:BG91),               $W91/$X91))))</f>
        <v/>
      </c>
      <c r="BI91" s="240">
        <f>IF(OR(NOT(ISNUMBER($T91)),ISBLANK($W91),NOT(ISNUMBER($X91))),0,      IF(OR(YEAR($T91)&gt;BI$7,$X91&lt;=0,(YEAR($T91)+$X91)&lt;BI$7),0,     IF(YEAR($T91)=BI$7,               ($W91/($X91*360))*DAYS360($T91,DATE(BI$7,12,31)),     IF((YEAR($T91)+$X91)&lt;=BI$7,               $W91-SUM($Y91:BH91),               $W91/$X91))))</f>
        <v/>
      </c>
      <c r="BJ91" s="240">
        <f>IF(OR(NOT(ISNUMBER($T91)),ISBLANK($W91),NOT(ISNUMBER($X91))),0,      IF(OR(YEAR($T91)&gt;BJ$7,$X91&lt;=0,(YEAR($T91)+$X91)&lt;BJ$7),0,     IF(YEAR($T91)=BJ$7,               ($W91/($X91*360))*DAYS360($T91,DATE(BJ$7,12,31)),     IF((YEAR($T91)+$X91)&lt;=BJ$7,               $W91-SUM($Y91:BI91),               $W91/$X91))))</f>
        <v/>
      </c>
      <c r="BK91" s="240">
        <f>IF(OR(NOT(ISNUMBER($T91)),ISBLANK($W91),NOT(ISNUMBER($X91))),0,      IF(OR(YEAR($T91)&gt;BK$7,$X91&lt;=0,(YEAR($T91)+$X91)&lt;BK$7),0,     IF(YEAR($T91)=BK$7,               ($W91/($X91*360))*DAYS360($T91,DATE(BK$7,12,31)),     IF((YEAR($T91)+$X91)&lt;=BK$7,               $W91-SUM($Y91:BJ91),               $W91/$X91))))</f>
        <v/>
      </c>
      <c r="BL91" s="240">
        <f>IF(OR(NOT(ISNUMBER($T91)),ISBLANK($W91),NOT(ISNUMBER($X91))),0,      IF(OR(YEAR($T91)&gt;BL$7,$X91&lt;=0,(YEAR($T91)+$X91)&lt;BL$7),0,     IF(YEAR($T91)=BL$7,               ($W91/($X91*360))*DAYS360($T91,DATE(BL$7,12,31)),     IF((YEAR($T91)+$X91)&lt;=BL$7,               $W91-SUM($Y91:BK91),               $W91/$X91))))</f>
        <v/>
      </c>
      <c r="BM91" s="240">
        <f>IF(OR(NOT(ISNUMBER($T91)),ISBLANK($W91),NOT(ISNUMBER($X91))),0,      IF(OR(YEAR($T91)&gt;BM$7,$X91&lt;=0,(YEAR($T91)+$X91)&lt;BM$7),0,     IF(YEAR($T91)=BM$7,               ($W91/($X91*360))*DAYS360($T91,DATE(BM$7,12,31)),     IF((YEAR($T91)+$X91)&lt;=BM$7,               $W91-SUM($Y91:BL91),               $W91/$X91))))</f>
        <v/>
      </c>
      <c r="BN91" s="240">
        <f>IF(OR(NOT(ISNUMBER($T91)),ISBLANK($W91),NOT(ISNUMBER($X91))),0,      IF(OR(YEAR($T91)&gt;BN$7,$X91&lt;=0,(YEAR($T91)+$X91)&lt;BN$7),0,     IF(YEAR($T91)=BN$7,               ($W91/($X91*360))*DAYS360($T91,DATE(BN$7,12,31)),     IF((YEAR($T91)+$X91)&lt;=BN$7,               $W91-SUM($Y91:BM91),               $W91/$X91))))</f>
        <v/>
      </c>
      <c r="BO91" s="240">
        <f>IF(OR(NOT(ISNUMBER($T91)),ISBLANK($W91),NOT(ISNUMBER($X91))),0,      IF(OR(YEAR($T91)&gt;BO$7,$X91&lt;=0,(YEAR($T91)+$X91)&lt;BO$7),0,     IF(YEAR($T91)=BO$7,               ($W91/($X91*360))*DAYS360($T91,DATE(BO$7,12,31)),     IF((YEAR($T91)+$X91)&lt;=BO$7,               $W91-SUM($Y91:BN91),               $W91/$X91))))</f>
        <v/>
      </c>
      <c r="BP91" s="240">
        <f>IF(OR(NOT(ISNUMBER($T91)),ISBLANK($W91),NOT(ISNUMBER($X91))),0,      IF(OR(YEAR($T91)&gt;BP$7,$X91&lt;=0,(YEAR($T91)+$X91)&lt;BP$7),0,     IF(YEAR($T91)=BP$7,               ($W91/($X91*360))*DAYS360($T91,DATE(BP$7,12,31)),     IF((YEAR($T91)+$X91)&lt;=BP$7,               $W91-SUM($Y91:BO91),               $W91/$X91))))</f>
        <v/>
      </c>
      <c r="BQ91" s="240">
        <f>IF(OR(NOT(ISNUMBER($T91)),ISBLANK($W91),NOT(ISNUMBER($X91))),0,      IF(OR(YEAR($T91)&gt;BQ$7,$X91&lt;=0,(YEAR($T91)+$X91)&lt;BQ$7),0,     IF(YEAR($T91)=BQ$7,               ($W91/($X91*360))*DAYS360($T91,DATE(BQ$7,12,31)),     IF((YEAR($T91)+$X91)&lt;=BQ$7,               $W91-SUM($Y91:BP91),               $W91/$X91))))</f>
        <v/>
      </c>
      <c r="BR91" s="240">
        <f>IF(OR(NOT(ISNUMBER($T91)),ISBLANK($W91),NOT(ISNUMBER($X91))),0,      IF(OR(YEAR($T91)&gt;BR$7,$X91&lt;=0,(YEAR($T91)+$X91)&lt;BR$7),0,     IF(YEAR($T91)=BR$7,               ($W91/($X91*360))*DAYS360($T91,DATE(BR$7,12,31)),     IF((YEAR($T91)+$X91)&lt;=BR$7,               $W91-SUM($Y91:BQ91),               $W91/$X91))))</f>
        <v/>
      </c>
      <c r="BS91" s="240">
        <f>IF(OR(NOT(ISNUMBER($T91)),ISBLANK($W91),NOT(ISNUMBER($X91))),0,      IF(OR(YEAR($T91)&gt;BS$7,$X91&lt;=0,(YEAR($T91)+$X91)&lt;BS$7),0,     IF(YEAR($T91)=BS$7,               ($W91/($X91*360))*DAYS360($T91,DATE(BS$7,12,31)),     IF((YEAR($T91)+$X91)&lt;=BS$7,               $W91-SUM($Y91:BR91),               $W91/$X91))))</f>
        <v/>
      </c>
      <c r="BT91" s="240">
        <f>IF(OR(NOT(ISNUMBER($T91)),ISBLANK($W91),NOT(ISNUMBER($X91))),0,      IF(OR(YEAR($T91)&gt;BT$7,$X91&lt;=0,(YEAR($T91)+$X91)&lt;BT$7),0,     IF(YEAR($T91)=BT$7,               ($W91/($X91*360))*DAYS360($T91,DATE(BT$7,12,31)),     IF((YEAR($T91)+$X91)&lt;=BT$7,               $W91-SUM($Y91:BS91),               $W91/$X91))))</f>
        <v/>
      </c>
      <c r="BU91" s="240">
        <f>IF(OR(NOT(ISNUMBER($T91)),ISBLANK($W91),NOT(ISNUMBER($X91))),0,      IF(OR(YEAR($T91)&gt;BU$7,$X91&lt;=0,(YEAR($T91)+$X91)&lt;BU$7),0,     IF(YEAR($T91)=BU$7,               ($W91/($X91*360))*DAYS360($T91,DATE(BU$7,12,31)),     IF((YEAR($T91)+$X91)&lt;=BU$7,               $W91-SUM($Y91:BT91),               $W91/$X91))))</f>
        <v/>
      </c>
      <c r="BV91" s="240">
        <f>IF(OR(NOT(ISNUMBER($T91)),ISBLANK($W91),NOT(ISNUMBER($X91))),0,      IF(OR(YEAR($T91)&gt;BV$7,$X91&lt;=0,(YEAR($T91)+$X91)&lt;BV$7),0,     IF(YEAR($T91)=BV$7,               ($W91/($X91*360))*DAYS360($T91,DATE(BV$7,12,31)),     IF((YEAR($T91)+$X91)&lt;=BV$7,               $W91-SUM($Y91:BU91),               $W91/$X91))))</f>
        <v/>
      </c>
      <c r="BW91" s="240">
        <f>IF(OR(NOT(ISNUMBER($T91)),ISBLANK($W91),NOT(ISNUMBER($X91))),0,      IF(OR(YEAR($T91)&gt;BW$7,$X91&lt;=0,(YEAR($T91)+$X91)&lt;BW$7),0,     IF(YEAR($T91)=BW$7,               ($W91/($X91*360))*DAYS360($T91,DATE(BW$7,12,31)),     IF((YEAR($T91)+$X91)&lt;=BW$7,               $W91-SUM($Y91:BV91),               $W91/$X91))))</f>
        <v/>
      </c>
      <c r="BX91" s="240">
        <f>IF(OR(NOT(ISNUMBER($T91)),ISBLANK($W91),NOT(ISNUMBER($X91))),0,      IF(OR(YEAR($T91)&gt;BX$7,$X91&lt;=0,(YEAR($T91)+$X91)&lt;BX$7),0,     IF(YEAR($T91)=BX$7,               ($W91/($X91*360))*DAYS360($T91,DATE(BX$7,12,31)),     IF((YEAR($T91)+$X91)&lt;=BX$7,               $W91-SUM($Y91:BW91),               $W91/$X91))))</f>
        <v/>
      </c>
      <c r="BY91" s="240">
        <f>IF(OR(NOT(ISNUMBER($T91)),ISBLANK($W91),NOT(ISNUMBER($X91))),0,      IF(OR(YEAR($T91)&gt;BY$7,$X91&lt;=0,(YEAR($T91)+$X91)&lt;BY$7),0,     IF(YEAR($T91)=BY$7,               ($W91/($X91*360))*DAYS360($T91,DATE(BY$7,12,31)),     IF((YEAR($T91)+$X91)&lt;=BY$7,               $W91-SUM($Y91:BX91),               $W91/$X91))))</f>
        <v/>
      </c>
    </row>
    <row r="92" ht="15" customFormat="1" customHeight="1" s="14">
      <c r="A92" s="12" t="n"/>
      <c r="B92" s="30" t="inlineStr">
        <is>
          <t>Bien_Immo - 1</t>
        </is>
      </c>
      <c r="C92" s="190" t="n"/>
      <c r="D92" s="356" t="n"/>
      <c r="E92" s="525" t="n"/>
      <c r="F92" s="525" t="n"/>
      <c r="G92" s="525" t="n"/>
      <c r="H92" s="525" t="n"/>
      <c r="I92" s="525" t="n"/>
      <c r="J92" s="525" t="n"/>
      <c r="K92" s="525" t="n"/>
      <c r="L92" s="525" t="n"/>
      <c r="M92" s="525" t="n"/>
      <c r="N92" s="526" t="n"/>
      <c r="O92" s="260" t="n"/>
      <c r="P92" s="191" t="n"/>
      <c r="Q92" s="341" t="inlineStr">
        <is>
          <t>Autres immobilisations corporelles</t>
        </is>
      </c>
      <c r="R92" s="18" t="n"/>
      <c r="S92" s="12">
        <f>B98</f>
        <v/>
      </c>
      <c r="T92" s="176">
        <f>IFERROR( IF(ISBLANK(C98),"",IF(C98&lt;HLOOKUP(S92,$Z$275:$AC$280,5,FALSE),"",MAX(HLOOKUP(S92,$Z$275:$AC$280,6,FALSE),C98) ) ),"")</f>
        <v/>
      </c>
      <c r="U92" s="287">
        <f>IF(ISBLANK(D98),"",D98)</f>
        <v/>
      </c>
      <c r="V92" s="316">
        <f>Q98</f>
        <v/>
      </c>
      <c r="W92" s="512">
        <f>IF(ISBLANK(O98),0,O98)</f>
        <v/>
      </c>
      <c r="X92" s="512">
        <f>IF(ISBLANK(P98),"",P98)</f>
        <v/>
      </c>
      <c r="Y92" s="12" t="n"/>
      <c r="Z92" s="240">
        <f>IF(OR(NOT(ISNUMBER($T92)),ISBLANK($W92),NOT(ISNUMBER($X92))),0,      IF(OR(YEAR($T92)&gt;Z$7,$X92&lt;=0,(YEAR($T92)+$X92)&lt;Z$7),0,     IF(YEAR($T92)=Z$7,               ($W92/($X92*360))*DAYS360($T92,DATE(Z$7,12,31)),     IF((YEAR($T92)+$X92)&lt;=Z$7,               $W92-SUM($Y92:Y92),               $W92/$X92))))</f>
        <v/>
      </c>
      <c r="AA92" s="240">
        <f>IF(OR(NOT(ISNUMBER($T92)),ISBLANK($W92),NOT(ISNUMBER($X92))),0,      IF(OR(YEAR($T92)&gt;AA$7,$X92&lt;=0,(YEAR($T92)+$X92)&lt;AA$7),0,     IF(YEAR($T92)=AA$7,               ($W92/($X92*360))*DAYS360($T92,DATE(AA$7,12,31)),     IF((YEAR($T92)+$X92)&lt;=AA$7,               $W92-SUM($Y92:Z92),               $W92/$X92))))</f>
        <v/>
      </c>
      <c r="AB92" s="240">
        <f>IF(OR(NOT(ISNUMBER($T92)),ISBLANK($W92),NOT(ISNUMBER($X92))),0,      IF(OR(YEAR($T92)&gt;AB$7,$X92&lt;=0,(YEAR($T92)+$X92)&lt;AB$7),0,     IF(YEAR($T92)=AB$7,               ($W92/($X92*360))*DAYS360($T92,DATE(AB$7,12,31)),     IF((YEAR($T92)+$X92)&lt;=AB$7,               $W92-SUM($Y92:AA92),               $W92/$X92))))</f>
        <v/>
      </c>
      <c r="AC92" s="240">
        <f>IF(OR(NOT(ISNUMBER($T92)),ISBLANK($W92),NOT(ISNUMBER($X92))),0,      IF(OR(YEAR($T92)&gt;AC$7,$X92&lt;=0,(YEAR($T92)+$X92)&lt;AC$7),0,     IF(YEAR($T92)=AC$7,               ($W92/($X92*360))*DAYS360($T92,DATE(AC$7,12,31)),     IF((YEAR($T92)+$X92)&lt;=AC$7,               $W92-SUM($Y92:AB92),               $W92/$X92))))</f>
        <v/>
      </c>
      <c r="AD92" s="240">
        <f>IF(OR(NOT(ISNUMBER($T92)),ISBLANK($W92),NOT(ISNUMBER($X92))),0,      IF(OR(YEAR($T92)&gt;AD$7,$X92&lt;=0,(YEAR($T92)+$X92)&lt;AD$7),0,     IF(YEAR($T92)=AD$7,               ($W92/($X92*360))*DAYS360($T92,DATE(AD$7,12,31)),     IF((YEAR($T92)+$X92)&lt;=AD$7,               $W92-SUM($Y92:AC92),               $W92/$X92))))</f>
        <v/>
      </c>
      <c r="AE92" s="240">
        <f>IF(OR(NOT(ISNUMBER($T92)),ISBLANK($W92),NOT(ISNUMBER($X92))),0,      IF(OR(YEAR($T92)&gt;AE$7,$X92&lt;=0,(YEAR($T92)+$X92)&lt;AE$7),0,     IF(YEAR($T92)=AE$7,               ($W92/($X92*360))*DAYS360($T92,DATE(AE$7,12,31)),     IF((YEAR($T92)+$X92)&lt;=AE$7,               $W92-SUM($Y92:AD92),               $W92/$X92))))</f>
        <v/>
      </c>
      <c r="AF92" s="240">
        <f>IF(OR(NOT(ISNUMBER($T92)),ISBLANK($W92),NOT(ISNUMBER($X92))),0,      IF(OR(YEAR($T92)&gt;AF$7,$X92&lt;=0,(YEAR($T92)+$X92)&lt;AF$7),0,     IF(YEAR($T92)=AF$7,               ($W92/($X92*360))*DAYS360($T92,DATE(AF$7,12,31)),     IF((YEAR($T92)+$X92)&lt;=AF$7,               $W92-SUM($Y92:AE92),               $W92/$X92))))</f>
        <v/>
      </c>
      <c r="AG92" s="240">
        <f>IF(OR(NOT(ISNUMBER($T92)),ISBLANK($W92),NOT(ISNUMBER($X92))),0,      IF(OR(YEAR($T92)&gt;AG$7,$X92&lt;=0,(YEAR($T92)+$X92)&lt;AG$7),0,     IF(YEAR($T92)=AG$7,               ($W92/($X92*360))*DAYS360($T92,DATE(AG$7,12,31)),     IF((YEAR($T92)+$X92)&lt;=AG$7,               $W92-SUM($Y92:AF92),               $W92/$X92))))</f>
        <v/>
      </c>
      <c r="AH92" s="240">
        <f>IF(OR(NOT(ISNUMBER($T92)),ISBLANK($W92),NOT(ISNUMBER($X92))),0,      IF(OR(YEAR($T92)&gt;AH$7,$X92&lt;=0,(YEAR($T92)+$X92)&lt;AH$7),0,     IF(YEAR($T92)=AH$7,               ($W92/($X92*360))*DAYS360($T92,DATE(AH$7,12,31)),     IF((YEAR($T92)+$X92)&lt;=AH$7,               $W92-SUM($Y92:AG92),               $W92/$X92))))</f>
        <v/>
      </c>
      <c r="AI92" s="240">
        <f>IF(OR(NOT(ISNUMBER($T92)),ISBLANK($W92),NOT(ISNUMBER($X92))),0,      IF(OR(YEAR($T92)&gt;AI$7,$X92&lt;=0,(YEAR($T92)+$X92)&lt;AI$7),0,     IF(YEAR($T92)=AI$7,               ($W92/($X92*360))*DAYS360($T92,DATE(AI$7,12,31)),     IF((YEAR($T92)+$X92)&lt;=AI$7,               $W92-SUM($Y92:AH92),               $W92/$X92))))</f>
        <v/>
      </c>
      <c r="AJ92" s="240">
        <f>IF(OR(NOT(ISNUMBER($T92)),ISBLANK($W92),NOT(ISNUMBER($X92))),0,      IF(OR(YEAR($T92)&gt;AJ$7,$X92&lt;=0,(YEAR($T92)+$X92)&lt;AJ$7),0,     IF(YEAR($T92)=AJ$7,               ($W92/($X92*360))*DAYS360($T92,DATE(AJ$7,12,31)),     IF((YEAR($T92)+$X92)&lt;=AJ$7,               $W92-SUM($Y92:AI92),               $W92/$X92))))</f>
        <v/>
      </c>
      <c r="AK92" s="240">
        <f>IF(OR(NOT(ISNUMBER($T92)),ISBLANK($W92),NOT(ISNUMBER($X92))),0,      IF(OR(YEAR($T92)&gt;AK$7,$X92&lt;=0,(YEAR($T92)+$X92)&lt;AK$7),0,     IF(YEAR($T92)=AK$7,               ($W92/($X92*360))*DAYS360($T92,DATE(AK$7,12,31)),     IF((YEAR($T92)+$X92)&lt;=AK$7,               $W92-SUM($Y92:AJ92),               $W92/$X92))))</f>
        <v/>
      </c>
      <c r="AL92" s="240">
        <f>IF(OR(NOT(ISNUMBER($T92)),ISBLANK($W92),NOT(ISNUMBER($X92))),0,      IF(OR(YEAR($T92)&gt;AL$7,$X92&lt;=0,(YEAR($T92)+$X92)&lt;AL$7),0,     IF(YEAR($T92)=AL$7,               ($W92/($X92*360))*DAYS360($T92,DATE(AL$7,12,31)),     IF((YEAR($T92)+$X92)&lt;=AL$7,               $W92-SUM($Y92:AK92),               $W92/$X92))))</f>
        <v/>
      </c>
      <c r="AM92" s="240">
        <f>IF(OR(NOT(ISNUMBER($T92)),ISBLANK($W92),NOT(ISNUMBER($X92))),0,      IF(OR(YEAR($T92)&gt;AM$7,$X92&lt;=0,(YEAR($T92)+$X92)&lt;AM$7),0,     IF(YEAR($T92)=AM$7,               ($W92/($X92*360))*DAYS360($T92,DATE(AM$7,12,31)),     IF((YEAR($T92)+$X92)&lt;=AM$7,               $W92-SUM($Y92:AL92),               $W92/$X92))))</f>
        <v/>
      </c>
      <c r="AN92" s="240">
        <f>IF(OR(NOT(ISNUMBER($T92)),ISBLANK($W92),NOT(ISNUMBER($X92))),0,      IF(OR(YEAR($T92)&gt;AN$7,$X92&lt;=0,(YEAR($T92)+$X92)&lt;AN$7),0,     IF(YEAR($T92)=AN$7,               ($W92/($X92*360))*DAYS360($T92,DATE(AN$7,12,31)),     IF((YEAR($T92)+$X92)&lt;=AN$7,               $W92-SUM($Y92:AM92),               $W92/$X92))))</f>
        <v/>
      </c>
      <c r="AO92" s="240">
        <f>IF(OR(NOT(ISNUMBER($T92)),ISBLANK($W92),NOT(ISNUMBER($X92))),0,      IF(OR(YEAR($T92)&gt;AO$7,$X92&lt;=0,(YEAR($T92)+$X92)&lt;AO$7),0,     IF(YEAR($T92)=AO$7,               ($W92/($X92*360))*DAYS360($T92,DATE(AO$7,12,31)),     IF((YEAR($T92)+$X92)&lt;=AO$7,               $W92-SUM($Y92:AN92),               $W92/$X92))))</f>
        <v/>
      </c>
      <c r="AP92" s="240">
        <f>IF(OR(NOT(ISNUMBER($T92)),ISBLANK($W92),NOT(ISNUMBER($X92))),0,      IF(OR(YEAR($T92)&gt;AP$7,$X92&lt;=0,(YEAR($T92)+$X92)&lt;AP$7),0,     IF(YEAR($T92)=AP$7,               ($W92/($X92*360))*DAYS360($T92,DATE(AP$7,12,31)),     IF((YEAR($T92)+$X92)&lt;=AP$7,               $W92-SUM($Y92:AO92),               $W92/$X92))))</f>
        <v/>
      </c>
      <c r="AQ92" s="240">
        <f>IF(OR(NOT(ISNUMBER($T92)),ISBLANK($W92),NOT(ISNUMBER($X92))),0,      IF(OR(YEAR($T92)&gt;AQ$7,$X92&lt;=0,(YEAR($T92)+$X92)&lt;AQ$7),0,     IF(YEAR($T92)=AQ$7,               ($W92/($X92*360))*DAYS360($T92,DATE(AQ$7,12,31)),     IF((YEAR($T92)+$X92)&lt;=AQ$7,               $W92-SUM($Y92:AP92),               $W92/$X92))))</f>
        <v/>
      </c>
      <c r="AR92" s="240">
        <f>IF(OR(NOT(ISNUMBER($T92)),ISBLANK($W92),NOT(ISNUMBER($X92))),0,      IF(OR(YEAR($T92)&gt;AR$7,$X92&lt;=0,(YEAR($T92)+$X92)&lt;AR$7),0,     IF(YEAR($T92)=AR$7,               ($W92/($X92*360))*DAYS360($T92,DATE(AR$7,12,31)),     IF((YEAR($T92)+$X92)&lt;=AR$7,               $W92-SUM($Y92:AQ92),               $W92/$X92))))</f>
        <v/>
      </c>
      <c r="AS92" s="240">
        <f>IF(OR(NOT(ISNUMBER($T92)),ISBLANK($W92),NOT(ISNUMBER($X92))),0,      IF(OR(YEAR($T92)&gt;AS$7,$X92&lt;=0,(YEAR($T92)+$X92)&lt;AS$7),0,     IF(YEAR($T92)=AS$7,               ($W92/($X92*360))*DAYS360($T92,DATE(AS$7,12,31)),     IF((YEAR($T92)+$X92)&lt;=AS$7,               $W92-SUM($Y92:AR92),               $W92/$X92))))</f>
        <v/>
      </c>
      <c r="AT92" s="240">
        <f>IF(OR(NOT(ISNUMBER($T92)),ISBLANK($W92),NOT(ISNUMBER($X92))),0,      IF(OR(YEAR($T92)&gt;AT$7,$X92&lt;=0,(YEAR($T92)+$X92)&lt;AT$7),0,     IF(YEAR($T92)=AT$7,               ($W92/($X92*360))*DAYS360($T92,DATE(AT$7,12,31)),     IF((YEAR($T92)+$X92)&lt;=AT$7,               $W92-SUM($Y92:AS92),               $W92/$X92))))</f>
        <v/>
      </c>
      <c r="AU92" s="240">
        <f>IF(OR(NOT(ISNUMBER($T92)),ISBLANK($W92),NOT(ISNUMBER($X92))),0,      IF(OR(YEAR($T92)&gt;AU$7,$X92&lt;=0,(YEAR($T92)+$X92)&lt;AU$7),0,     IF(YEAR($T92)=AU$7,               ($W92/($X92*360))*DAYS360($T92,DATE(AU$7,12,31)),     IF((YEAR($T92)+$X92)&lt;=AU$7,               $W92-SUM($Y92:AT92),               $W92/$X92))))</f>
        <v/>
      </c>
      <c r="AV92" s="240">
        <f>IF(OR(NOT(ISNUMBER($T92)),ISBLANK($W92),NOT(ISNUMBER($X92))),0,      IF(OR(YEAR($T92)&gt;AV$7,$X92&lt;=0,(YEAR($T92)+$X92)&lt;AV$7),0,     IF(YEAR($T92)=AV$7,               ($W92/($X92*360))*DAYS360($T92,DATE(AV$7,12,31)),     IF((YEAR($T92)+$X92)&lt;=AV$7,               $W92-SUM($Y92:AU92),               $W92/$X92))))</f>
        <v/>
      </c>
      <c r="AW92" s="240">
        <f>IF(OR(NOT(ISNUMBER($T92)),ISBLANK($W92),NOT(ISNUMBER($X92))),0,      IF(OR(YEAR($T92)&gt;AW$7,$X92&lt;=0,(YEAR($T92)+$X92)&lt;AW$7),0,     IF(YEAR($T92)=AW$7,               ($W92/($X92*360))*DAYS360($T92,DATE(AW$7,12,31)),     IF((YEAR($T92)+$X92)&lt;=AW$7,               $W92-SUM($Y92:AV92),               $W92/$X92))))</f>
        <v/>
      </c>
      <c r="AX92" s="240">
        <f>IF(OR(NOT(ISNUMBER($T92)),ISBLANK($W92),NOT(ISNUMBER($X92))),0,      IF(OR(YEAR($T92)&gt;AX$7,$X92&lt;=0,(YEAR($T92)+$X92)&lt;AX$7),0,     IF(YEAR($T92)=AX$7,               ($W92/($X92*360))*DAYS360($T92,DATE(AX$7,12,31)),     IF((YEAR($T92)+$X92)&lt;=AX$7,               $W92-SUM($Y92:AW92),               $W92/$X92))))</f>
        <v/>
      </c>
      <c r="AY92" s="240">
        <f>IF(OR(NOT(ISNUMBER($T92)),ISBLANK($W92),NOT(ISNUMBER($X92))),0,      IF(OR(YEAR($T92)&gt;AY$7,$X92&lt;=0,(YEAR($T92)+$X92)&lt;AY$7),0,     IF(YEAR($T92)=AY$7,               ($W92/($X92*360))*DAYS360($T92,DATE(AY$7,12,31)),     IF((YEAR($T92)+$X92)&lt;=AY$7,               $W92-SUM($Y92:AX92),               $W92/$X92))))</f>
        <v/>
      </c>
      <c r="AZ92" s="240">
        <f>IF(OR(NOT(ISNUMBER($T92)),ISBLANK($W92),NOT(ISNUMBER($X92))),0,      IF(OR(YEAR($T92)&gt;AZ$7,$X92&lt;=0,(YEAR($T92)+$X92)&lt;AZ$7),0,     IF(YEAR($T92)=AZ$7,               ($W92/($X92*360))*DAYS360($T92,DATE(AZ$7,12,31)),     IF((YEAR($T92)+$X92)&lt;=AZ$7,               $W92-SUM($Y92:AY92),               $W92/$X92))))</f>
        <v/>
      </c>
      <c r="BA92" s="240">
        <f>IF(OR(NOT(ISNUMBER($T92)),ISBLANK($W92),NOT(ISNUMBER($X92))),0,      IF(OR(YEAR($T92)&gt;BA$7,$X92&lt;=0,(YEAR($T92)+$X92)&lt;BA$7),0,     IF(YEAR($T92)=BA$7,               ($W92/($X92*360))*DAYS360($T92,DATE(BA$7,12,31)),     IF((YEAR($T92)+$X92)&lt;=BA$7,               $W92-SUM($Y92:AZ92),               $W92/$X92))))</f>
        <v/>
      </c>
      <c r="BB92" s="240">
        <f>IF(OR(NOT(ISNUMBER($T92)),ISBLANK($W92),NOT(ISNUMBER($X92))),0,      IF(OR(YEAR($T92)&gt;BB$7,$X92&lt;=0,(YEAR($T92)+$X92)&lt;BB$7),0,     IF(YEAR($T92)=BB$7,               ($W92/($X92*360))*DAYS360($T92,DATE(BB$7,12,31)),     IF((YEAR($T92)+$X92)&lt;=BB$7,               $W92-SUM($Y92:BA92),               $W92/$X92))))</f>
        <v/>
      </c>
      <c r="BC92" s="240">
        <f>IF(OR(NOT(ISNUMBER($T92)),ISBLANK($W92),NOT(ISNUMBER($X92))),0,      IF(OR(YEAR($T92)&gt;BC$7,$X92&lt;=0,(YEAR($T92)+$X92)&lt;BC$7),0,     IF(YEAR($T92)=BC$7,               ($W92/($X92*360))*DAYS360($T92,DATE(BC$7,12,31)),     IF((YEAR($T92)+$X92)&lt;=BC$7,               $W92-SUM($Y92:BB92),               $W92/$X92))))</f>
        <v/>
      </c>
      <c r="BD92" s="240">
        <f>IF(OR(NOT(ISNUMBER($T92)),ISBLANK($W92),NOT(ISNUMBER($X92))),0,      IF(OR(YEAR($T92)&gt;BD$7,$X92&lt;=0,(YEAR($T92)+$X92)&lt;BD$7),0,     IF(YEAR($T92)=BD$7,               ($W92/($X92*360))*DAYS360($T92,DATE(BD$7,12,31)),     IF((YEAR($T92)+$X92)&lt;=BD$7,               $W92-SUM($Y92:BC92),               $W92/$X92))))</f>
        <v/>
      </c>
      <c r="BE92" s="240">
        <f>IF(OR(NOT(ISNUMBER($T92)),ISBLANK($W92),NOT(ISNUMBER($X92))),0,      IF(OR(YEAR($T92)&gt;BE$7,$X92&lt;=0,(YEAR($T92)+$X92)&lt;BE$7),0,     IF(YEAR($T92)=BE$7,               ($W92/($X92*360))*DAYS360($T92,DATE(BE$7,12,31)),     IF((YEAR($T92)+$X92)&lt;=BE$7,               $W92-SUM($Y92:BD92),               $W92/$X92))))</f>
        <v/>
      </c>
      <c r="BF92" s="240">
        <f>IF(OR(NOT(ISNUMBER($T92)),ISBLANK($W92),NOT(ISNUMBER($X92))),0,      IF(OR(YEAR($T92)&gt;BF$7,$X92&lt;=0,(YEAR($T92)+$X92)&lt;BF$7),0,     IF(YEAR($T92)=BF$7,               ($W92/($X92*360))*DAYS360($T92,DATE(BF$7,12,31)),     IF((YEAR($T92)+$X92)&lt;=BF$7,               $W92-SUM($Y92:BE92),               $W92/$X92))))</f>
        <v/>
      </c>
      <c r="BG92" s="240">
        <f>IF(OR(NOT(ISNUMBER($T92)),ISBLANK($W92),NOT(ISNUMBER($X92))),0,      IF(OR(YEAR($T92)&gt;BG$7,$X92&lt;=0,(YEAR($T92)+$X92)&lt;BG$7),0,     IF(YEAR($T92)=BG$7,               ($W92/($X92*360))*DAYS360($T92,DATE(BG$7,12,31)),     IF((YEAR($T92)+$X92)&lt;=BG$7,               $W92-SUM($Y92:BF92),               $W92/$X92))))</f>
        <v/>
      </c>
      <c r="BH92" s="240">
        <f>IF(OR(NOT(ISNUMBER($T92)),ISBLANK($W92),NOT(ISNUMBER($X92))),0,      IF(OR(YEAR($T92)&gt;BH$7,$X92&lt;=0,(YEAR($T92)+$X92)&lt;BH$7),0,     IF(YEAR($T92)=BH$7,               ($W92/($X92*360))*DAYS360($T92,DATE(BH$7,12,31)),     IF((YEAR($T92)+$X92)&lt;=BH$7,               $W92-SUM($Y92:BG92),               $W92/$X92))))</f>
        <v/>
      </c>
      <c r="BI92" s="240">
        <f>IF(OR(NOT(ISNUMBER($T92)),ISBLANK($W92),NOT(ISNUMBER($X92))),0,      IF(OR(YEAR($T92)&gt;BI$7,$X92&lt;=0,(YEAR($T92)+$X92)&lt;BI$7),0,     IF(YEAR($T92)=BI$7,               ($W92/($X92*360))*DAYS360($T92,DATE(BI$7,12,31)),     IF((YEAR($T92)+$X92)&lt;=BI$7,               $W92-SUM($Y92:BH92),               $W92/$X92))))</f>
        <v/>
      </c>
      <c r="BJ92" s="240">
        <f>IF(OR(NOT(ISNUMBER($T92)),ISBLANK($W92),NOT(ISNUMBER($X92))),0,      IF(OR(YEAR($T92)&gt;BJ$7,$X92&lt;=0,(YEAR($T92)+$X92)&lt;BJ$7),0,     IF(YEAR($T92)=BJ$7,               ($W92/($X92*360))*DAYS360($T92,DATE(BJ$7,12,31)),     IF((YEAR($T92)+$X92)&lt;=BJ$7,               $W92-SUM($Y92:BI92),               $W92/$X92))))</f>
        <v/>
      </c>
      <c r="BK92" s="240">
        <f>IF(OR(NOT(ISNUMBER($T92)),ISBLANK($W92),NOT(ISNUMBER($X92))),0,      IF(OR(YEAR($T92)&gt;BK$7,$X92&lt;=0,(YEAR($T92)+$X92)&lt;BK$7),0,     IF(YEAR($T92)=BK$7,               ($W92/($X92*360))*DAYS360($T92,DATE(BK$7,12,31)),     IF((YEAR($T92)+$X92)&lt;=BK$7,               $W92-SUM($Y92:BJ92),               $W92/$X92))))</f>
        <v/>
      </c>
      <c r="BL92" s="240">
        <f>IF(OR(NOT(ISNUMBER($T92)),ISBLANK($W92),NOT(ISNUMBER($X92))),0,      IF(OR(YEAR($T92)&gt;BL$7,$X92&lt;=0,(YEAR($T92)+$X92)&lt;BL$7),0,     IF(YEAR($T92)=BL$7,               ($W92/($X92*360))*DAYS360($T92,DATE(BL$7,12,31)),     IF((YEAR($T92)+$X92)&lt;=BL$7,               $W92-SUM($Y92:BK92),               $W92/$X92))))</f>
        <v/>
      </c>
      <c r="BM92" s="240">
        <f>IF(OR(NOT(ISNUMBER($T92)),ISBLANK($W92),NOT(ISNUMBER($X92))),0,      IF(OR(YEAR($T92)&gt;BM$7,$X92&lt;=0,(YEAR($T92)+$X92)&lt;BM$7),0,     IF(YEAR($T92)=BM$7,               ($W92/($X92*360))*DAYS360($T92,DATE(BM$7,12,31)),     IF((YEAR($T92)+$X92)&lt;=BM$7,               $W92-SUM($Y92:BL92),               $W92/$X92))))</f>
        <v/>
      </c>
      <c r="BN92" s="240">
        <f>IF(OR(NOT(ISNUMBER($T92)),ISBLANK($W92),NOT(ISNUMBER($X92))),0,      IF(OR(YEAR($T92)&gt;BN$7,$X92&lt;=0,(YEAR($T92)+$X92)&lt;BN$7),0,     IF(YEAR($T92)=BN$7,               ($W92/($X92*360))*DAYS360($T92,DATE(BN$7,12,31)),     IF((YEAR($T92)+$X92)&lt;=BN$7,               $W92-SUM($Y92:BM92),               $W92/$X92))))</f>
        <v/>
      </c>
      <c r="BO92" s="240">
        <f>IF(OR(NOT(ISNUMBER($T92)),ISBLANK($W92),NOT(ISNUMBER($X92))),0,      IF(OR(YEAR($T92)&gt;BO$7,$X92&lt;=0,(YEAR($T92)+$X92)&lt;BO$7),0,     IF(YEAR($T92)=BO$7,               ($W92/($X92*360))*DAYS360($T92,DATE(BO$7,12,31)),     IF((YEAR($T92)+$X92)&lt;=BO$7,               $W92-SUM($Y92:BN92),               $W92/$X92))))</f>
        <v/>
      </c>
      <c r="BP92" s="240">
        <f>IF(OR(NOT(ISNUMBER($T92)),ISBLANK($W92),NOT(ISNUMBER($X92))),0,      IF(OR(YEAR($T92)&gt;BP$7,$X92&lt;=0,(YEAR($T92)+$X92)&lt;BP$7),0,     IF(YEAR($T92)=BP$7,               ($W92/($X92*360))*DAYS360($T92,DATE(BP$7,12,31)),     IF((YEAR($T92)+$X92)&lt;=BP$7,               $W92-SUM($Y92:BO92),               $W92/$X92))))</f>
        <v/>
      </c>
      <c r="BQ92" s="240">
        <f>IF(OR(NOT(ISNUMBER($T92)),ISBLANK($W92),NOT(ISNUMBER($X92))),0,      IF(OR(YEAR($T92)&gt;BQ$7,$X92&lt;=0,(YEAR($T92)+$X92)&lt;BQ$7),0,     IF(YEAR($T92)=BQ$7,               ($W92/($X92*360))*DAYS360($T92,DATE(BQ$7,12,31)),     IF((YEAR($T92)+$X92)&lt;=BQ$7,               $W92-SUM($Y92:BP92),               $W92/$X92))))</f>
        <v/>
      </c>
      <c r="BR92" s="240">
        <f>IF(OR(NOT(ISNUMBER($T92)),ISBLANK($W92),NOT(ISNUMBER($X92))),0,      IF(OR(YEAR($T92)&gt;BR$7,$X92&lt;=0,(YEAR($T92)+$X92)&lt;BR$7),0,     IF(YEAR($T92)=BR$7,               ($W92/($X92*360))*DAYS360($T92,DATE(BR$7,12,31)),     IF((YEAR($T92)+$X92)&lt;=BR$7,               $W92-SUM($Y92:BQ92),               $W92/$X92))))</f>
        <v/>
      </c>
      <c r="BS92" s="240">
        <f>IF(OR(NOT(ISNUMBER($T92)),ISBLANK($W92),NOT(ISNUMBER($X92))),0,      IF(OR(YEAR($T92)&gt;BS$7,$X92&lt;=0,(YEAR($T92)+$X92)&lt;BS$7),0,     IF(YEAR($T92)=BS$7,               ($W92/($X92*360))*DAYS360($T92,DATE(BS$7,12,31)),     IF((YEAR($T92)+$X92)&lt;=BS$7,               $W92-SUM($Y92:BR92),               $W92/$X92))))</f>
        <v/>
      </c>
      <c r="BT92" s="240">
        <f>IF(OR(NOT(ISNUMBER($T92)),ISBLANK($W92),NOT(ISNUMBER($X92))),0,      IF(OR(YEAR($T92)&gt;BT$7,$X92&lt;=0,(YEAR($T92)+$X92)&lt;BT$7),0,     IF(YEAR($T92)=BT$7,               ($W92/($X92*360))*DAYS360($T92,DATE(BT$7,12,31)),     IF((YEAR($T92)+$X92)&lt;=BT$7,               $W92-SUM($Y92:BS92),               $W92/$X92))))</f>
        <v/>
      </c>
      <c r="BU92" s="240">
        <f>IF(OR(NOT(ISNUMBER($T92)),ISBLANK($W92),NOT(ISNUMBER($X92))),0,      IF(OR(YEAR($T92)&gt;BU$7,$X92&lt;=0,(YEAR($T92)+$X92)&lt;BU$7),0,     IF(YEAR($T92)=BU$7,               ($W92/($X92*360))*DAYS360($T92,DATE(BU$7,12,31)),     IF((YEAR($T92)+$X92)&lt;=BU$7,               $W92-SUM($Y92:BT92),               $W92/$X92))))</f>
        <v/>
      </c>
      <c r="BV92" s="240">
        <f>IF(OR(NOT(ISNUMBER($T92)),ISBLANK($W92),NOT(ISNUMBER($X92))),0,      IF(OR(YEAR($T92)&gt;BV$7,$X92&lt;=0,(YEAR($T92)+$X92)&lt;BV$7),0,     IF(YEAR($T92)=BV$7,               ($W92/($X92*360))*DAYS360($T92,DATE(BV$7,12,31)),     IF((YEAR($T92)+$X92)&lt;=BV$7,               $W92-SUM($Y92:BU92),               $W92/$X92))))</f>
        <v/>
      </c>
      <c r="BW92" s="240">
        <f>IF(OR(NOT(ISNUMBER($T92)),ISBLANK($W92),NOT(ISNUMBER($X92))),0,      IF(OR(YEAR($T92)&gt;BW$7,$X92&lt;=0,(YEAR($T92)+$X92)&lt;BW$7),0,     IF(YEAR($T92)=BW$7,               ($W92/($X92*360))*DAYS360($T92,DATE(BW$7,12,31)),     IF((YEAR($T92)+$X92)&lt;=BW$7,               $W92-SUM($Y92:BV92),               $W92/$X92))))</f>
        <v/>
      </c>
      <c r="BX92" s="240">
        <f>IF(OR(NOT(ISNUMBER($T92)),ISBLANK($W92),NOT(ISNUMBER($X92))),0,      IF(OR(YEAR($T92)&gt;BX$7,$X92&lt;=0,(YEAR($T92)+$X92)&lt;BX$7),0,     IF(YEAR($T92)=BX$7,               ($W92/($X92*360))*DAYS360($T92,DATE(BX$7,12,31)),     IF((YEAR($T92)+$X92)&lt;=BX$7,               $W92-SUM($Y92:BW92),               $W92/$X92))))</f>
        <v/>
      </c>
      <c r="BY92" s="240">
        <f>IF(OR(NOT(ISNUMBER($T92)),ISBLANK($W92),NOT(ISNUMBER($X92))),0,      IF(OR(YEAR($T92)&gt;BY$7,$X92&lt;=0,(YEAR($T92)+$X92)&lt;BY$7),0,     IF(YEAR($T92)=BY$7,               ($W92/($X92*360))*DAYS360($T92,DATE(BY$7,12,31)),     IF((YEAR($T92)+$X92)&lt;=BY$7,               $W92-SUM($Y92:BX92),               $W92/$X92))))</f>
        <v/>
      </c>
    </row>
    <row r="93" ht="15" customFormat="1" customHeight="1" s="14">
      <c r="A93" s="12" t="n"/>
      <c r="B93" s="30" t="inlineStr">
        <is>
          <t>Bien_Immo - 1</t>
        </is>
      </c>
      <c r="C93" s="190" t="n"/>
      <c r="D93" s="356" t="n"/>
      <c r="E93" s="525" t="n"/>
      <c r="F93" s="525" t="n"/>
      <c r="G93" s="525" t="n"/>
      <c r="H93" s="525" t="n"/>
      <c r="I93" s="525" t="n"/>
      <c r="J93" s="525" t="n"/>
      <c r="K93" s="525" t="n"/>
      <c r="L93" s="525" t="n"/>
      <c r="M93" s="525" t="n"/>
      <c r="N93" s="526" t="n"/>
      <c r="O93" s="260" t="n"/>
      <c r="P93" s="191" t="n"/>
      <c r="Q93" s="341" t="inlineStr">
        <is>
          <t>Autres immobilisations corporelles</t>
        </is>
      </c>
      <c r="R93" s="18" t="n"/>
      <c r="S93" s="12">
        <f>B99</f>
        <v/>
      </c>
      <c r="T93" s="176">
        <f>IFERROR( IF(ISBLANK(C99),"",IF(C99&lt;HLOOKUP(S93,$Z$275:$AC$280,5,FALSE),"",MAX(HLOOKUP(S93,$Z$275:$AC$280,6,FALSE),C99) ) ),"")</f>
        <v/>
      </c>
      <c r="U93" s="287">
        <f>IF(ISBLANK(D99),"",D99)</f>
        <v/>
      </c>
      <c r="V93" s="316">
        <f>Q99</f>
        <v/>
      </c>
      <c r="W93" s="512">
        <f>IF(ISBLANK(O99),0,O99)</f>
        <v/>
      </c>
      <c r="X93" s="512">
        <f>IF(ISBLANK(P99),"",P99)</f>
        <v/>
      </c>
      <c r="Y93" s="12" t="n"/>
      <c r="Z93" s="240">
        <f>IF(OR(NOT(ISNUMBER($T93)),ISBLANK($W93),NOT(ISNUMBER($X93))),0,      IF(OR(YEAR($T93)&gt;Z$7,$X93&lt;=0,(YEAR($T93)+$X93)&lt;Z$7),0,     IF(YEAR($T93)=Z$7,               ($W93/($X93*360))*DAYS360($T93,DATE(Z$7,12,31)),     IF((YEAR($T93)+$X93)&lt;=Z$7,               $W93-SUM($Y93:Y93),               $W93/$X93))))</f>
        <v/>
      </c>
      <c r="AA93" s="240">
        <f>IF(OR(NOT(ISNUMBER($T93)),ISBLANK($W93),NOT(ISNUMBER($X93))),0,      IF(OR(YEAR($T93)&gt;AA$7,$X93&lt;=0,(YEAR($T93)+$X93)&lt;AA$7),0,     IF(YEAR($T93)=AA$7,               ($W93/($X93*360))*DAYS360($T93,DATE(AA$7,12,31)),     IF((YEAR($T93)+$X93)&lt;=AA$7,               $W93-SUM($Y93:Z93),               $W93/$X93))))</f>
        <v/>
      </c>
      <c r="AB93" s="240">
        <f>IF(OR(NOT(ISNUMBER($T93)),ISBLANK($W93),NOT(ISNUMBER($X93))),0,      IF(OR(YEAR($T93)&gt;AB$7,$X93&lt;=0,(YEAR($T93)+$X93)&lt;AB$7),0,     IF(YEAR($T93)=AB$7,               ($W93/($X93*360))*DAYS360($T93,DATE(AB$7,12,31)),     IF((YEAR($T93)+$X93)&lt;=AB$7,               $W93-SUM($Y93:AA93),               $W93/$X93))))</f>
        <v/>
      </c>
      <c r="AC93" s="240">
        <f>IF(OR(NOT(ISNUMBER($T93)),ISBLANK($W93),NOT(ISNUMBER($X93))),0,      IF(OR(YEAR($T93)&gt;AC$7,$X93&lt;=0,(YEAR($T93)+$X93)&lt;AC$7),0,     IF(YEAR($T93)=AC$7,               ($W93/($X93*360))*DAYS360($T93,DATE(AC$7,12,31)),     IF((YEAR($T93)+$X93)&lt;=AC$7,               $W93-SUM($Y93:AB93),               $W93/$X93))))</f>
        <v/>
      </c>
      <c r="AD93" s="240">
        <f>IF(OR(NOT(ISNUMBER($T93)),ISBLANK($W93),NOT(ISNUMBER($X93))),0,      IF(OR(YEAR($T93)&gt;AD$7,$X93&lt;=0,(YEAR($T93)+$X93)&lt;AD$7),0,     IF(YEAR($T93)=AD$7,               ($W93/($X93*360))*DAYS360($T93,DATE(AD$7,12,31)),     IF((YEAR($T93)+$X93)&lt;=AD$7,               $W93-SUM($Y93:AC93),               $W93/$X93))))</f>
        <v/>
      </c>
      <c r="AE93" s="240">
        <f>IF(OR(NOT(ISNUMBER($T93)),ISBLANK($W93),NOT(ISNUMBER($X93))),0,      IF(OR(YEAR($T93)&gt;AE$7,$X93&lt;=0,(YEAR($T93)+$X93)&lt;AE$7),0,     IF(YEAR($T93)=AE$7,               ($W93/($X93*360))*DAYS360($T93,DATE(AE$7,12,31)),     IF((YEAR($T93)+$X93)&lt;=AE$7,               $W93-SUM($Y93:AD93),               $W93/$X93))))</f>
        <v/>
      </c>
      <c r="AF93" s="240">
        <f>IF(OR(NOT(ISNUMBER($T93)),ISBLANK($W93),NOT(ISNUMBER($X93))),0,      IF(OR(YEAR($T93)&gt;AF$7,$X93&lt;=0,(YEAR($T93)+$X93)&lt;AF$7),0,     IF(YEAR($T93)=AF$7,               ($W93/($X93*360))*DAYS360($T93,DATE(AF$7,12,31)),     IF((YEAR($T93)+$X93)&lt;=AF$7,               $W93-SUM($Y93:AE93),               $W93/$X93))))</f>
        <v/>
      </c>
      <c r="AG93" s="240">
        <f>IF(OR(NOT(ISNUMBER($T93)),ISBLANK($W93),NOT(ISNUMBER($X93))),0,      IF(OR(YEAR($T93)&gt;AG$7,$X93&lt;=0,(YEAR($T93)+$X93)&lt;AG$7),0,     IF(YEAR($T93)=AG$7,               ($W93/($X93*360))*DAYS360($T93,DATE(AG$7,12,31)),     IF((YEAR($T93)+$X93)&lt;=AG$7,               $W93-SUM($Y93:AF93),               $W93/$X93))))</f>
        <v/>
      </c>
      <c r="AH93" s="240">
        <f>IF(OR(NOT(ISNUMBER($T93)),ISBLANK($W93),NOT(ISNUMBER($X93))),0,      IF(OR(YEAR($T93)&gt;AH$7,$X93&lt;=0,(YEAR($T93)+$X93)&lt;AH$7),0,     IF(YEAR($T93)=AH$7,               ($W93/($X93*360))*DAYS360($T93,DATE(AH$7,12,31)),     IF((YEAR($T93)+$X93)&lt;=AH$7,               $W93-SUM($Y93:AG93),               $W93/$X93))))</f>
        <v/>
      </c>
      <c r="AI93" s="240">
        <f>IF(OR(NOT(ISNUMBER($T93)),ISBLANK($W93),NOT(ISNUMBER($X93))),0,      IF(OR(YEAR($T93)&gt;AI$7,$X93&lt;=0,(YEAR($T93)+$X93)&lt;AI$7),0,     IF(YEAR($T93)=AI$7,               ($W93/($X93*360))*DAYS360($T93,DATE(AI$7,12,31)),     IF((YEAR($T93)+$X93)&lt;=AI$7,               $W93-SUM($Y93:AH93),               $W93/$X93))))</f>
        <v/>
      </c>
      <c r="AJ93" s="240">
        <f>IF(OR(NOT(ISNUMBER($T93)),ISBLANK($W93),NOT(ISNUMBER($X93))),0,      IF(OR(YEAR($T93)&gt;AJ$7,$X93&lt;=0,(YEAR($T93)+$X93)&lt;AJ$7),0,     IF(YEAR($T93)=AJ$7,               ($W93/($X93*360))*DAYS360($T93,DATE(AJ$7,12,31)),     IF((YEAR($T93)+$X93)&lt;=AJ$7,               $W93-SUM($Y93:AI93),               $W93/$X93))))</f>
        <v/>
      </c>
      <c r="AK93" s="240">
        <f>IF(OR(NOT(ISNUMBER($T93)),ISBLANK($W93),NOT(ISNUMBER($X93))),0,      IF(OR(YEAR($T93)&gt;AK$7,$X93&lt;=0,(YEAR($T93)+$X93)&lt;AK$7),0,     IF(YEAR($T93)=AK$7,               ($W93/($X93*360))*DAYS360($T93,DATE(AK$7,12,31)),     IF((YEAR($T93)+$X93)&lt;=AK$7,               $W93-SUM($Y93:AJ93),               $W93/$X93))))</f>
        <v/>
      </c>
      <c r="AL93" s="240">
        <f>IF(OR(NOT(ISNUMBER($T93)),ISBLANK($W93),NOT(ISNUMBER($X93))),0,      IF(OR(YEAR($T93)&gt;AL$7,$X93&lt;=0,(YEAR($T93)+$X93)&lt;AL$7),0,     IF(YEAR($T93)=AL$7,               ($W93/($X93*360))*DAYS360($T93,DATE(AL$7,12,31)),     IF((YEAR($T93)+$X93)&lt;=AL$7,               $W93-SUM($Y93:AK93),               $W93/$X93))))</f>
        <v/>
      </c>
      <c r="AM93" s="240">
        <f>IF(OR(NOT(ISNUMBER($T93)),ISBLANK($W93),NOT(ISNUMBER($X93))),0,      IF(OR(YEAR($T93)&gt;AM$7,$X93&lt;=0,(YEAR($T93)+$X93)&lt;AM$7),0,     IF(YEAR($T93)=AM$7,               ($W93/($X93*360))*DAYS360($T93,DATE(AM$7,12,31)),     IF((YEAR($T93)+$X93)&lt;=AM$7,               $W93-SUM($Y93:AL93),               $W93/$X93))))</f>
        <v/>
      </c>
      <c r="AN93" s="240">
        <f>IF(OR(NOT(ISNUMBER($T93)),ISBLANK($W93),NOT(ISNUMBER($X93))),0,      IF(OR(YEAR($T93)&gt;AN$7,$X93&lt;=0,(YEAR($T93)+$X93)&lt;AN$7),0,     IF(YEAR($T93)=AN$7,               ($W93/($X93*360))*DAYS360($T93,DATE(AN$7,12,31)),     IF((YEAR($T93)+$X93)&lt;=AN$7,               $W93-SUM($Y93:AM93),               $W93/$X93))))</f>
        <v/>
      </c>
      <c r="AO93" s="240">
        <f>IF(OR(NOT(ISNUMBER($T93)),ISBLANK($W93),NOT(ISNUMBER($X93))),0,      IF(OR(YEAR($T93)&gt;AO$7,$X93&lt;=0,(YEAR($T93)+$X93)&lt;AO$7),0,     IF(YEAR($T93)=AO$7,               ($W93/($X93*360))*DAYS360($T93,DATE(AO$7,12,31)),     IF((YEAR($T93)+$X93)&lt;=AO$7,               $W93-SUM($Y93:AN93),               $W93/$X93))))</f>
        <v/>
      </c>
      <c r="AP93" s="240">
        <f>IF(OR(NOT(ISNUMBER($T93)),ISBLANK($W93),NOT(ISNUMBER($X93))),0,      IF(OR(YEAR($T93)&gt;AP$7,$X93&lt;=0,(YEAR($T93)+$X93)&lt;AP$7),0,     IF(YEAR($T93)=AP$7,               ($W93/($X93*360))*DAYS360($T93,DATE(AP$7,12,31)),     IF((YEAR($T93)+$X93)&lt;=AP$7,               $W93-SUM($Y93:AO93),               $W93/$X93))))</f>
        <v/>
      </c>
      <c r="AQ93" s="240">
        <f>IF(OR(NOT(ISNUMBER($T93)),ISBLANK($W93),NOT(ISNUMBER($X93))),0,      IF(OR(YEAR($T93)&gt;AQ$7,$X93&lt;=0,(YEAR($T93)+$X93)&lt;AQ$7),0,     IF(YEAR($T93)=AQ$7,               ($W93/($X93*360))*DAYS360($T93,DATE(AQ$7,12,31)),     IF((YEAR($T93)+$X93)&lt;=AQ$7,               $W93-SUM($Y93:AP93),               $W93/$X93))))</f>
        <v/>
      </c>
      <c r="AR93" s="240">
        <f>IF(OR(NOT(ISNUMBER($T93)),ISBLANK($W93),NOT(ISNUMBER($X93))),0,      IF(OR(YEAR($T93)&gt;AR$7,$X93&lt;=0,(YEAR($T93)+$X93)&lt;AR$7),0,     IF(YEAR($T93)=AR$7,               ($W93/($X93*360))*DAYS360($T93,DATE(AR$7,12,31)),     IF((YEAR($T93)+$X93)&lt;=AR$7,               $W93-SUM($Y93:AQ93),               $W93/$X93))))</f>
        <v/>
      </c>
      <c r="AS93" s="240">
        <f>IF(OR(NOT(ISNUMBER($T93)),ISBLANK($W93),NOT(ISNUMBER($X93))),0,      IF(OR(YEAR($T93)&gt;AS$7,$X93&lt;=0,(YEAR($T93)+$X93)&lt;AS$7),0,     IF(YEAR($T93)=AS$7,               ($W93/($X93*360))*DAYS360($T93,DATE(AS$7,12,31)),     IF((YEAR($T93)+$X93)&lt;=AS$7,               $W93-SUM($Y93:AR93),               $W93/$X93))))</f>
        <v/>
      </c>
      <c r="AT93" s="240">
        <f>IF(OR(NOT(ISNUMBER($T93)),ISBLANK($W93),NOT(ISNUMBER($X93))),0,      IF(OR(YEAR($T93)&gt;AT$7,$X93&lt;=0,(YEAR($T93)+$X93)&lt;AT$7),0,     IF(YEAR($T93)=AT$7,               ($W93/($X93*360))*DAYS360($T93,DATE(AT$7,12,31)),     IF((YEAR($T93)+$X93)&lt;=AT$7,               $W93-SUM($Y93:AS93),               $W93/$X93))))</f>
        <v/>
      </c>
      <c r="AU93" s="240">
        <f>IF(OR(NOT(ISNUMBER($T93)),ISBLANK($W93),NOT(ISNUMBER($X93))),0,      IF(OR(YEAR($T93)&gt;AU$7,$X93&lt;=0,(YEAR($T93)+$X93)&lt;AU$7),0,     IF(YEAR($T93)=AU$7,               ($W93/($X93*360))*DAYS360($T93,DATE(AU$7,12,31)),     IF((YEAR($T93)+$X93)&lt;=AU$7,               $W93-SUM($Y93:AT93),               $W93/$X93))))</f>
        <v/>
      </c>
      <c r="AV93" s="240">
        <f>IF(OR(NOT(ISNUMBER($T93)),ISBLANK($W93),NOT(ISNUMBER($X93))),0,      IF(OR(YEAR($T93)&gt;AV$7,$X93&lt;=0,(YEAR($T93)+$X93)&lt;AV$7),0,     IF(YEAR($T93)=AV$7,               ($W93/($X93*360))*DAYS360($T93,DATE(AV$7,12,31)),     IF((YEAR($T93)+$X93)&lt;=AV$7,               $W93-SUM($Y93:AU93),               $W93/$X93))))</f>
        <v/>
      </c>
      <c r="AW93" s="240">
        <f>IF(OR(NOT(ISNUMBER($T93)),ISBLANK($W93),NOT(ISNUMBER($X93))),0,      IF(OR(YEAR($T93)&gt;AW$7,$X93&lt;=0,(YEAR($T93)+$X93)&lt;AW$7),0,     IF(YEAR($T93)=AW$7,               ($W93/($X93*360))*DAYS360($T93,DATE(AW$7,12,31)),     IF((YEAR($T93)+$X93)&lt;=AW$7,               $W93-SUM($Y93:AV93),               $W93/$X93))))</f>
        <v/>
      </c>
      <c r="AX93" s="240">
        <f>IF(OR(NOT(ISNUMBER($T93)),ISBLANK($W93),NOT(ISNUMBER($X93))),0,      IF(OR(YEAR($T93)&gt;AX$7,$X93&lt;=0,(YEAR($T93)+$X93)&lt;AX$7),0,     IF(YEAR($T93)=AX$7,               ($W93/($X93*360))*DAYS360($T93,DATE(AX$7,12,31)),     IF((YEAR($T93)+$X93)&lt;=AX$7,               $W93-SUM($Y93:AW93),               $W93/$X93))))</f>
        <v/>
      </c>
      <c r="AY93" s="240">
        <f>IF(OR(NOT(ISNUMBER($T93)),ISBLANK($W93),NOT(ISNUMBER($X93))),0,      IF(OR(YEAR($T93)&gt;AY$7,$X93&lt;=0,(YEAR($T93)+$X93)&lt;AY$7),0,     IF(YEAR($T93)=AY$7,               ($W93/($X93*360))*DAYS360($T93,DATE(AY$7,12,31)),     IF((YEAR($T93)+$X93)&lt;=AY$7,               $W93-SUM($Y93:AX93),               $W93/$X93))))</f>
        <v/>
      </c>
      <c r="AZ93" s="240">
        <f>IF(OR(NOT(ISNUMBER($T93)),ISBLANK($W93),NOT(ISNUMBER($X93))),0,      IF(OR(YEAR($T93)&gt;AZ$7,$X93&lt;=0,(YEAR($T93)+$X93)&lt;AZ$7),0,     IF(YEAR($T93)=AZ$7,               ($W93/($X93*360))*DAYS360($T93,DATE(AZ$7,12,31)),     IF((YEAR($T93)+$X93)&lt;=AZ$7,               $W93-SUM($Y93:AY93),               $W93/$X93))))</f>
        <v/>
      </c>
      <c r="BA93" s="240">
        <f>IF(OR(NOT(ISNUMBER($T93)),ISBLANK($W93),NOT(ISNUMBER($X93))),0,      IF(OR(YEAR($T93)&gt;BA$7,$X93&lt;=0,(YEAR($T93)+$X93)&lt;BA$7),0,     IF(YEAR($T93)=BA$7,               ($W93/($X93*360))*DAYS360($T93,DATE(BA$7,12,31)),     IF((YEAR($T93)+$X93)&lt;=BA$7,               $W93-SUM($Y93:AZ93),               $W93/$X93))))</f>
        <v/>
      </c>
      <c r="BB93" s="240">
        <f>IF(OR(NOT(ISNUMBER($T93)),ISBLANK($W93),NOT(ISNUMBER($X93))),0,      IF(OR(YEAR($T93)&gt;BB$7,$X93&lt;=0,(YEAR($T93)+$X93)&lt;BB$7),0,     IF(YEAR($T93)=BB$7,               ($W93/($X93*360))*DAYS360($T93,DATE(BB$7,12,31)),     IF((YEAR($T93)+$X93)&lt;=BB$7,               $W93-SUM($Y93:BA93),               $W93/$X93))))</f>
        <v/>
      </c>
      <c r="BC93" s="240">
        <f>IF(OR(NOT(ISNUMBER($T93)),ISBLANK($W93),NOT(ISNUMBER($X93))),0,      IF(OR(YEAR($T93)&gt;BC$7,$X93&lt;=0,(YEAR($T93)+$X93)&lt;BC$7),0,     IF(YEAR($T93)=BC$7,               ($W93/($X93*360))*DAYS360($T93,DATE(BC$7,12,31)),     IF((YEAR($T93)+$X93)&lt;=BC$7,               $W93-SUM($Y93:BB93),               $W93/$X93))))</f>
        <v/>
      </c>
      <c r="BD93" s="240">
        <f>IF(OR(NOT(ISNUMBER($T93)),ISBLANK($W93),NOT(ISNUMBER($X93))),0,      IF(OR(YEAR($T93)&gt;BD$7,$X93&lt;=0,(YEAR($T93)+$X93)&lt;BD$7),0,     IF(YEAR($T93)=BD$7,               ($W93/($X93*360))*DAYS360($T93,DATE(BD$7,12,31)),     IF((YEAR($T93)+$X93)&lt;=BD$7,               $W93-SUM($Y93:BC93),               $W93/$X93))))</f>
        <v/>
      </c>
      <c r="BE93" s="240">
        <f>IF(OR(NOT(ISNUMBER($T93)),ISBLANK($W93),NOT(ISNUMBER($X93))),0,      IF(OR(YEAR($T93)&gt;BE$7,$X93&lt;=0,(YEAR($T93)+$X93)&lt;BE$7),0,     IF(YEAR($T93)=BE$7,               ($W93/($X93*360))*DAYS360($T93,DATE(BE$7,12,31)),     IF((YEAR($T93)+$X93)&lt;=BE$7,               $W93-SUM($Y93:BD93),               $W93/$X93))))</f>
        <v/>
      </c>
      <c r="BF93" s="240">
        <f>IF(OR(NOT(ISNUMBER($T93)),ISBLANK($W93),NOT(ISNUMBER($X93))),0,      IF(OR(YEAR($T93)&gt;BF$7,$X93&lt;=0,(YEAR($T93)+$X93)&lt;BF$7),0,     IF(YEAR($T93)=BF$7,               ($W93/($X93*360))*DAYS360($T93,DATE(BF$7,12,31)),     IF((YEAR($T93)+$X93)&lt;=BF$7,               $W93-SUM($Y93:BE93),               $W93/$X93))))</f>
        <v/>
      </c>
      <c r="BG93" s="240">
        <f>IF(OR(NOT(ISNUMBER($T93)),ISBLANK($W93),NOT(ISNUMBER($X93))),0,      IF(OR(YEAR($T93)&gt;BG$7,$X93&lt;=0,(YEAR($T93)+$X93)&lt;BG$7),0,     IF(YEAR($T93)=BG$7,               ($W93/($X93*360))*DAYS360($T93,DATE(BG$7,12,31)),     IF((YEAR($T93)+$X93)&lt;=BG$7,               $W93-SUM($Y93:BF93),               $W93/$X93))))</f>
        <v/>
      </c>
      <c r="BH93" s="240">
        <f>IF(OR(NOT(ISNUMBER($T93)),ISBLANK($W93),NOT(ISNUMBER($X93))),0,      IF(OR(YEAR($T93)&gt;BH$7,$X93&lt;=0,(YEAR($T93)+$X93)&lt;BH$7),0,     IF(YEAR($T93)=BH$7,               ($W93/($X93*360))*DAYS360($T93,DATE(BH$7,12,31)),     IF((YEAR($T93)+$X93)&lt;=BH$7,               $W93-SUM($Y93:BG93),               $W93/$X93))))</f>
        <v/>
      </c>
      <c r="BI93" s="240">
        <f>IF(OR(NOT(ISNUMBER($T93)),ISBLANK($W93),NOT(ISNUMBER($X93))),0,      IF(OR(YEAR($T93)&gt;BI$7,$X93&lt;=0,(YEAR($T93)+$X93)&lt;BI$7),0,     IF(YEAR($T93)=BI$7,               ($W93/($X93*360))*DAYS360($T93,DATE(BI$7,12,31)),     IF((YEAR($T93)+$X93)&lt;=BI$7,               $W93-SUM($Y93:BH93),               $W93/$X93))))</f>
        <v/>
      </c>
      <c r="BJ93" s="240">
        <f>IF(OR(NOT(ISNUMBER($T93)),ISBLANK($W93),NOT(ISNUMBER($X93))),0,      IF(OR(YEAR($T93)&gt;BJ$7,$X93&lt;=0,(YEAR($T93)+$X93)&lt;BJ$7),0,     IF(YEAR($T93)=BJ$7,               ($W93/($X93*360))*DAYS360($T93,DATE(BJ$7,12,31)),     IF((YEAR($T93)+$X93)&lt;=BJ$7,               $W93-SUM($Y93:BI93),               $W93/$X93))))</f>
        <v/>
      </c>
      <c r="BK93" s="240">
        <f>IF(OR(NOT(ISNUMBER($T93)),ISBLANK($W93),NOT(ISNUMBER($X93))),0,      IF(OR(YEAR($T93)&gt;BK$7,$X93&lt;=0,(YEAR($T93)+$X93)&lt;BK$7),0,     IF(YEAR($T93)=BK$7,               ($W93/($X93*360))*DAYS360($T93,DATE(BK$7,12,31)),     IF((YEAR($T93)+$X93)&lt;=BK$7,               $W93-SUM($Y93:BJ93),               $W93/$X93))))</f>
        <v/>
      </c>
      <c r="BL93" s="240">
        <f>IF(OR(NOT(ISNUMBER($T93)),ISBLANK($W93),NOT(ISNUMBER($X93))),0,      IF(OR(YEAR($T93)&gt;BL$7,$X93&lt;=0,(YEAR($T93)+$X93)&lt;BL$7),0,     IF(YEAR($T93)=BL$7,               ($W93/($X93*360))*DAYS360($T93,DATE(BL$7,12,31)),     IF((YEAR($T93)+$X93)&lt;=BL$7,               $W93-SUM($Y93:BK93),               $W93/$X93))))</f>
        <v/>
      </c>
      <c r="BM93" s="240">
        <f>IF(OR(NOT(ISNUMBER($T93)),ISBLANK($W93),NOT(ISNUMBER($X93))),0,      IF(OR(YEAR($T93)&gt;BM$7,$X93&lt;=0,(YEAR($T93)+$X93)&lt;BM$7),0,     IF(YEAR($T93)=BM$7,               ($W93/($X93*360))*DAYS360($T93,DATE(BM$7,12,31)),     IF((YEAR($T93)+$X93)&lt;=BM$7,               $W93-SUM($Y93:BL93),               $W93/$X93))))</f>
        <v/>
      </c>
      <c r="BN93" s="240">
        <f>IF(OR(NOT(ISNUMBER($T93)),ISBLANK($W93),NOT(ISNUMBER($X93))),0,      IF(OR(YEAR($T93)&gt;BN$7,$X93&lt;=0,(YEAR($T93)+$X93)&lt;BN$7),0,     IF(YEAR($T93)=BN$7,               ($W93/($X93*360))*DAYS360($T93,DATE(BN$7,12,31)),     IF((YEAR($T93)+$X93)&lt;=BN$7,               $W93-SUM($Y93:BM93),               $W93/$X93))))</f>
        <v/>
      </c>
      <c r="BO93" s="240">
        <f>IF(OR(NOT(ISNUMBER($T93)),ISBLANK($W93),NOT(ISNUMBER($X93))),0,      IF(OR(YEAR($T93)&gt;BO$7,$X93&lt;=0,(YEAR($T93)+$X93)&lt;BO$7),0,     IF(YEAR($T93)=BO$7,               ($W93/($X93*360))*DAYS360($T93,DATE(BO$7,12,31)),     IF((YEAR($T93)+$X93)&lt;=BO$7,               $W93-SUM($Y93:BN93),               $W93/$X93))))</f>
        <v/>
      </c>
      <c r="BP93" s="240">
        <f>IF(OR(NOT(ISNUMBER($T93)),ISBLANK($W93),NOT(ISNUMBER($X93))),0,      IF(OR(YEAR($T93)&gt;BP$7,$X93&lt;=0,(YEAR($T93)+$X93)&lt;BP$7),0,     IF(YEAR($T93)=BP$7,               ($W93/($X93*360))*DAYS360($T93,DATE(BP$7,12,31)),     IF((YEAR($T93)+$X93)&lt;=BP$7,               $W93-SUM($Y93:BO93),               $W93/$X93))))</f>
        <v/>
      </c>
      <c r="BQ93" s="240">
        <f>IF(OR(NOT(ISNUMBER($T93)),ISBLANK($W93),NOT(ISNUMBER($X93))),0,      IF(OR(YEAR($T93)&gt;BQ$7,$X93&lt;=0,(YEAR($T93)+$X93)&lt;BQ$7),0,     IF(YEAR($T93)=BQ$7,               ($W93/($X93*360))*DAYS360($T93,DATE(BQ$7,12,31)),     IF((YEAR($T93)+$X93)&lt;=BQ$7,               $W93-SUM($Y93:BP93),               $W93/$X93))))</f>
        <v/>
      </c>
      <c r="BR93" s="240">
        <f>IF(OR(NOT(ISNUMBER($T93)),ISBLANK($W93),NOT(ISNUMBER($X93))),0,      IF(OR(YEAR($T93)&gt;BR$7,$X93&lt;=0,(YEAR($T93)+$X93)&lt;BR$7),0,     IF(YEAR($T93)=BR$7,               ($W93/($X93*360))*DAYS360($T93,DATE(BR$7,12,31)),     IF((YEAR($T93)+$X93)&lt;=BR$7,               $W93-SUM($Y93:BQ93),               $W93/$X93))))</f>
        <v/>
      </c>
      <c r="BS93" s="240">
        <f>IF(OR(NOT(ISNUMBER($T93)),ISBLANK($W93),NOT(ISNUMBER($X93))),0,      IF(OR(YEAR($T93)&gt;BS$7,$X93&lt;=0,(YEAR($T93)+$X93)&lt;BS$7),0,     IF(YEAR($T93)=BS$7,               ($W93/($X93*360))*DAYS360($T93,DATE(BS$7,12,31)),     IF((YEAR($T93)+$X93)&lt;=BS$7,               $W93-SUM($Y93:BR93),               $W93/$X93))))</f>
        <v/>
      </c>
      <c r="BT93" s="240">
        <f>IF(OR(NOT(ISNUMBER($T93)),ISBLANK($W93),NOT(ISNUMBER($X93))),0,      IF(OR(YEAR($T93)&gt;BT$7,$X93&lt;=0,(YEAR($T93)+$X93)&lt;BT$7),0,     IF(YEAR($T93)=BT$7,               ($W93/($X93*360))*DAYS360($T93,DATE(BT$7,12,31)),     IF((YEAR($T93)+$X93)&lt;=BT$7,               $W93-SUM($Y93:BS93),               $W93/$X93))))</f>
        <v/>
      </c>
      <c r="BU93" s="240">
        <f>IF(OR(NOT(ISNUMBER($T93)),ISBLANK($W93),NOT(ISNUMBER($X93))),0,      IF(OR(YEAR($T93)&gt;BU$7,$X93&lt;=0,(YEAR($T93)+$X93)&lt;BU$7),0,     IF(YEAR($T93)=BU$7,               ($W93/($X93*360))*DAYS360($T93,DATE(BU$7,12,31)),     IF((YEAR($T93)+$X93)&lt;=BU$7,               $W93-SUM($Y93:BT93),               $W93/$X93))))</f>
        <v/>
      </c>
      <c r="BV93" s="240">
        <f>IF(OR(NOT(ISNUMBER($T93)),ISBLANK($W93),NOT(ISNUMBER($X93))),0,      IF(OR(YEAR($T93)&gt;BV$7,$X93&lt;=0,(YEAR($T93)+$X93)&lt;BV$7),0,     IF(YEAR($T93)=BV$7,               ($W93/($X93*360))*DAYS360($T93,DATE(BV$7,12,31)),     IF((YEAR($T93)+$X93)&lt;=BV$7,               $W93-SUM($Y93:BU93),               $W93/$X93))))</f>
        <v/>
      </c>
      <c r="BW93" s="240">
        <f>IF(OR(NOT(ISNUMBER($T93)),ISBLANK($W93),NOT(ISNUMBER($X93))),0,      IF(OR(YEAR($T93)&gt;BW$7,$X93&lt;=0,(YEAR($T93)+$X93)&lt;BW$7),0,     IF(YEAR($T93)=BW$7,               ($W93/($X93*360))*DAYS360($T93,DATE(BW$7,12,31)),     IF((YEAR($T93)+$X93)&lt;=BW$7,               $W93-SUM($Y93:BV93),               $W93/$X93))))</f>
        <v/>
      </c>
      <c r="BX93" s="240">
        <f>IF(OR(NOT(ISNUMBER($T93)),ISBLANK($W93),NOT(ISNUMBER($X93))),0,      IF(OR(YEAR($T93)&gt;BX$7,$X93&lt;=0,(YEAR($T93)+$X93)&lt;BX$7),0,     IF(YEAR($T93)=BX$7,               ($W93/($X93*360))*DAYS360($T93,DATE(BX$7,12,31)),     IF((YEAR($T93)+$X93)&lt;=BX$7,               $W93-SUM($Y93:BW93),               $W93/$X93))))</f>
        <v/>
      </c>
      <c r="BY93" s="240">
        <f>IF(OR(NOT(ISNUMBER($T93)),ISBLANK($W93),NOT(ISNUMBER($X93))),0,      IF(OR(YEAR($T93)&gt;BY$7,$X93&lt;=0,(YEAR($T93)+$X93)&lt;BY$7),0,     IF(YEAR($T93)=BY$7,               ($W93/($X93*360))*DAYS360($T93,DATE(BY$7,12,31)),     IF((YEAR($T93)+$X93)&lt;=BY$7,               $W93-SUM($Y93:BX93),               $W93/$X93))))</f>
        <v/>
      </c>
    </row>
    <row r="94" ht="15" customFormat="1" customHeight="1" s="14">
      <c r="A94" s="12" t="n"/>
      <c r="B94" s="30" t="inlineStr">
        <is>
          <t>Bien_Immo - 1</t>
        </is>
      </c>
      <c r="C94" s="190" t="n"/>
      <c r="D94" s="356" t="n"/>
      <c r="E94" s="525" t="n"/>
      <c r="F94" s="525" t="n"/>
      <c r="G94" s="525" t="n"/>
      <c r="H94" s="525" t="n"/>
      <c r="I94" s="525" t="n"/>
      <c r="J94" s="525" t="n"/>
      <c r="K94" s="525" t="n"/>
      <c r="L94" s="525" t="n"/>
      <c r="M94" s="525" t="n"/>
      <c r="N94" s="526" t="n"/>
      <c r="O94" s="260" t="n"/>
      <c r="P94" s="191" t="n"/>
      <c r="Q94" s="341" t="inlineStr">
        <is>
          <t>Autres immobilisations corporelles</t>
        </is>
      </c>
      <c r="R94" s="18" t="n"/>
      <c r="S94" s="12">
        <f>B100</f>
        <v/>
      </c>
      <c r="T94" s="176">
        <f>IFERROR( IF(ISBLANK(C100),"",IF(C100&lt;HLOOKUP(S94,$Z$275:$AC$280,5,FALSE),"",MAX(HLOOKUP(S94,$Z$275:$AC$280,6,FALSE),C100) ) ),"")</f>
        <v/>
      </c>
      <c r="U94" s="287">
        <f>IF(ISBLANK(D100),"",D100)</f>
        <v/>
      </c>
      <c r="V94" s="316">
        <f>Q100</f>
        <v/>
      </c>
      <c r="W94" s="512">
        <f>IF(ISBLANK(O100),0,O100)</f>
        <v/>
      </c>
      <c r="X94" s="512">
        <f>IF(ISBLANK(P100),"",P100)</f>
        <v/>
      </c>
      <c r="Y94" s="12" t="n"/>
      <c r="Z94" s="240">
        <f>IF(OR(NOT(ISNUMBER($T94)),ISBLANK($W94),NOT(ISNUMBER($X94))),0,      IF(OR(YEAR($T94)&gt;Z$7,$X94&lt;=0,(YEAR($T94)+$X94)&lt;Z$7),0,     IF(YEAR($T94)=Z$7,               ($W94/($X94*360))*DAYS360($T94,DATE(Z$7,12,31)),     IF((YEAR($T94)+$X94)&lt;=Z$7,               $W94-SUM($Y94:Y94),               $W94/$X94))))</f>
        <v/>
      </c>
      <c r="AA94" s="240">
        <f>IF(OR(NOT(ISNUMBER($T94)),ISBLANK($W94),NOT(ISNUMBER($X94))),0,      IF(OR(YEAR($T94)&gt;AA$7,$X94&lt;=0,(YEAR($T94)+$X94)&lt;AA$7),0,     IF(YEAR($T94)=AA$7,               ($W94/($X94*360))*DAYS360($T94,DATE(AA$7,12,31)),     IF((YEAR($T94)+$X94)&lt;=AA$7,               $W94-SUM($Y94:Z94),               $W94/$X94))))</f>
        <v/>
      </c>
      <c r="AB94" s="240">
        <f>IF(OR(NOT(ISNUMBER($T94)),ISBLANK($W94),NOT(ISNUMBER($X94))),0,      IF(OR(YEAR($T94)&gt;AB$7,$X94&lt;=0,(YEAR($T94)+$X94)&lt;AB$7),0,     IF(YEAR($T94)=AB$7,               ($W94/($X94*360))*DAYS360($T94,DATE(AB$7,12,31)),     IF((YEAR($T94)+$X94)&lt;=AB$7,               $W94-SUM($Y94:AA94),               $W94/$X94))))</f>
        <v/>
      </c>
      <c r="AC94" s="240">
        <f>IF(OR(NOT(ISNUMBER($T94)),ISBLANK($W94),NOT(ISNUMBER($X94))),0,      IF(OR(YEAR($T94)&gt;AC$7,$X94&lt;=0,(YEAR($T94)+$X94)&lt;AC$7),0,     IF(YEAR($T94)=AC$7,               ($W94/($X94*360))*DAYS360($T94,DATE(AC$7,12,31)),     IF((YEAR($T94)+$X94)&lt;=AC$7,               $W94-SUM($Y94:AB94),               $W94/$X94))))</f>
        <v/>
      </c>
      <c r="AD94" s="240">
        <f>IF(OR(NOT(ISNUMBER($T94)),ISBLANK($W94),NOT(ISNUMBER($X94))),0,      IF(OR(YEAR($T94)&gt;AD$7,$X94&lt;=0,(YEAR($T94)+$X94)&lt;AD$7),0,     IF(YEAR($T94)=AD$7,               ($W94/($X94*360))*DAYS360($T94,DATE(AD$7,12,31)),     IF((YEAR($T94)+$X94)&lt;=AD$7,               $W94-SUM($Y94:AC94),               $W94/$X94))))</f>
        <v/>
      </c>
      <c r="AE94" s="240">
        <f>IF(OR(NOT(ISNUMBER($T94)),ISBLANK($W94),NOT(ISNUMBER($X94))),0,      IF(OR(YEAR($T94)&gt;AE$7,$X94&lt;=0,(YEAR($T94)+$X94)&lt;AE$7),0,     IF(YEAR($T94)=AE$7,               ($W94/($X94*360))*DAYS360($T94,DATE(AE$7,12,31)),     IF((YEAR($T94)+$X94)&lt;=AE$7,               $W94-SUM($Y94:AD94),               $W94/$X94))))</f>
        <v/>
      </c>
      <c r="AF94" s="240">
        <f>IF(OR(NOT(ISNUMBER($T94)),ISBLANK($W94),NOT(ISNUMBER($X94))),0,      IF(OR(YEAR($T94)&gt;AF$7,$X94&lt;=0,(YEAR($T94)+$X94)&lt;AF$7),0,     IF(YEAR($T94)=AF$7,               ($W94/($X94*360))*DAYS360($T94,DATE(AF$7,12,31)),     IF((YEAR($T94)+$X94)&lt;=AF$7,               $W94-SUM($Y94:AE94),               $W94/$X94))))</f>
        <v/>
      </c>
      <c r="AG94" s="240">
        <f>IF(OR(NOT(ISNUMBER($T94)),ISBLANK($W94),NOT(ISNUMBER($X94))),0,      IF(OR(YEAR($T94)&gt;AG$7,$X94&lt;=0,(YEAR($T94)+$X94)&lt;AG$7),0,     IF(YEAR($T94)=AG$7,               ($W94/($X94*360))*DAYS360($T94,DATE(AG$7,12,31)),     IF((YEAR($T94)+$X94)&lt;=AG$7,               $W94-SUM($Y94:AF94),               $W94/$X94))))</f>
        <v/>
      </c>
      <c r="AH94" s="240">
        <f>IF(OR(NOT(ISNUMBER($T94)),ISBLANK($W94),NOT(ISNUMBER($X94))),0,      IF(OR(YEAR($T94)&gt;AH$7,$X94&lt;=0,(YEAR($T94)+$X94)&lt;AH$7),0,     IF(YEAR($T94)=AH$7,               ($W94/($X94*360))*DAYS360($T94,DATE(AH$7,12,31)),     IF((YEAR($T94)+$X94)&lt;=AH$7,               $W94-SUM($Y94:AG94),               $W94/$X94))))</f>
        <v/>
      </c>
      <c r="AI94" s="240">
        <f>IF(OR(NOT(ISNUMBER($T94)),ISBLANK($W94),NOT(ISNUMBER($X94))),0,      IF(OR(YEAR($T94)&gt;AI$7,$X94&lt;=0,(YEAR($T94)+$X94)&lt;AI$7),0,     IF(YEAR($T94)=AI$7,               ($W94/($X94*360))*DAYS360($T94,DATE(AI$7,12,31)),     IF((YEAR($T94)+$X94)&lt;=AI$7,               $W94-SUM($Y94:AH94),               $W94/$X94))))</f>
        <v/>
      </c>
      <c r="AJ94" s="240">
        <f>IF(OR(NOT(ISNUMBER($T94)),ISBLANK($W94),NOT(ISNUMBER($X94))),0,      IF(OR(YEAR($T94)&gt;AJ$7,$X94&lt;=0,(YEAR($T94)+$X94)&lt;AJ$7),0,     IF(YEAR($T94)=AJ$7,               ($W94/($X94*360))*DAYS360($T94,DATE(AJ$7,12,31)),     IF((YEAR($T94)+$X94)&lt;=AJ$7,               $W94-SUM($Y94:AI94),               $W94/$X94))))</f>
        <v/>
      </c>
      <c r="AK94" s="240">
        <f>IF(OR(NOT(ISNUMBER($T94)),ISBLANK($W94),NOT(ISNUMBER($X94))),0,      IF(OR(YEAR($T94)&gt;AK$7,$X94&lt;=0,(YEAR($T94)+$X94)&lt;AK$7),0,     IF(YEAR($T94)=AK$7,               ($W94/($X94*360))*DAYS360($T94,DATE(AK$7,12,31)),     IF((YEAR($T94)+$X94)&lt;=AK$7,               $W94-SUM($Y94:AJ94),               $W94/$X94))))</f>
        <v/>
      </c>
      <c r="AL94" s="240">
        <f>IF(OR(NOT(ISNUMBER($T94)),ISBLANK($W94),NOT(ISNUMBER($X94))),0,      IF(OR(YEAR($T94)&gt;AL$7,$X94&lt;=0,(YEAR($T94)+$X94)&lt;AL$7),0,     IF(YEAR($T94)=AL$7,               ($W94/($X94*360))*DAYS360($T94,DATE(AL$7,12,31)),     IF((YEAR($T94)+$X94)&lt;=AL$7,               $W94-SUM($Y94:AK94),               $W94/$X94))))</f>
        <v/>
      </c>
      <c r="AM94" s="240">
        <f>IF(OR(NOT(ISNUMBER($T94)),ISBLANK($W94),NOT(ISNUMBER($X94))),0,      IF(OR(YEAR($T94)&gt;AM$7,$X94&lt;=0,(YEAR($T94)+$X94)&lt;AM$7),0,     IF(YEAR($T94)=AM$7,               ($W94/($X94*360))*DAYS360($T94,DATE(AM$7,12,31)),     IF((YEAR($T94)+$X94)&lt;=AM$7,               $W94-SUM($Y94:AL94),               $W94/$X94))))</f>
        <v/>
      </c>
      <c r="AN94" s="240">
        <f>IF(OR(NOT(ISNUMBER($T94)),ISBLANK($W94),NOT(ISNUMBER($X94))),0,      IF(OR(YEAR($T94)&gt;AN$7,$X94&lt;=0,(YEAR($T94)+$X94)&lt;AN$7),0,     IF(YEAR($T94)=AN$7,               ($W94/($X94*360))*DAYS360($T94,DATE(AN$7,12,31)),     IF((YEAR($T94)+$X94)&lt;=AN$7,               $W94-SUM($Y94:AM94),               $W94/$X94))))</f>
        <v/>
      </c>
      <c r="AO94" s="240">
        <f>IF(OR(NOT(ISNUMBER($T94)),ISBLANK($W94),NOT(ISNUMBER($X94))),0,      IF(OR(YEAR($T94)&gt;AO$7,$X94&lt;=0,(YEAR($T94)+$X94)&lt;AO$7),0,     IF(YEAR($T94)=AO$7,               ($W94/($X94*360))*DAYS360($T94,DATE(AO$7,12,31)),     IF((YEAR($T94)+$X94)&lt;=AO$7,               $W94-SUM($Y94:AN94),               $W94/$X94))))</f>
        <v/>
      </c>
      <c r="AP94" s="240">
        <f>IF(OR(NOT(ISNUMBER($T94)),ISBLANK($W94),NOT(ISNUMBER($X94))),0,      IF(OR(YEAR($T94)&gt;AP$7,$X94&lt;=0,(YEAR($T94)+$X94)&lt;AP$7),0,     IF(YEAR($T94)=AP$7,               ($W94/($X94*360))*DAYS360($T94,DATE(AP$7,12,31)),     IF((YEAR($T94)+$X94)&lt;=AP$7,               $W94-SUM($Y94:AO94),               $W94/$X94))))</f>
        <v/>
      </c>
      <c r="AQ94" s="240">
        <f>IF(OR(NOT(ISNUMBER($T94)),ISBLANK($W94),NOT(ISNUMBER($X94))),0,      IF(OR(YEAR($T94)&gt;AQ$7,$X94&lt;=0,(YEAR($T94)+$X94)&lt;AQ$7),0,     IF(YEAR($T94)=AQ$7,               ($W94/($X94*360))*DAYS360($T94,DATE(AQ$7,12,31)),     IF((YEAR($T94)+$X94)&lt;=AQ$7,               $W94-SUM($Y94:AP94),               $W94/$X94))))</f>
        <v/>
      </c>
      <c r="AR94" s="240">
        <f>IF(OR(NOT(ISNUMBER($T94)),ISBLANK($W94),NOT(ISNUMBER($X94))),0,      IF(OR(YEAR($T94)&gt;AR$7,$X94&lt;=0,(YEAR($T94)+$X94)&lt;AR$7),0,     IF(YEAR($T94)=AR$7,               ($W94/($X94*360))*DAYS360($T94,DATE(AR$7,12,31)),     IF((YEAR($T94)+$X94)&lt;=AR$7,               $W94-SUM($Y94:AQ94),               $W94/$X94))))</f>
        <v/>
      </c>
      <c r="AS94" s="240">
        <f>IF(OR(NOT(ISNUMBER($T94)),ISBLANK($W94),NOT(ISNUMBER($X94))),0,      IF(OR(YEAR($T94)&gt;AS$7,$X94&lt;=0,(YEAR($T94)+$X94)&lt;AS$7),0,     IF(YEAR($T94)=AS$7,               ($W94/($X94*360))*DAYS360($T94,DATE(AS$7,12,31)),     IF((YEAR($T94)+$X94)&lt;=AS$7,               $W94-SUM($Y94:AR94),               $W94/$X94))))</f>
        <v/>
      </c>
      <c r="AT94" s="240">
        <f>IF(OR(NOT(ISNUMBER($T94)),ISBLANK($W94),NOT(ISNUMBER($X94))),0,      IF(OR(YEAR($T94)&gt;AT$7,$X94&lt;=0,(YEAR($T94)+$X94)&lt;AT$7),0,     IF(YEAR($T94)=AT$7,               ($W94/($X94*360))*DAYS360($T94,DATE(AT$7,12,31)),     IF((YEAR($T94)+$X94)&lt;=AT$7,               $W94-SUM($Y94:AS94),               $W94/$X94))))</f>
        <v/>
      </c>
      <c r="AU94" s="240">
        <f>IF(OR(NOT(ISNUMBER($T94)),ISBLANK($W94),NOT(ISNUMBER($X94))),0,      IF(OR(YEAR($T94)&gt;AU$7,$X94&lt;=0,(YEAR($T94)+$X94)&lt;AU$7),0,     IF(YEAR($T94)=AU$7,               ($W94/($X94*360))*DAYS360($T94,DATE(AU$7,12,31)),     IF((YEAR($T94)+$X94)&lt;=AU$7,               $W94-SUM($Y94:AT94),               $W94/$X94))))</f>
        <v/>
      </c>
      <c r="AV94" s="240">
        <f>IF(OR(NOT(ISNUMBER($T94)),ISBLANK($W94),NOT(ISNUMBER($X94))),0,      IF(OR(YEAR($T94)&gt;AV$7,$X94&lt;=0,(YEAR($T94)+$X94)&lt;AV$7),0,     IF(YEAR($T94)=AV$7,               ($W94/($X94*360))*DAYS360($T94,DATE(AV$7,12,31)),     IF((YEAR($T94)+$X94)&lt;=AV$7,               $W94-SUM($Y94:AU94),               $W94/$X94))))</f>
        <v/>
      </c>
      <c r="AW94" s="240">
        <f>IF(OR(NOT(ISNUMBER($T94)),ISBLANK($W94),NOT(ISNUMBER($X94))),0,      IF(OR(YEAR($T94)&gt;AW$7,$X94&lt;=0,(YEAR($T94)+$X94)&lt;AW$7),0,     IF(YEAR($T94)=AW$7,               ($W94/($X94*360))*DAYS360($T94,DATE(AW$7,12,31)),     IF((YEAR($T94)+$X94)&lt;=AW$7,               $W94-SUM($Y94:AV94),               $W94/$X94))))</f>
        <v/>
      </c>
      <c r="AX94" s="240">
        <f>IF(OR(NOT(ISNUMBER($T94)),ISBLANK($W94),NOT(ISNUMBER($X94))),0,      IF(OR(YEAR($T94)&gt;AX$7,$X94&lt;=0,(YEAR($T94)+$X94)&lt;AX$7),0,     IF(YEAR($T94)=AX$7,               ($W94/($X94*360))*DAYS360($T94,DATE(AX$7,12,31)),     IF((YEAR($T94)+$X94)&lt;=AX$7,               $W94-SUM($Y94:AW94),               $W94/$X94))))</f>
        <v/>
      </c>
      <c r="AY94" s="240">
        <f>IF(OR(NOT(ISNUMBER($T94)),ISBLANK($W94),NOT(ISNUMBER($X94))),0,      IF(OR(YEAR($T94)&gt;AY$7,$X94&lt;=0,(YEAR($T94)+$X94)&lt;AY$7),0,     IF(YEAR($T94)=AY$7,               ($W94/($X94*360))*DAYS360($T94,DATE(AY$7,12,31)),     IF((YEAR($T94)+$X94)&lt;=AY$7,               $W94-SUM($Y94:AX94),               $W94/$X94))))</f>
        <v/>
      </c>
      <c r="AZ94" s="240">
        <f>IF(OR(NOT(ISNUMBER($T94)),ISBLANK($W94),NOT(ISNUMBER($X94))),0,      IF(OR(YEAR($T94)&gt;AZ$7,$X94&lt;=0,(YEAR($T94)+$X94)&lt;AZ$7),0,     IF(YEAR($T94)=AZ$7,               ($W94/($X94*360))*DAYS360($T94,DATE(AZ$7,12,31)),     IF((YEAR($T94)+$X94)&lt;=AZ$7,               $W94-SUM($Y94:AY94),               $W94/$X94))))</f>
        <v/>
      </c>
      <c r="BA94" s="240">
        <f>IF(OR(NOT(ISNUMBER($T94)),ISBLANK($W94),NOT(ISNUMBER($X94))),0,      IF(OR(YEAR($T94)&gt;BA$7,$X94&lt;=0,(YEAR($T94)+$X94)&lt;BA$7),0,     IF(YEAR($T94)=BA$7,               ($W94/($X94*360))*DAYS360($T94,DATE(BA$7,12,31)),     IF((YEAR($T94)+$X94)&lt;=BA$7,               $W94-SUM($Y94:AZ94),               $W94/$X94))))</f>
        <v/>
      </c>
      <c r="BB94" s="240">
        <f>IF(OR(NOT(ISNUMBER($T94)),ISBLANK($W94),NOT(ISNUMBER($X94))),0,      IF(OR(YEAR($T94)&gt;BB$7,$X94&lt;=0,(YEAR($T94)+$X94)&lt;BB$7),0,     IF(YEAR($T94)=BB$7,               ($W94/($X94*360))*DAYS360($T94,DATE(BB$7,12,31)),     IF((YEAR($T94)+$X94)&lt;=BB$7,               $W94-SUM($Y94:BA94),               $W94/$X94))))</f>
        <v/>
      </c>
      <c r="BC94" s="240">
        <f>IF(OR(NOT(ISNUMBER($T94)),ISBLANK($W94),NOT(ISNUMBER($X94))),0,      IF(OR(YEAR($T94)&gt;BC$7,$X94&lt;=0,(YEAR($T94)+$X94)&lt;BC$7),0,     IF(YEAR($T94)=BC$7,               ($W94/($X94*360))*DAYS360($T94,DATE(BC$7,12,31)),     IF((YEAR($T94)+$X94)&lt;=BC$7,               $W94-SUM($Y94:BB94),               $W94/$X94))))</f>
        <v/>
      </c>
      <c r="BD94" s="240">
        <f>IF(OR(NOT(ISNUMBER($T94)),ISBLANK($W94),NOT(ISNUMBER($X94))),0,      IF(OR(YEAR($T94)&gt;BD$7,$X94&lt;=0,(YEAR($T94)+$X94)&lt;BD$7),0,     IF(YEAR($T94)=BD$7,               ($W94/($X94*360))*DAYS360($T94,DATE(BD$7,12,31)),     IF((YEAR($T94)+$X94)&lt;=BD$7,               $W94-SUM($Y94:BC94),               $W94/$X94))))</f>
        <v/>
      </c>
      <c r="BE94" s="240">
        <f>IF(OR(NOT(ISNUMBER($T94)),ISBLANK($W94),NOT(ISNUMBER($X94))),0,      IF(OR(YEAR($T94)&gt;BE$7,$X94&lt;=0,(YEAR($T94)+$X94)&lt;BE$7),0,     IF(YEAR($T94)=BE$7,               ($W94/($X94*360))*DAYS360($T94,DATE(BE$7,12,31)),     IF((YEAR($T94)+$X94)&lt;=BE$7,               $W94-SUM($Y94:BD94),               $W94/$X94))))</f>
        <v/>
      </c>
      <c r="BF94" s="240">
        <f>IF(OR(NOT(ISNUMBER($T94)),ISBLANK($W94),NOT(ISNUMBER($X94))),0,      IF(OR(YEAR($T94)&gt;BF$7,$X94&lt;=0,(YEAR($T94)+$X94)&lt;BF$7),0,     IF(YEAR($T94)=BF$7,               ($W94/($X94*360))*DAYS360($T94,DATE(BF$7,12,31)),     IF((YEAR($T94)+$X94)&lt;=BF$7,               $W94-SUM($Y94:BE94),               $W94/$X94))))</f>
        <v/>
      </c>
      <c r="BG94" s="240">
        <f>IF(OR(NOT(ISNUMBER($T94)),ISBLANK($W94),NOT(ISNUMBER($X94))),0,      IF(OR(YEAR($T94)&gt;BG$7,$X94&lt;=0,(YEAR($T94)+$X94)&lt;BG$7),0,     IF(YEAR($T94)=BG$7,               ($W94/($X94*360))*DAYS360($T94,DATE(BG$7,12,31)),     IF((YEAR($T94)+$X94)&lt;=BG$7,               $W94-SUM($Y94:BF94),               $W94/$X94))))</f>
        <v/>
      </c>
      <c r="BH94" s="240">
        <f>IF(OR(NOT(ISNUMBER($T94)),ISBLANK($W94),NOT(ISNUMBER($X94))),0,      IF(OR(YEAR($T94)&gt;BH$7,$X94&lt;=0,(YEAR($T94)+$X94)&lt;BH$7),0,     IF(YEAR($T94)=BH$7,               ($W94/($X94*360))*DAYS360($T94,DATE(BH$7,12,31)),     IF((YEAR($T94)+$X94)&lt;=BH$7,               $W94-SUM($Y94:BG94),               $W94/$X94))))</f>
        <v/>
      </c>
      <c r="BI94" s="240">
        <f>IF(OR(NOT(ISNUMBER($T94)),ISBLANK($W94),NOT(ISNUMBER($X94))),0,      IF(OR(YEAR($T94)&gt;BI$7,$X94&lt;=0,(YEAR($T94)+$X94)&lt;BI$7),0,     IF(YEAR($T94)=BI$7,               ($W94/($X94*360))*DAYS360($T94,DATE(BI$7,12,31)),     IF((YEAR($T94)+$X94)&lt;=BI$7,               $W94-SUM($Y94:BH94),               $W94/$X94))))</f>
        <v/>
      </c>
      <c r="BJ94" s="240">
        <f>IF(OR(NOT(ISNUMBER($T94)),ISBLANK($W94),NOT(ISNUMBER($X94))),0,      IF(OR(YEAR($T94)&gt;BJ$7,$X94&lt;=0,(YEAR($T94)+$X94)&lt;BJ$7),0,     IF(YEAR($T94)=BJ$7,               ($W94/($X94*360))*DAYS360($T94,DATE(BJ$7,12,31)),     IF((YEAR($T94)+$X94)&lt;=BJ$7,               $W94-SUM($Y94:BI94),               $W94/$X94))))</f>
        <v/>
      </c>
      <c r="BK94" s="240">
        <f>IF(OR(NOT(ISNUMBER($T94)),ISBLANK($W94),NOT(ISNUMBER($X94))),0,      IF(OR(YEAR($T94)&gt;BK$7,$X94&lt;=0,(YEAR($T94)+$X94)&lt;BK$7),0,     IF(YEAR($T94)=BK$7,               ($W94/($X94*360))*DAYS360($T94,DATE(BK$7,12,31)),     IF((YEAR($T94)+$X94)&lt;=BK$7,               $W94-SUM($Y94:BJ94),               $W94/$X94))))</f>
        <v/>
      </c>
      <c r="BL94" s="240">
        <f>IF(OR(NOT(ISNUMBER($T94)),ISBLANK($W94),NOT(ISNUMBER($X94))),0,      IF(OR(YEAR($T94)&gt;BL$7,$X94&lt;=0,(YEAR($T94)+$X94)&lt;BL$7),0,     IF(YEAR($T94)=BL$7,               ($W94/($X94*360))*DAYS360($T94,DATE(BL$7,12,31)),     IF((YEAR($T94)+$X94)&lt;=BL$7,               $W94-SUM($Y94:BK94),               $W94/$X94))))</f>
        <v/>
      </c>
      <c r="BM94" s="240">
        <f>IF(OR(NOT(ISNUMBER($T94)),ISBLANK($W94),NOT(ISNUMBER($X94))),0,      IF(OR(YEAR($T94)&gt;BM$7,$X94&lt;=0,(YEAR($T94)+$X94)&lt;BM$7),0,     IF(YEAR($T94)=BM$7,               ($W94/($X94*360))*DAYS360($T94,DATE(BM$7,12,31)),     IF((YEAR($T94)+$X94)&lt;=BM$7,               $W94-SUM($Y94:BL94),               $W94/$X94))))</f>
        <v/>
      </c>
      <c r="BN94" s="240">
        <f>IF(OR(NOT(ISNUMBER($T94)),ISBLANK($W94),NOT(ISNUMBER($X94))),0,      IF(OR(YEAR($T94)&gt;BN$7,$X94&lt;=0,(YEAR($T94)+$X94)&lt;BN$7),0,     IF(YEAR($T94)=BN$7,               ($W94/($X94*360))*DAYS360($T94,DATE(BN$7,12,31)),     IF((YEAR($T94)+$X94)&lt;=BN$7,               $W94-SUM($Y94:BM94),               $W94/$X94))))</f>
        <v/>
      </c>
      <c r="BO94" s="240">
        <f>IF(OR(NOT(ISNUMBER($T94)),ISBLANK($W94),NOT(ISNUMBER($X94))),0,      IF(OR(YEAR($T94)&gt;BO$7,$X94&lt;=0,(YEAR($T94)+$X94)&lt;BO$7),0,     IF(YEAR($T94)=BO$7,               ($W94/($X94*360))*DAYS360($T94,DATE(BO$7,12,31)),     IF((YEAR($T94)+$X94)&lt;=BO$7,               $W94-SUM($Y94:BN94),               $W94/$X94))))</f>
        <v/>
      </c>
      <c r="BP94" s="240">
        <f>IF(OR(NOT(ISNUMBER($T94)),ISBLANK($W94),NOT(ISNUMBER($X94))),0,      IF(OR(YEAR($T94)&gt;BP$7,$X94&lt;=0,(YEAR($T94)+$X94)&lt;BP$7),0,     IF(YEAR($T94)=BP$7,               ($W94/($X94*360))*DAYS360($T94,DATE(BP$7,12,31)),     IF((YEAR($T94)+$X94)&lt;=BP$7,               $W94-SUM($Y94:BO94),               $W94/$X94))))</f>
        <v/>
      </c>
      <c r="BQ94" s="240">
        <f>IF(OR(NOT(ISNUMBER($T94)),ISBLANK($W94),NOT(ISNUMBER($X94))),0,      IF(OR(YEAR($T94)&gt;BQ$7,$X94&lt;=0,(YEAR($T94)+$X94)&lt;BQ$7),0,     IF(YEAR($T94)=BQ$7,               ($W94/($X94*360))*DAYS360($T94,DATE(BQ$7,12,31)),     IF((YEAR($T94)+$X94)&lt;=BQ$7,               $W94-SUM($Y94:BP94),               $W94/$X94))))</f>
        <v/>
      </c>
      <c r="BR94" s="240">
        <f>IF(OR(NOT(ISNUMBER($T94)),ISBLANK($W94),NOT(ISNUMBER($X94))),0,      IF(OR(YEAR($T94)&gt;BR$7,$X94&lt;=0,(YEAR($T94)+$X94)&lt;BR$7),0,     IF(YEAR($T94)=BR$7,               ($W94/($X94*360))*DAYS360($T94,DATE(BR$7,12,31)),     IF((YEAR($T94)+$X94)&lt;=BR$7,               $W94-SUM($Y94:BQ94),               $W94/$X94))))</f>
        <v/>
      </c>
      <c r="BS94" s="240">
        <f>IF(OR(NOT(ISNUMBER($T94)),ISBLANK($W94),NOT(ISNUMBER($X94))),0,      IF(OR(YEAR($T94)&gt;BS$7,$X94&lt;=0,(YEAR($T94)+$X94)&lt;BS$7),0,     IF(YEAR($T94)=BS$7,               ($W94/($X94*360))*DAYS360($T94,DATE(BS$7,12,31)),     IF((YEAR($T94)+$X94)&lt;=BS$7,               $W94-SUM($Y94:BR94),               $W94/$X94))))</f>
        <v/>
      </c>
      <c r="BT94" s="240">
        <f>IF(OR(NOT(ISNUMBER($T94)),ISBLANK($W94),NOT(ISNUMBER($X94))),0,      IF(OR(YEAR($T94)&gt;BT$7,$X94&lt;=0,(YEAR($T94)+$X94)&lt;BT$7),0,     IF(YEAR($T94)=BT$7,               ($W94/($X94*360))*DAYS360($T94,DATE(BT$7,12,31)),     IF((YEAR($T94)+$X94)&lt;=BT$7,               $W94-SUM($Y94:BS94),               $W94/$X94))))</f>
        <v/>
      </c>
      <c r="BU94" s="240">
        <f>IF(OR(NOT(ISNUMBER($T94)),ISBLANK($W94),NOT(ISNUMBER($X94))),0,      IF(OR(YEAR($T94)&gt;BU$7,$X94&lt;=0,(YEAR($T94)+$X94)&lt;BU$7),0,     IF(YEAR($T94)=BU$7,               ($W94/($X94*360))*DAYS360($T94,DATE(BU$7,12,31)),     IF((YEAR($T94)+$X94)&lt;=BU$7,               $W94-SUM($Y94:BT94),               $W94/$X94))))</f>
        <v/>
      </c>
      <c r="BV94" s="240">
        <f>IF(OR(NOT(ISNUMBER($T94)),ISBLANK($W94),NOT(ISNUMBER($X94))),0,      IF(OR(YEAR($T94)&gt;BV$7,$X94&lt;=0,(YEAR($T94)+$X94)&lt;BV$7),0,     IF(YEAR($T94)=BV$7,               ($W94/($X94*360))*DAYS360($T94,DATE(BV$7,12,31)),     IF((YEAR($T94)+$X94)&lt;=BV$7,               $W94-SUM($Y94:BU94),               $W94/$X94))))</f>
        <v/>
      </c>
      <c r="BW94" s="240">
        <f>IF(OR(NOT(ISNUMBER($T94)),ISBLANK($W94),NOT(ISNUMBER($X94))),0,      IF(OR(YEAR($T94)&gt;BW$7,$X94&lt;=0,(YEAR($T94)+$X94)&lt;BW$7),0,     IF(YEAR($T94)=BW$7,               ($W94/($X94*360))*DAYS360($T94,DATE(BW$7,12,31)),     IF((YEAR($T94)+$X94)&lt;=BW$7,               $W94-SUM($Y94:BV94),               $W94/$X94))))</f>
        <v/>
      </c>
      <c r="BX94" s="240">
        <f>IF(OR(NOT(ISNUMBER($T94)),ISBLANK($W94),NOT(ISNUMBER($X94))),0,      IF(OR(YEAR($T94)&gt;BX$7,$X94&lt;=0,(YEAR($T94)+$X94)&lt;BX$7),0,     IF(YEAR($T94)=BX$7,               ($W94/($X94*360))*DAYS360($T94,DATE(BX$7,12,31)),     IF((YEAR($T94)+$X94)&lt;=BX$7,               $W94-SUM($Y94:BW94),               $W94/$X94))))</f>
        <v/>
      </c>
      <c r="BY94" s="240">
        <f>IF(OR(NOT(ISNUMBER($T94)),ISBLANK($W94),NOT(ISNUMBER($X94))),0,      IF(OR(YEAR($T94)&gt;BY$7,$X94&lt;=0,(YEAR($T94)+$X94)&lt;BY$7),0,     IF(YEAR($T94)=BY$7,               ($W94/($X94*360))*DAYS360($T94,DATE(BY$7,12,31)),     IF((YEAR($T94)+$X94)&lt;=BY$7,               $W94-SUM($Y94:BX94),               $W94/$X94))))</f>
        <v/>
      </c>
    </row>
    <row r="95" ht="15" customFormat="1" customHeight="1" s="14">
      <c r="A95" s="12" t="n"/>
      <c r="B95" s="30" t="inlineStr">
        <is>
          <t>Bien_Immo - 1</t>
        </is>
      </c>
      <c r="C95" s="190" t="n"/>
      <c r="D95" s="356" t="n"/>
      <c r="E95" s="525" t="n"/>
      <c r="F95" s="525" t="n"/>
      <c r="G95" s="525" t="n"/>
      <c r="H95" s="525" t="n"/>
      <c r="I95" s="525" t="n"/>
      <c r="J95" s="525" t="n"/>
      <c r="K95" s="525" t="n"/>
      <c r="L95" s="525" t="n"/>
      <c r="M95" s="525" t="n"/>
      <c r="N95" s="526" t="n"/>
      <c r="O95" s="260" t="n"/>
      <c r="P95" s="191" t="n"/>
      <c r="Q95" s="341" t="inlineStr">
        <is>
          <t>Autres immobilisations corporelles</t>
        </is>
      </c>
      <c r="R95" s="18" t="n"/>
      <c r="S95" s="12">
        <f>B101</f>
        <v/>
      </c>
      <c r="T95" s="176">
        <f>IFERROR( IF(ISBLANK(C101),"",IF(C101&lt;HLOOKUP(S95,$Z$275:$AC$280,5,FALSE),"",MAX(HLOOKUP(S95,$Z$275:$AC$280,6,FALSE),C101) ) ),"")</f>
        <v/>
      </c>
      <c r="U95" s="287">
        <f>IF(ISBLANK(D101),"",D101)</f>
        <v/>
      </c>
      <c r="V95" s="316">
        <f>Q101</f>
        <v/>
      </c>
      <c r="W95" s="512">
        <f>IF(ISBLANK(O101),0,O101)</f>
        <v/>
      </c>
      <c r="X95" s="512">
        <f>IF(ISBLANK(P101),"",P101)</f>
        <v/>
      </c>
      <c r="Y95" s="12" t="n"/>
      <c r="Z95" s="240">
        <f>IF(OR(NOT(ISNUMBER($T95)),ISBLANK($W95),NOT(ISNUMBER($X95))),0,      IF(OR(YEAR($T95)&gt;Z$7,$X95&lt;=0,(YEAR($T95)+$X95)&lt;Z$7),0,     IF(YEAR($T95)=Z$7,               ($W95/($X95*360))*DAYS360($T95,DATE(Z$7,12,31)),     IF((YEAR($T95)+$X95)&lt;=Z$7,               $W95-SUM($Y95:Y95),               $W95/$X95))))</f>
        <v/>
      </c>
      <c r="AA95" s="240">
        <f>IF(OR(NOT(ISNUMBER($T95)),ISBLANK($W95),NOT(ISNUMBER($X95))),0,      IF(OR(YEAR($T95)&gt;AA$7,$X95&lt;=0,(YEAR($T95)+$X95)&lt;AA$7),0,     IF(YEAR($T95)=AA$7,               ($W95/($X95*360))*DAYS360($T95,DATE(AA$7,12,31)),     IF((YEAR($T95)+$X95)&lt;=AA$7,               $W95-SUM($Y95:Z95),               $W95/$X95))))</f>
        <v/>
      </c>
      <c r="AB95" s="240">
        <f>IF(OR(NOT(ISNUMBER($T95)),ISBLANK($W95),NOT(ISNUMBER($X95))),0,      IF(OR(YEAR($T95)&gt;AB$7,$X95&lt;=0,(YEAR($T95)+$X95)&lt;AB$7),0,     IF(YEAR($T95)=AB$7,               ($W95/($X95*360))*DAYS360($T95,DATE(AB$7,12,31)),     IF((YEAR($T95)+$X95)&lt;=AB$7,               $W95-SUM($Y95:AA95),               $W95/$X95))))</f>
        <v/>
      </c>
      <c r="AC95" s="240">
        <f>IF(OR(NOT(ISNUMBER($T95)),ISBLANK($W95),NOT(ISNUMBER($X95))),0,      IF(OR(YEAR($T95)&gt;AC$7,$X95&lt;=0,(YEAR($T95)+$X95)&lt;AC$7),0,     IF(YEAR($T95)=AC$7,               ($W95/($X95*360))*DAYS360($T95,DATE(AC$7,12,31)),     IF((YEAR($T95)+$X95)&lt;=AC$7,               $W95-SUM($Y95:AB95),               $W95/$X95))))</f>
        <v/>
      </c>
      <c r="AD95" s="240">
        <f>IF(OR(NOT(ISNUMBER($T95)),ISBLANK($W95),NOT(ISNUMBER($X95))),0,      IF(OR(YEAR($T95)&gt;AD$7,$X95&lt;=0,(YEAR($T95)+$X95)&lt;AD$7),0,     IF(YEAR($T95)=AD$7,               ($W95/($X95*360))*DAYS360($T95,DATE(AD$7,12,31)),     IF((YEAR($T95)+$X95)&lt;=AD$7,               $W95-SUM($Y95:AC95),               $W95/$X95))))</f>
        <v/>
      </c>
      <c r="AE95" s="240">
        <f>IF(OR(NOT(ISNUMBER($T95)),ISBLANK($W95),NOT(ISNUMBER($X95))),0,      IF(OR(YEAR($T95)&gt;AE$7,$X95&lt;=0,(YEAR($T95)+$X95)&lt;AE$7),0,     IF(YEAR($T95)=AE$7,               ($W95/($X95*360))*DAYS360($T95,DATE(AE$7,12,31)),     IF((YEAR($T95)+$X95)&lt;=AE$7,               $W95-SUM($Y95:AD95),               $W95/$X95))))</f>
        <v/>
      </c>
      <c r="AF95" s="240">
        <f>IF(OR(NOT(ISNUMBER($T95)),ISBLANK($W95),NOT(ISNUMBER($X95))),0,      IF(OR(YEAR($T95)&gt;AF$7,$X95&lt;=0,(YEAR($T95)+$X95)&lt;AF$7),0,     IF(YEAR($T95)=AF$7,               ($W95/($X95*360))*DAYS360($T95,DATE(AF$7,12,31)),     IF((YEAR($T95)+$X95)&lt;=AF$7,               $W95-SUM($Y95:AE95),               $W95/$X95))))</f>
        <v/>
      </c>
      <c r="AG95" s="240">
        <f>IF(OR(NOT(ISNUMBER($T95)),ISBLANK($W95),NOT(ISNUMBER($X95))),0,      IF(OR(YEAR($T95)&gt;AG$7,$X95&lt;=0,(YEAR($T95)+$X95)&lt;AG$7),0,     IF(YEAR($T95)=AG$7,               ($W95/($X95*360))*DAYS360($T95,DATE(AG$7,12,31)),     IF((YEAR($T95)+$X95)&lt;=AG$7,               $W95-SUM($Y95:AF95),               $W95/$X95))))</f>
        <v/>
      </c>
      <c r="AH95" s="240">
        <f>IF(OR(NOT(ISNUMBER($T95)),ISBLANK($W95),NOT(ISNUMBER($X95))),0,      IF(OR(YEAR($T95)&gt;AH$7,$X95&lt;=0,(YEAR($T95)+$X95)&lt;AH$7),0,     IF(YEAR($T95)=AH$7,               ($W95/($X95*360))*DAYS360($T95,DATE(AH$7,12,31)),     IF((YEAR($T95)+$X95)&lt;=AH$7,               $W95-SUM($Y95:AG95),               $W95/$X95))))</f>
        <v/>
      </c>
      <c r="AI95" s="240">
        <f>IF(OR(NOT(ISNUMBER($T95)),ISBLANK($W95),NOT(ISNUMBER($X95))),0,      IF(OR(YEAR($T95)&gt;AI$7,$X95&lt;=0,(YEAR($T95)+$X95)&lt;AI$7),0,     IF(YEAR($T95)=AI$7,               ($W95/($X95*360))*DAYS360($T95,DATE(AI$7,12,31)),     IF((YEAR($T95)+$X95)&lt;=AI$7,               $W95-SUM($Y95:AH95),               $W95/$X95))))</f>
        <v/>
      </c>
      <c r="AJ95" s="240">
        <f>IF(OR(NOT(ISNUMBER($T95)),ISBLANK($W95),NOT(ISNUMBER($X95))),0,      IF(OR(YEAR($T95)&gt;AJ$7,$X95&lt;=0,(YEAR($T95)+$X95)&lt;AJ$7),0,     IF(YEAR($T95)=AJ$7,               ($W95/($X95*360))*DAYS360($T95,DATE(AJ$7,12,31)),     IF((YEAR($T95)+$X95)&lt;=AJ$7,               $W95-SUM($Y95:AI95),               $W95/$X95))))</f>
        <v/>
      </c>
      <c r="AK95" s="240">
        <f>IF(OR(NOT(ISNUMBER($T95)),ISBLANK($W95),NOT(ISNUMBER($X95))),0,      IF(OR(YEAR($T95)&gt;AK$7,$X95&lt;=0,(YEAR($T95)+$X95)&lt;AK$7),0,     IF(YEAR($T95)=AK$7,               ($W95/($X95*360))*DAYS360($T95,DATE(AK$7,12,31)),     IF((YEAR($T95)+$X95)&lt;=AK$7,               $W95-SUM($Y95:AJ95),               $W95/$X95))))</f>
        <v/>
      </c>
      <c r="AL95" s="240">
        <f>IF(OR(NOT(ISNUMBER($T95)),ISBLANK($W95),NOT(ISNUMBER($X95))),0,      IF(OR(YEAR($T95)&gt;AL$7,$X95&lt;=0,(YEAR($T95)+$X95)&lt;AL$7),0,     IF(YEAR($T95)=AL$7,               ($W95/($X95*360))*DAYS360($T95,DATE(AL$7,12,31)),     IF((YEAR($T95)+$X95)&lt;=AL$7,               $W95-SUM($Y95:AK95),               $W95/$X95))))</f>
        <v/>
      </c>
      <c r="AM95" s="240">
        <f>IF(OR(NOT(ISNUMBER($T95)),ISBLANK($W95),NOT(ISNUMBER($X95))),0,      IF(OR(YEAR($T95)&gt;AM$7,$X95&lt;=0,(YEAR($T95)+$X95)&lt;AM$7),0,     IF(YEAR($T95)=AM$7,               ($W95/($X95*360))*DAYS360($T95,DATE(AM$7,12,31)),     IF((YEAR($T95)+$X95)&lt;=AM$7,               $W95-SUM($Y95:AL95),               $W95/$X95))))</f>
        <v/>
      </c>
      <c r="AN95" s="240">
        <f>IF(OR(NOT(ISNUMBER($T95)),ISBLANK($W95),NOT(ISNUMBER($X95))),0,      IF(OR(YEAR($T95)&gt;AN$7,$X95&lt;=0,(YEAR($T95)+$X95)&lt;AN$7),0,     IF(YEAR($T95)=AN$7,               ($W95/($X95*360))*DAYS360($T95,DATE(AN$7,12,31)),     IF((YEAR($T95)+$X95)&lt;=AN$7,               $W95-SUM($Y95:AM95),               $W95/$X95))))</f>
        <v/>
      </c>
      <c r="AO95" s="240">
        <f>IF(OR(NOT(ISNUMBER($T95)),ISBLANK($W95),NOT(ISNUMBER($X95))),0,      IF(OR(YEAR($T95)&gt;AO$7,$X95&lt;=0,(YEAR($T95)+$X95)&lt;AO$7),0,     IF(YEAR($T95)=AO$7,               ($W95/($X95*360))*DAYS360($T95,DATE(AO$7,12,31)),     IF((YEAR($T95)+$X95)&lt;=AO$7,               $W95-SUM($Y95:AN95),               $W95/$X95))))</f>
        <v/>
      </c>
      <c r="AP95" s="240">
        <f>IF(OR(NOT(ISNUMBER($T95)),ISBLANK($W95),NOT(ISNUMBER($X95))),0,      IF(OR(YEAR($T95)&gt;AP$7,$X95&lt;=0,(YEAR($T95)+$X95)&lt;AP$7),0,     IF(YEAR($T95)=AP$7,               ($W95/($X95*360))*DAYS360($T95,DATE(AP$7,12,31)),     IF((YEAR($T95)+$X95)&lt;=AP$7,               $W95-SUM($Y95:AO95),               $W95/$X95))))</f>
        <v/>
      </c>
      <c r="AQ95" s="240">
        <f>IF(OR(NOT(ISNUMBER($T95)),ISBLANK($W95),NOT(ISNUMBER($X95))),0,      IF(OR(YEAR($T95)&gt;AQ$7,$X95&lt;=0,(YEAR($T95)+$X95)&lt;AQ$7),0,     IF(YEAR($T95)=AQ$7,               ($W95/($X95*360))*DAYS360($T95,DATE(AQ$7,12,31)),     IF((YEAR($T95)+$X95)&lt;=AQ$7,               $W95-SUM($Y95:AP95),               $W95/$X95))))</f>
        <v/>
      </c>
      <c r="AR95" s="240">
        <f>IF(OR(NOT(ISNUMBER($T95)),ISBLANK($W95),NOT(ISNUMBER($X95))),0,      IF(OR(YEAR($T95)&gt;AR$7,$X95&lt;=0,(YEAR($T95)+$X95)&lt;AR$7),0,     IF(YEAR($T95)=AR$7,               ($W95/($X95*360))*DAYS360($T95,DATE(AR$7,12,31)),     IF((YEAR($T95)+$X95)&lt;=AR$7,               $W95-SUM($Y95:AQ95),               $W95/$X95))))</f>
        <v/>
      </c>
      <c r="AS95" s="240">
        <f>IF(OR(NOT(ISNUMBER($T95)),ISBLANK($W95),NOT(ISNUMBER($X95))),0,      IF(OR(YEAR($T95)&gt;AS$7,$X95&lt;=0,(YEAR($T95)+$X95)&lt;AS$7),0,     IF(YEAR($T95)=AS$7,               ($W95/($X95*360))*DAYS360($T95,DATE(AS$7,12,31)),     IF((YEAR($T95)+$X95)&lt;=AS$7,               $W95-SUM($Y95:AR95),               $W95/$X95))))</f>
        <v/>
      </c>
      <c r="AT95" s="240">
        <f>IF(OR(NOT(ISNUMBER($T95)),ISBLANK($W95),NOT(ISNUMBER($X95))),0,      IF(OR(YEAR($T95)&gt;AT$7,$X95&lt;=0,(YEAR($T95)+$X95)&lt;AT$7),0,     IF(YEAR($T95)=AT$7,               ($W95/($X95*360))*DAYS360($T95,DATE(AT$7,12,31)),     IF((YEAR($T95)+$X95)&lt;=AT$7,               $W95-SUM($Y95:AS95),               $W95/$X95))))</f>
        <v/>
      </c>
      <c r="AU95" s="240">
        <f>IF(OR(NOT(ISNUMBER($T95)),ISBLANK($W95),NOT(ISNUMBER($X95))),0,      IF(OR(YEAR($T95)&gt;AU$7,$X95&lt;=0,(YEAR($T95)+$X95)&lt;AU$7),0,     IF(YEAR($T95)=AU$7,               ($W95/($X95*360))*DAYS360($T95,DATE(AU$7,12,31)),     IF((YEAR($T95)+$X95)&lt;=AU$7,               $W95-SUM($Y95:AT95),               $W95/$X95))))</f>
        <v/>
      </c>
      <c r="AV95" s="240">
        <f>IF(OR(NOT(ISNUMBER($T95)),ISBLANK($W95),NOT(ISNUMBER($X95))),0,      IF(OR(YEAR($T95)&gt;AV$7,$X95&lt;=0,(YEAR($T95)+$X95)&lt;AV$7),0,     IF(YEAR($T95)=AV$7,               ($W95/($X95*360))*DAYS360($T95,DATE(AV$7,12,31)),     IF((YEAR($T95)+$X95)&lt;=AV$7,               $W95-SUM($Y95:AU95),               $W95/$X95))))</f>
        <v/>
      </c>
      <c r="AW95" s="240">
        <f>IF(OR(NOT(ISNUMBER($T95)),ISBLANK($W95),NOT(ISNUMBER($X95))),0,      IF(OR(YEAR($T95)&gt;AW$7,$X95&lt;=0,(YEAR($T95)+$X95)&lt;AW$7),0,     IF(YEAR($T95)=AW$7,               ($W95/($X95*360))*DAYS360($T95,DATE(AW$7,12,31)),     IF((YEAR($T95)+$X95)&lt;=AW$7,               $W95-SUM($Y95:AV95),               $W95/$X95))))</f>
        <v/>
      </c>
      <c r="AX95" s="240">
        <f>IF(OR(NOT(ISNUMBER($T95)),ISBLANK($W95),NOT(ISNUMBER($X95))),0,      IF(OR(YEAR($T95)&gt;AX$7,$X95&lt;=0,(YEAR($T95)+$X95)&lt;AX$7),0,     IF(YEAR($T95)=AX$7,               ($W95/($X95*360))*DAYS360($T95,DATE(AX$7,12,31)),     IF((YEAR($T95)+$X95)&lt;=AX$7,               $W95-SUM($Y95:AW95),               $W95/$X95))))</f>
        <v/>
      </c>
      <c r="AY95" s="240">
        <f>IF(OR(NOT(ISNUMBER($T95)),ISBLANK($W95),NOT(ISNUMBER($X95))),0,      IF(OR(YEAR($T95)&gt;AY$7,$X95&lt;=0,(YEAR($T95)+$X95)&lt;AY$7),0,     IF(YEAR($T95)=AY$7,               ($W95/($X95*360))*DAYS360($T95,DATE(AY$7,12,31)),     IF((YEAR($T95)+$X95)&lt;=AY$7,               $W95-SUM($Y95:AX95),               $W95/$X95))))</f>
        <v/>
      </c>
      <c r="AZ95" s="240">
        <f>IF(OR(NOT(ISNUMBER($T95)),ISBLANK($W95),NOT(ISNUMBER($X95))),0,      IF(OR(YEAR($T95)&gt;AZ$7,$X95&lt;=0,(YEAR($T95)+$X95)&lt;AZ$7),0,     IF(YEAR($T95)=AZ$7,               ($W95/($X95*360))*DAYS360($T95,DATE(AZ$7,12,31)),     IF((YEAR($T95)+$X95)&lt;=AZ$7,               $W95-SUM($Y95:AY95),               $W95/$X95))))</f>
        <v/>
      </c>
      <c r="BA95" s="240">
        <f>IF(OR(NOT(ISNUMBER($T95)),ISBLANK($W95),NOT(ISNUMBER($X95))),0,      IF(OR(YEAR($T95)&gt;BA$7,$X95&lt;=0,(YEAR($T95)+$X95)&lt;BA$7),0,     IF(YEAR($T95)=BA$7,               ($W95/($X95*360))*DAYS360($T95,DATE(BA$7,12,31)),     IF((YEAR($T95)+$X95)&lt;=BA$7,               $W95-SUM($Y95:AZ95),               $W95/$X95))))</f>
        <v/>
      </c>
      <c r="BB95" s="240">
        <f>IF(OR(NOT(ISNUMBER($T95)),ISBLANK($W95),NOT(ISNUMBER($X95))),0,      IF(OR(YEAR($T95)&gt;BB$7,$X95&lt;=0,(YEAR($T95)+$X95)&lt;BB$7),0,     IF(YEAR($T95)=BB$7,               ($W95/($X95*360))*DAYS360($T95,DATE(BB$7,12,31)),     IF((YEAR($T95)+$X95)&lt;=BB$7,               $W95-SUM($Y95:BA95),               $W95/$X95))))</f>
        <v/>
      </c>
      <c r="BC95" s="240">
        <f>IF(OR(NOT(ISNUMBER($T95)),ISBLANK($W95),NOT(ISNUMBER($X95))),0,      IF(OR(YEAR($T95)&gt;BC$7,$X95&lt;=0,(YEAR($T95)+$X95)&lt;BC$7),0,     IF(YEAR($T95)=BC$7,               ($W95/($X95*360))*DAYS360($T95,DATE(BC$7,12,31)),     IF((YEAR($T95)+$X95)&lt;=BC$7,               $W95-SUM($Y95:BB95),               $W95/$X95))))</f>
        <v/>
      </c>
      <c r="BD95" s="240">
        <f>IF(OR(NOT(ISNUMBER($T95)),ISBLANK($W95),NOT(ISNUMBER($X95))),0,      IF(OR(YEAR($T95)&gt;BD$7,$X95&lt;=0,(YEAR($T95)+$X95)&lt;BD$7),0,     IF(YEAR($T95)=BD$7,               ($W95/($X95*360))*DAYS360($T95,DATE(BD$7,12,31)),     IF((YEAR($T95)+$X95)&lt;=BD$7,               $W95-SUM($Y95:BC95),               $W95/$X95))))</f>
        <v/>
      </c>
      <c r="BE95" s="240">
        <f>IF(OR(NOT(ISNUMBER($T95)),ISBLANK($W95),NOT(ISNUMBER($X95))),0,      IF(OR(YEAR($T95)&gt;BE$7,$X95&lt;=0,(YEAR($T95)+$X95)&lt;BE$7),0,     IF(YEAR($T95)=BE$7,               ($W95/($X95*360))*DAYS360($T95,DATE(BE$7,12,31)),     IF((YEAR($T95)+$X95)&lt;=BE$7,               $W95-SUM($Y95:BD95),               $W95/$X95))))</f>
        <v/>
      </c>
      <c r="BF95" s="240">
        <f>IF(OR(NOT(ISNUMBER($T95)),ISBLANK($W95),NOT(ISNUMBER($X95))),0,      IF(OR(YEAR($T95)&gt;BF$7,$X95&lt;=0,(YEAR($T95)+$X95)&lt;BF$7),0,     IF(YEAR($T95)=BF$7,               ($W95/($X95*360))*DAYS360($T95,DATE(BF$7,12,31)),     IF((YEAR($T95)+$X95)&lt;=BF$7,               $W95-SUM($Y95:BE95),               $W95/$X95))))</f>
        <v/>
      </c>
      <c r="BG95" s="240">
        <f>IF(OR(NOT(ISNUMBER($T95)),ISBLANK($W95),NOT(ISNUMBER($X95))),0,      IF(OR(YEAR($T95)&gt;BG$7,$X95&lt;=0,(YEAR($T95)+$X95)&lt;BG$7),0,     IF(YEAR($T95)=BG$7,               ($W95/($X95*360))*DAYS360($T95,DATE(BG$7,12,31)),     IF((YEAR($T95)+$X95)&lt;=BG$7,               $W95-SUM($Y95:BF95),               $W95/$X95))))</f>
        <v/>
      </c>
      <c r="BH95" s="240">
        <f>IF(OR(NOT(ISNUMBER($T95)),ISBLANK($W95),NOT(ISNUMBER($X95))),0,      IF(OR(YEAR($T95)&gt;BH$7,$X95&lt;=0,(YEAR($T95)+$X95)&lt;BH$7),0,     IF(YEAR($T95)=BH$7,               ($W95/($X95*360))*DAYS360($T95,DATE(BH$7,12,31)),     IF((YEAR($T95)+$X95)&lt;=BH$7,               $W95-SUM($Y95:BG95),               $W95/$X95))))</f>
        <v/>
      </c>
      <c r="BI95" s="240">
        <f>IF(OR(NOT(ISNUMBER($T95)),ISBLANK($W95),NOT(ISNUMBER($X95))),0,      IF(OR(YEAR($T95)&gt;BI$7,$X95&lt;=0,(YEAR($T95)+$X95)&lt;BI$7),0,     IF(YEAR($T95)=BI$7,               ($W95/($X95*360))*DAYS360($T95,DATE(BI$7,12,31)),     IF((YEAR($T95)+$X95)&lt;=BI$7,               $W95-SUM($Y95:BH95),               $W95/$X95))))</f>
        <v/>
      </c>
      <c r="BJ95" s="240">
        <f>IF(OR(NOT(ISNUMBER($T95)),ISBLANK($W95),NOT(ISNUMBER($X95))),0,      IF(OR(YEAR($T95)&gt;BJ$7,$X95&lt;=0,(YEAR($T95)+$X95)&lt;BJ$7),0,     IF(YEAR($T95)=BJ$7,               ($W95/($X95*360))*DAYS360($T95,DATE(BJ$7,12,31)),     IF((YEAR($T95)+$X95)&lt;=BJ$7,               $W95-SUM($Y95:BI95),               $W95/$X95))))</f>
        <v/>
      </c>
      <c r="BK95" s="240">
        <f>IF(OR(NOT(ISNUMBER($T95)),ISBLANK($W95),NOT(ISNUMBER($X95))),0,      IF(OR(YEAR($T95)&gt;BK$7,$X95&lt;=0,(YEAR($T95)+$X95)&lt;BK$7),0,     IF(YEAR($T95)=BK$7,               ($W95/($X95*360))*DAYS360($T95,DATE(BK$7,12,31)),     IF((YEAR($T95)+$X95)&lt;=BK$7,               $W95-SUM($Y95:BJ95),               $W95/$X95))))</f>
        <v/>
      </c>
      <c r="BL95" s="240">
        <f>IF(OR(NOT(ISNUMBER($T95)),ISBLANK($W95),NOT(ISNUMBER($X95))),0,      IF(OR(YEAR($T95)&gt;BL$7,$X95&lt;=0,(YEAR($T95)+$X95)&lt;BL$7),0,     IF(YEAR($T95)=BL$7,               ($W95/($X95*360))*DAYS360($T95,DATE(BL$7,12,31)),     IF((YEAR($T95)+$X95)&lt;=BL$7,               $W95-SUM($Y95:BK95),               $W95/$X95))))</f>
        <v/>
      </c>
      <c r="BM95" s="240">
        <f>IF(OR(NOT(ISNUMBER($T95)),ISBLANK($W95),NOT(ISNUMBER($X95))),0,      IF(OR(YEAR($T95)&gt;BM$7,$X95&lt;=0,(YEAR($T95)+$X95)&lt;BM$7),0,     IF(YEAR($T95)=BM$7,               ($W95/($X95*360))*DAYS360($T95,DATE(BM$7,12,31)),     IF((YEAR($T95)+$X95)&lt;=BM$7,               $W95-SUM($Y95:BL95),               $W95/$X95))))</f>
        <v/>
      </c>
      <c r="BN95" s="240">
        <f>IF(OR(NOT(ISNUMBER($T95)),ISBLANK($W95),NOT(ISNUMBER($X95))),0,      IF(OR(YEAR($T95)&gt;BN$7,$X95&lt;=0,(YEAR($T95)+$X95)&lt;BN$7),0,     IF(YEAR($T95)=BN$7,               ($W95/($X95*360))*DAYS360($T95,DATE(BN$7,12,31)),     IF((YEAR($T95)+$X95)&lt;=BN$7,               $W95-SUM($Y95:BM95),               $W95/$X95))))</f>
        <v/>
      </c>
      <c r="BO95" s="240">
        <f>IF(OR(NOT(ISNUMBER($T95)),ISBLANK($W95),NOT(ISNUMBER($X95))),0,      IF(OR(YEAR($T95)&gt;BO$7,$X95&lt;=0,(YEAR($T95)+$X95)&lt;BO$7),0,     IF(YEAR($T95)=BO$7,               ($W95/($X95*360))*DAYS360($T95,DATE(BO$7,12,31)),     IF((YEAR($T95)+$X95)&lt;=BO$7,               $W95-SUM($Y95:BN95),               $W95/$X95))))</f>
        <v/>
      </c>
      <c r="BP95" s="240">
        <f>IF(OR(NOT(ISNUMBER($T95)),ISBLANK($W95),NOT(ISNUMBER($X95))),0,      IF(OR(YEAR($T95)&gt;BP$7,$X95&lt;=0,(YEAR($T95)+$X95)&lt;BP$7),0,     IF(YEAR($T95)=BP$7,               ($W95/($X95*360))*DAYS360($T95,DATE(BP$7,12,31)),     IF((YEAR($T95)+$X95)&lt;=BP$7,               $W95-SUM($Y95:BO95),               $W95/$X95))))</f>
        <v/>
      </c>
      <c r="BQ95" s="240">
        <f>IF(OR(NOT(ISNUMBER($T95)),ISBLANK($W95),NOT(ISNUMBER($X95))),0,      IF(OR(YEAR($T95)&gt;BQ$7,$X95&lt;=0,(YEAR($T95)+$X95)&lt;BQ$7),0,     IF(YEAR($T95)=BQ$7,               ($W95/($X95*360))*DAYS360($T95,DATE(BQ$7,12,31)),     IF((YEAR($T95)+$X95)&lt;=BQ$7,               $W95-SUM($Y95:BP95),               $W95/$X95))))</f>
        <v/>
      </c>
      <c r="BR95" s="240">
        <f>IF(OR(NOT(ISNUMBER($T95)),ISBLANK($W95),NOT(ISNUMBER($X95))),0,      IF(OR(YEAR($T95)&gt;BR$7,$X95&lt;=0,(YEAR($T95)+$X95)&lt;BR$7),0,     IF(YEAR($T95)=BR$7,               ($W95/($X95*360))*DAYS360($T95,DATE(BR$7,12,31)),     IF((YEAR($T95)+$X95)&lt;=BR$7,               $W95-SUM($Y95:BQ95),               $W95/$X95))))</f>
        <v/>
      </c>
      <c r="BS95" s="240">
        <f>IF(OR(NOT(ISNUMBER($T95)),ISBLANK($W95),NOT(ISNUMBER($X95))),0,      IF(OR(YEAR($T95)&gt;BS$7,$X95&lt;=0,(YEAR($T95)+$X95)&lt;BS$7),0,     IF(YEAR($T95)=BS$7,               ($W95/($X95*360))*DAYS360($T95,DATE(BS$7,12,31)),     IF((YEAR($T95)+$X95)&lt;=BS$7,               $W95-SUM($Y95:BR95),               $W95/$X95))))</f>
        <v/>
      </c>
      <c r="BT95" s="240">
        <f>IF(OR(NOT(ISNUMBER($T95)),ISBLANK($W95),NOT(ISNUMBER($X95))),0,      IF(OR(YEAR($T95)&gt;BT$7,$X95&lt;=0,(YEAR($T95)+$X95)&lt;BT$7),0,     IF(YEAR($T95)=BT$7,               ($W95/($X95*360))*DAYS360($T95,DATE(BT$7,12,31)),     IF((YEAR($T95)+$X95)&lt;=BT$7,               $W95-SUM($Y95:BS95),               $W95/$X95))))</f>
        <v/>
      </c>
      <c r="BU95" s="240">
        <f>IF(OR(NOT(ISNUMBER($T95)),ISBLANK($W95),NOT(ISNUMBER($X95))),0,      IF(OR(YEAR($T95)&gt;BU$7,$X95&lt;=0,(YEAR($T95)+$X95)&lt;BU$7),0,     IF(YEAR($T95)=BU$7,               ($W95/($X95*360))*DAYS360($T95,DATE(BU$7,12,31)),     IF((YEAR($T95)+$X95)&lt;=BU$7,               $W95-SUM($Y95:BT95),               $W95/$X95))))</f>
        <v/>
      </c>
      <c r="BV95" s="240">
        <f>IF(OR(NOT(ISNUMBER($T95)),ISBLANK($W95),NOT(ISNUMBER($X95))),0,      IF(OR(YEAR($T95)&gt;BV$7,$X95&lt;=0,(YEAR($T95)+$X95)&lt;BV$7),0,     IF(YEAR($T95)=BV$7,               ($W95/($X95*360))*DAYS360($T95,DATE(BV$7,12,31)),     IF((YEAR($T95)+$X95)&lt;=BV$7,               $W95-SUM($Y95:BU95),               $W95/$X95))))</f>
        <v/>
      </c>
      <c r="BW95" s="240">
        <f>IF(OR(NOT(ISNUMBER($T95)),ISBLANK($W95),NOT(ISNUMBER($X95))),0,      IF(OR(YEAR($T95)&gt;BW$7,$X95&lt;=0,(YEAR($T95)+$X95)&lt;BW$7),0,     IF(YEAR($T95)=BW$7,               ($W95/($X95*360))*DAYS360($T95,DATE(BW$7,12,31)),     IF((YEAR($T95)+$X95)&lt;=BW$7,               $W95-SUM($Y95:BV95),               $W95/$X95))))</f>
        <v/>
      </c>
      <c r="BX95" s="240">
        <f>IF(OR(NOT(ISNUMBER($T95)),ISBLANK($W95),NOT(ISNUMBER($X95))),0,      IF(OR(YEAR($T95)&gt;BX$7,$X95&lt;=0,(YEAR($T95)+$X95)&lt;BX$7),0,     IF(YEAR($T95)=BX$7,               ($W95/($X95*360))*DAYS360($T95,DATE(BX$7,12,31)),     IF((YEAR($T95)+$X95)&lt;=BX$7,               $W95-SUM($Y95:BW95),               $W95/$X95))))</f>
        <v/>
      </c>
      <c r="BY95" s="240">
        <f>IF(OR(NOT(ISNUMBER($T95)),ISBLANK($W95),NOT(ISNUMBER($X95))),0,      IF(OR(YEAR($T95)&gt;BY$7,$X95&lt;=0,(YEAR($T95)+$X95)&lt;BY$7),0,     IF(YEAR($T95)=BY$7,               ($W95/($X95*360))*DAYS360($T95,DATE(BY$7,12,31)),     IF((YEAR($T95)+$X95)&lt;=BY$7,               $W95-SUM($Y95:BX95),               $W95/$X95))))</f>
        <v/>
      </c>
    </row>
    <row r="96" ht="15" customFormat="1" customHeight="1" s="14">
      <c r="A96" s="12" t="n"/>
      <c r="B96" s="30" t="inlineStr">
        <is>
          <t>Bien_Immo - 1</t>
        </is>
      </c>
      <c r="C96" s="190" t="n"/>
      <c r="D96" s="356" t="n"/>
      <c r="E96" s="525" t="n"/>
      <c r="F96" s="525" t="n"/>
      <c r="G96" s="525" t="n"/>
      <c r="H96" s="525" t="n"/>
      <c r="I96" s="525" t="n"/>
      <c r="J96" s="525" t="n"/>
      <c r="K96" s="525" t="n"/>
      <c r="L96" s="525" t="n"/>
      <c r="M96" s="525" t="n"/>
      <c r="N96" s="526" t="n"/>
      <c r="O96" s="260" t="n"/>
      <c r="P96" s="191" t="n"/>
      <c r="Q96" s="341" t="inlineStr">
        <is>
          <t>Autres immobilisations corporelles</t>
        </is>
      </c>
      <c r="R96" s="18" t="n"/>
      <c r="S96" s="12">
        <f>B102</f>
        <v/>
      </c>
      <c r="T96" s="176">
        <f>IFERROR( IF(ISBLANK(C102),"",IF(C102&lt;HLOOKUP(S96,$Z$275:$AC$280,5,FALSE),"",MAX(HLOOKUP(S96,$Z$275:$AC$280,6,FALSE),C102) ) ),"")</f>
        <v/>
      </c>
      <c r="U96" s="287">
        <f>IF(ISBLANK(D102),"",D102)</f>
        <v/>
      </c>
      <c r="V96" s="316">
        <f>Q102</f>
        <v/>
      </c>
      <c r="W96" s="512">
        <f>IF(ISBLANK(O102),0,O102)</f>
        <v/>
      </c>
      <c r="X96" s="512">
        <f>IF(ISBLANK(P102),"",P102)</f>
        <v/>
      </c>
      <c r="Y96" s="12" t="n"/>
      <c r="Z96" s="240">
        <f>IF(OR(NOT(ISNUMBER($T96)),ISBLANK($W96),NOT(ISNUMBER($X96))),0,      IF(OR(YEAR($T96)&gt;Z$7,$X96&lt;=0,(YEAR($T96)+$X96)&lt;Z$7),0,     IF(YEAR($T96)=Z$7,               ($W96/($X96*360))*DAYS360($T96,DATE(Z$7,12,31)),     IF((YEAR($T96)+$X96)&lt;=Z$7,               $W96-SUM($Y96:Y96),               $W96/$X96))))</f>
        <v/>
      </c>
      <c r="AA96" s="240">
        <f>IF(OR(NOT(ISNUMBER($T96)),ISBLANK($W96),NOT(ISNUMBER($X96))),0,      IF(OR(YEAR($T96)&gt;AA$7,$X96&lt;=0,(YEAR($T96)+$X96)&lt;AA$7),0,     IF(YEAR($T96)=AA$7,               ($W96/($X96*360))*DAYS360($T96,DATE(AA$7,12,31)),     IF((YEAR($T96)+$X96)&lt;=AA$7,               $W96-SUM($Y96:Z96),               $W96/$X96))))</f>
        <v/>
      </c>
      <c r="AB96" s="240">
        <f>IF(OR(NOT(ISNUMBER($T96)),ISBLANK($W96),NOT(ISNUMBER($X96))),0,      IF(OR(YEAR($T96)&gt;AB$7,$X96&lt;=0,(YEAR($T96)+$X96)&lt;AB$7),0,     IF(YEAR($T96)=AB$7,               ($W96/($X96*360))*DAYS360($T96,DATE(AB$7,12,31)),     IF((YEAR($T96)+$X96)&lt;=AB$7,               $W96-SUM($Y96:AA96),               $W96/$X96))))</f>
        <v/>
      </c>
      <c r="AC96" s="240">
        <f>IF(OR(NOT(ISNUMBER($T96)),ISBLANK($W96),NOT(ISNUMBER($X96))),0,      IF(OR(YEAR($T96)&gt;AC$7,$X96&lt;=0,(YEAR($T96)+$X96)&lt;AC$7),0,     IF(YEAR($T96)=AC$7,               ($W96/($X96*360))*DAYS360($T96,DATE(AC$7,12,31)),     IF((YEAR($T96)+$X96)&lt;=AC$7,               $W96-SUM($Y96:AB96),               $W96/$X96))))</f>
        <v/>
      </c>
      <c r="AD96" s="240">
        <f>IF(OR(NOT(ISNUMBER($T96)),ISBLANK($W96),NOT(ISNUMBER($X96))),0,      IF(OR(YEAR($T96)&gt;AD$7,$X96&lt;=0,(YEAR($T96)+$X96)&lt;AD$7),0,     IF(YEAR($T96)=AD$7,               ($W96/($X96*360))*DAYS360($T96,DATE(AD$7,12,31)),     IF((YEAR($T96)+$X96)&lt;=AD$7,               $W96-SUM($Y96:AC96),               $W96/$X96))))</f>
        <v/>
      </c>
      <c r="AE96" s="240">
        <f>IF(OR(NOT(ISNUMBER($T96)),ISBLANK($W96),NOT(ISNUMBER($X96))),0,      IF(OR(YEAR($T96)&gt;AE$7,$X96&lt;=0,(YEAR($T96)+$X96)&lt;AE$7),0,     IF(YEAR($T96)=AE$7,               ($W96/($X96*360))*DAYS360($T96,DATE(AE$7,12,31)),     IF((YEAR($T96)+$X96)&lt;=AE$7,               $W96-SUM($Y96:AD96),               $W96/$X96))))</f>
        <v/>
      </c>
      <c r="AF96" s="240">
        <f>IF(OR(NOT(ISNUMBER($T96)),ISBLANK($W96),NOT(ISNUMBER($X96))),0,      IF(OR(YEAR($T96)&gt;AF$7,$X96&lt;=0,(YEAR($T96)+$X96)&lt;AF$7),0,     IF(YEAR($T96)=AF$7,               ($W96/($X96*360))*DAYS360($T96,DATE(AF$7,12,31)),     IF((YEAR($T96)+$X96)&lt;=AF$7,               $W96-SUM($Y96:AE96),               $W96/$X96))))</f>
        <v/>
      </c>
      <c r="AG96" s="240">
        <f>IF(OR(NOT(ISNUMBER($T96)),ISBLANK($W96),NOT(ISNUMBER($X96))),0,      IF(OR(YEAR($T96)&gt;AG$7,$X96&lt;=0,(YEAR($T96)+$X96)&lt;AG$7),0,     IF(YEAR($T96)=AG$7,               ($W96/($X96*360))*DAYS360($T96,DATE(AG$7,12,31)),     IF((YEAR($T96)+$X96)&lt;=AG$7,               $W96-SUM($Y96:AF96),               $W96/$X96))))</f>
        <v/>
      </c>
      <c r="AH96" s="240">
        <f>IF(OR(NOT(ISNUMBER($T96)),ISBLANK($W96),NOT(ISNUMBER($X96))),0,      IF(OR(YEAR($T96)&gt;AH$7,$X96&lt;=0,(YEAR($T96)+$X96)&lt;AH$7),0,     IF(YEAR($T96)=AH$7,               ($W96/($X96*360))*DAYS360($T96,DATE(AH$7,12,31)),     IF((YEAR($T96)+$X96)&lt;=AH$7,               $W96-SUM($Y96:AG96),               $W96/$X96))))</f>
        <v/>
      </c>
      <c r="AI96" s="240">
        <f>IF(OR(NOT(ISNUMBER($T96)),ISBLANK($W96),NOT(ISNUMBER($X96))),0,      IF(OR(YEAR($T96)&gt;AI$7,$X96&lt;=0,(YEAR($T96)+$X96)&lt;AI$7),0,     IF(YEAR($T96)=AI$7,               ($W96/($X96*360))*DAYS360($T96,DATE(AI$7,12,31)),     IF((YEAR($T96)+$X96)&lt;=AI$7,               $W96-SUM($Y96:AH96),               $W96/$X96))))</f>
        <v/>
      </c>
      <c r="AJ96" s="240">
        <f>IF(OR(NOT(ISNUMBER($T96)),ISBLANK($W96),NOT(ISNUMBER($X96))),0,      IF(OR(YEAR($T96)&gt;AJ$7,$X96&lt;=0,(YEAR($T96)+$X96)&lt;AJ$7),0,     IF(YEAR($T96)=AJ$7,               ($W96/($X96*360))*DAYS360($T96,DATE(AJ$7,12,31)),     IF((YEAR($T96)+$X96)&lt;=AJ$7,               $W96-SUM($Y96:AI96),               $W96/$X96))))</f>
        <v/>
      </c>
      <c r="AK96" s="240">
        <f>IF(OR(NOT(ISNUMBER($T96)),ISBLANK($W96),NOT(ISNUMBER($X96))),0,      IF(OR(YEAR($T96)&gt;AK$7,$X96&lt;=0,(YEAR($T96)+$X96)&lt;AK$7),0,     IF(YEAR($T96)=AK$7,               ($W96/($X96*360))*DAYS360($T96,DATE(AK$7,12,31)),     IF((YEAR($T96)+$X96)&lt;=AK$7,               $W96-SUM($Y96:AJ96),               $W96/$X96))))</f>
        <v/>
      </c>
      <c r="AL96" s="240">
        <f>IF(OR(NOT(ISNUMBER($T96)),ISBLANK($W96),NOT(ISNUMBER($X96))),0,      IF(OR(YEAR($T96)&gt;AL$7,$X96&lt;=0,(YEAR($T96)+$X96)&lt;AL$7),0,     IF(YEAR($T96)=AL$7,               ($W96/($X96*360))*DAYS360($T96,DATE(AL$7,12,31)),     IF((YEAR($T96)+$X96)&lt;=AL$7,               $W96-SUM($Y96:AK96),               $W96/$X96))))</f>
        <v/>
      </c>
      <c r="AM96" s="240">
        <f>IF(OR(NOT(ISNUMBER($T96)),ISBLANK($W96),NOT(ISNUMBER($X96))),0,      IF(OR(YEAR($T96)&gt;AM$7,$X96&lt;=0,(YEAR($T96)+$X96)&lt;AM$7),0,     IF(YEAR($T96)=AM$7,               ($W96/($X96*360))*DAYS360($T96,DATE(AM$7,12,31)),     IF((YEAR($T96)+$X96)&lt;=AM$7,               $W96-SUM($Y96:AL96),               $W96/$X96))))</f>
        <v/>
      </c>
      <c r="AN96" s="240">
        <f>IF(OR(NOT(ISNUMBER($T96)),ISBLANK($W96),NOT(ISNUMBER($X96))),0,      IF(OR(YEAR($T96)&gt;AN$7,$X96&lt;=0,(YEAR($T96)+$X96)&lt;AN$7),0,     IF(YEAR($T96)=AN$7,               ($W96/($X96*360))*DAYS360($T96,DATE(AN$7,12,31)),     IF((YEAR($T96)+$X96)&lt;=AN$7,               $W96-SUM($Y96:AM96),               $W96/$X96))))</f>
        <v/>
      </c>
      <c r="AO96" s="240">
        <f>IF(OR(NOT(ISNUMBER($T96)),ISBLANK($W96),NOT(ISNUMBER($X96))),0,      IF(OR(YEAR($T96)&gt;AO$7,$X96&lt;=0,(YEAR($T96)+$X96)&lt;AO$7),0,     IF(YEAR($T96)=AO$7,               ($W96/($X96*360))*DAYS360($T96,DATE(AO$7,12,31)),     IF((YEAR($T96)+$X96)&lt;=AO$7,               $W96-SUM($Y96:AN96),               $W96/$X96))))</f>
        <v/>
      </c>
      <c r="AP96" s="240">
        <f>IF(OR(NOT(ISNUMBER($T96)),ISBLANK($W96),NOT(ISNUMBER($X96))),0,      IF(OR(YEAR($T96)&gt;AP$7,$X96&lt;=0,(YEAR($T96)+$X96)&lt;AP$7),0,     IF(YEAR($T96)=AP$7,               ($W96/($X96*360))*DAYS360($T96,DATE(AP$7,12,31)),     IF((YEAR($T96)+$X96)&lt;=AP$7,               $W96-SUM($Y96:AO96),               $W96/$X96))))</f>
        <v/>
      </c>
      <c r="AQ96" s="240">
        <f>IF(OR(NOT(ISNUMBER($T96)),ISBLANK($W96),NOT(ISNUMBER($X96))),0,      IF(OR(YEAR($T96)&gt;AQ$7,$X96&lt;=0,(YEAR($T96)+$X96)&lt;AQ$7),0,     IF(YEAR($T96)=AQ$7,               ($W96/($X96*360))*DAYS360($T96,DATE(AQ$7,12,31)),     IF((YEAR($T96)+$X96)&lt;=AQ$7,               $W96-SUM($Y96:AP96),               $W96/$X96))))</f>
        <v/>
      </c>
      <c r="AR96" s="240">
        <f>IF(OR(NOT(ISNUMBER($T96)),ISBLANK($W96),NOT(ISNUMBER($X96))),0,      IF(OR(YEAR($T96)&gt;AR$7,$X96&lt;=0,(YEAR($T96)+$X96)&lt;AR$7),0,     IF(YEAR($T96)=AR$7,               ($W96/($X96*360))*DAYS360($T96,DATE(AR$7,12,31)),     IF((YEAR($T96)+$X96)&lt;=AR$7,               $W96-SUM($Y96:AQ96),               $W96/$X96))))</f>
        <v/>
      </c>
      <c r="AS96" s="240">
        <f>IF(OR(NOT(ISNUMBER($T96)),ISBLANK($W96),NOT(ISNUMBER($X96))),0,      IF(OR(YEAR($T96)&gt;AS$7,$X96&lt;=0,(YEAR($T96)+$X96)&lt;AS$7),0,     IF(YEAR($T96)=AS$7,               ($W96/($X96*360))*DAYS360($T96,DATE(AS$7,12,31)),     IF((YEAR($T96)+$X96)&lt;=AS$7,               $W96-SUM($Y96:AR96),               $W96/$X96))))</f>
        <v/>
      </c>
      <c r="AT96" s="240">
        <f>IF(OR(NOT(ISNUMBER($T96)),ISBLANK($W96),NOT(ISNUMBER($X96))),0,      IF(OR(YEAR($T96)&gt;AT$7,$X96&lt;=0,(YEAR($T96)+$X96)&lt;AT$7),0,     IF(YEAR($T96)=AT$7,               ($W96/($X96*360))*DAYS360($T96,DATE(AT$7,12,31)),     IF((YEAR($T96)+$X96)&lt;=AT$7,               $W96-SUM($Y96:AS96),               $W96/$X96))))</f>
        <v/>
      </c>
      <c r="AU96" s="240">
        <f>IF(OR(NOT(ISNUMBER($T96)),ISBLANK($W96),NOT(ISNUMBER($X96))),0,      IF(OR(YEAR($T96)&gt;AU$7,$X96&lt;=0,(YEAR($T96)+$X96)&lt;AU$7),0,     IF(YEAR($T96)=AU$7,               ($W96/($X96*360))*DAYS360($T96,DATE(AU$7,12,31)),     IF((YEAR($T96)+$X96)&lt;=AU$7,               $W96-SUM($Y96:AT96),               $W96/$X96))))</f>
        <v/>
      </c>
      <c r="AV96" s="240">
        <f>IF(OR(NOT(ISNUMBER($T96)),ISBLANK($W96),NOT(ISNUMBER($X96))),0,      IF(OR(YEAR($T96)&gt;AV$7,$X96&lt;=0,(YEAR($T96)+$X96)&lt;AV$7),0,     IF(YEAR($T96)=AV$7,               ($W96/($X96*360))*DAYS360($T96,DATE(AV$7,12,31)),     IF((YEAR($T96)+$X96)&lt;=AV$7,               $W96-SUM($Y96:AU96),               $W96/$X96))))</f>
        <v/>
      </c>
      <c r="AW96" s="240">
        <f>IF(OR(NOT(ISNUMBER($T96)),ISBLANK($W96),NOT(ISNUMBER($X96))),0,      IF(OR(YEAR($T96)&gt;AW$7,$X96&lt;=0,(YEAR($T96)+$X96)&lt;AW$7),0,     IF(YEAR($T96)=AW$7,               ($W96/($X96*360))*DAYS360($T96,DATE(AW$7,12,31)),     IF((YEAR($T96)+$X96)&lt;=AW$7,               $W96-SUM($Y96:AV96),               $W96/$X96))))</f>
        <v/>
      </c>
      <c r="AX96" s="240">
        <f>IF(OR(NOT(ISNUMBER($T96)),ISBLANK($W96),NOT(ISNUMBER($X96))),0,      IF(OR(YEAR($T96)&gt;AX$7,$X96&lt;=0,(YEAR($T96)+$X96)&lt;AX$7),0,     IF(YEAR($T96)=AX$7,               ($W96/($X96*360))*DAYS360($T96,DATE(AX$7,12,31)),     IF((YEAR($T96)+$X96)&lt;=AX$7,               $W96-SUM($Y96:AW96),               $W96/$X96))))</f>
        <v/>
      </c>
      <c r="AY96" s="240">
        <f>IF(OR(NOT(ISNUMBER($T96)),ISBLANK($W96),NOT(ISNUMBER($X96))),0,      IF(OR(YEAR($T96)&gt;AY$7,$X96&lt;=0,(YEAR($T96)+$X96)&lt;AY$7),0,     IF(YEAR($T96)=AY$7,               ($W96/($X96*360))*DAYS360($T96,DATE(AY$7,12,31)),     IF((YEAR($T96)+$X96)&lt;=AY$7,               $W96-SUM($Y96:AX96),               $W96/$X96))))</f>
        <v/>
      </c>
      <c r="AZ96" s="240">
        <f>IF(OR(NOT(ISNUMBER($T96)),ISBLANK($W96),NOT(ISNUMBER($X96))),0,      IF(OR(YEAR($T96)&gt;AZ$7,$X96&lt;=0,(YEAR($T96)+$X96)&lt;AZ$7),0,     IF(YEAR($T96)=AZ$7,               ($W96/($X96*360))*DAYS360($T96,DATE(AZ$7,12,31)),     IF((YEAR($T96)+$X96)&lt;=AZ$7,               $W96-SUM($Y96:AY96),               $W96/$X96))))</f>
        <v/>
      </c>
      <c r="BA96" s="240">
        <f>IF(OR(NOT(ISNUMBER($T96)),ISBLANK($W96),NOT(ISNUMBER($X96))),0,      IF(OR(YEAR($T96)&gt;BA$7,$X96&lt;=0,(YEAR($T96)+$X96)&lt;BA$7),0,     IF(YEAR($T96)=BA$7,               ($W96/($X96*360))*DAYS360($T96,DATE(BA$7,12,31)),     IF((YEAR($T96)+$X96)&lt;=BA$7,               $W96-SUM($Y96:AZ96),               $W96/$X96))))</f>
        <v/>
      </c>
      <c r="BB96" s="240">
        <f>IF(OR(NOT(ISNUMBER($T96)),ISBLANK($W96),NOT(ISNUMBER($X96))),0,      IF(OR(YEAR($T96)&gt;BB$7,$X96&lt;=0,(YEAR($T96)+$X96)&lt;BB$7),0,     IF(YEAR($T96)=BB$7,               ($W96/($X96*360))*DAYS360($T96,DATE(BB$7,12,31)),     IF((YEAR($T96)+$X96)&lt;=BB$7,               $W96-SUM($Y96:BA96),               $W96/$X96))))</f>
        <v/>
      </c>
      <c r="BC96" s="240">
        <f>IF(OR(NOT(ISNUMBER($T96)),ISBLANK($W96),NOT(ISNUMBER($X96))),0,      IF(OR(YEAR($T96)&gt;BC$7,$X96&lt;=0,(YEAR($T96)+$X96)&lt;BC$7),0,     IF(YEAR($T96)=BC$7,               ($W96/($X96*360))*DAYS360($T96,DATE(BC$7,12,31)),     IF((YEAR($T96)+$X96)&lt;=BC$7,               $W96-SUM($Y96:BB96),               $W96/$X96))))</f>
        <v/>
      </c>
      <c r="BD96" s="240">
        <f>IF(OR(NOT(ISNUMBER($T96)),ISBLANK($W96),NOT(ISNUMBER($X96))),0,      IF(OR(YEAR($T96)&gt;BD$7,$X96&lt;=0,(YEAR($T96)+$X96)&lt;BD$7),0,     IF(YEAR($T96)=BD$7,               ($W96/($X96*360))*DAYS360($T96,DATE(BD$7,12,31)),     IF((YEAR($T96)+$X96)&lt;=BD$7,               $W96-SUM($Y96:BC96),               $W96/$X96))))</f>
        <v/>
      </c>
      <c r="BE96" s="240">
        <f>IF(OR(NOT(ISNUMBER($T96)),ISBLANK($W96),NOT(ISNUMBER($X96))),0,      IF(OR(YEAR($T96)&gt;BE$7,$X96&lt;=0,(YEAR($T96)+$X96)&lt;BE$7),0,     IF(YEAR($T96)=BE$7,               ($W96/($X96*360))*DAYS360($T96,DATE(BE$7,12,31)),     IF((YEAR($T96)+$X96)&lt;=BE$7,               $W96-SUM($Y96:BD96),               $W96/$X96))))</f>
        <v/>
      </c>
      <c r="BF96" s="240">
        <f>IF(OR(NOT(ISNUMBER($T96)),ISBLANK($W96),NOT(ISNUMBER($X96))),0,      IF(OR(YEAR($T96)&gt;BF$7,$X96&lt;=0,(YEAR($T96)+$X96)&lt;BF$7),0,     IF(YEAR($T96)=BF$7,               ($W96/($X96*360))*DAYS360($T96,DATE(BF$7,12,31)),     IF((YEAR($T96)+$X96)&lt;=BF$7,               $W96-SUM($Y96:BE96),               $W96/$X96))))</f>
        <v/>
      </c>
      <c r="BG96" s="240">
        <f>IF(OR(NOT(ISNUMBER($T96)),ISBLANK($W96),NOT(ISNUMBER($X96))),0,      IF(OR(YEAR($T96)&gt;BG$7,$X96&lt;=0,(YEAR($T96)+$X96)&lt;BG$7),0,     IF(YEAR($T96)=BG$7,               ($W96/($X96*360))*DAYS360($T96,DATE(BG$7,12,31)),     IF((YEAR($T96)+$X96)&lt;=BG$7,               $W96-SUM($Y96:BF96),               $W96/$X96))))</f>
        <v/>
      </c>
      <c r="BH96" s="240">
        <f>IF(OR(NOT(ISNUMBER($T96)),ISBLANK($W96),NOT(ISNUMBER($X96))),0,      IF(OR(YEAR($T96)&gt;BH$7,$X96&lt;=0,(YEAR($T96)+$X96)&lt;BH$7),0,     IF(YEAR($T96)=BH$7,               ($W96/($X96*360))*DAYS360($T96,DATE(BH$7,12,31)),     IF((YEAR($T96)+$X96)&lt;=BH$7,               $W96-SUM($Y96:BG96),               $W96/$X96))))</f>
        <v/>
      </c>
      <c r="BI96" s="240">
        <f>IF(OR(NOT(ISNUMBER($T96)),ISBLANK($W96),NOT(ISNUMBER($X96))),0,      IF(OR(YEAR($T96)&gt;BI$7,$X96&lt;=0,(YEAR($T96)+$X96)&lt;BI$7),0,     IF(YEAR($T96)=BI$7,               ($W96/($X96*360))*DAYS360($T96,DATE(BI$7,12,31)),     IF((YEAR($T96)+$X96)&lt;=BI$7,               $W96-SUM($Y96:BH96),               $W96/$X96))))</f>
        <v/>
      </c>
      <c r="BJ96" s="240">
        <f>IF(OR(NOT(ISNUMBER($T96)),ISBLANK($W96),NOT(ISNUMBER($X96))),0,      IF(OR(YEAR($T96)&gt;BJ$7,$X96&lt;=0,(YEAR($T96)+$X96)&lt;BJ$7),0,     IF(YEAR($T96)=BJ$7,               ($W96/($X96*360))*DAYS360($T96,DATE(BJ$7,12,31)),     IF((YEAR($T96)+$X96)&lt;=BJ$7,               $W96-SUM($Y96:BI96),               $W96/$X96))))</f>
        <v/>
      </c>
      <c r="BK96" s="240">
        <f>IF(OR(NOT(ISNUMBER($T96)),ISBLANK($W96),NOT(ISNUMBER($X96))),0,      IF(OR(YEAR($T96)&gt;BK$7,$X96&lt;=0,(YEAR($T96)+$X96)&lt;BK$7),0,     IF(YEAR($T96)=BK$7,               ($W96/($X96*360))*DAYS360($T96,DATE(BK$7,12,31)),     IF((YEAR($T96)+$X96)&lt;=BK$7,               $W96-SUM($Y96:BJ96),               $W96/$X96))))</f>
        <v/>
      </c>
      <c r="BL96" s="240">
        <f>IF(OR(NOT(ISNUMBER($T96)),ISBLANK($W96),NOT(ISNUMBER($X96))),0,      IF(OR(YEAR($T96)&gt;BL$7,$X96&lt;=0,(YEAR($T96)+$X96)&lt;BL$7),0,     IF(YEAR($T96)=BL$7,               ($W96/($X96*360))*DAYS360($T96,DATE(BL$7,12,31)),     IF((YEAR($T96)+$X96)&lt;=BL$7,               $W96-SUM($Y96:BK96),               $W96/$X96))))</f>
        <v/>
      </c>
      <c r="BM96" s="240">
        <f>IF(OR(NOT(ISNUMBER($T96)),ISBLANK($W96),NOT(ISNUMBER($X96))),0,      IF(OR(YEAR($T96)&gt;BM$7,$X96&lt;=0,(YEAR($T96)+$X96)&lt;BM$7),0,     IF(YEAR($T96)=BM$7,               ($W96/($X96*360))*DAYS360($T96,DATE(BM$7,12,31)),     IF((YEAR($T96)+$X96)&lt;=BM$7,               $W96-SUM($Y96:BL96),               $W96/$X96))))</f>
        <v/>
      </c>
      <c r="BN96" s="240">
        <f>IF(OR(NOT(ISNUMBER($T96)),ISBLANK($W96),NOT(ISNUMBER($X96))),0,      IF(OR(YEAR($T96)&gt;BN$7,$X96&lt;=0,(YEAR($T96)+$X96)&lt;BN$7),0,     IF(YEAR($T96)=BN$7,               ($W96/($X96*360))*DAYS360($T96,DATE(BN$7,12,31)),     IF((YEAR($T96)+$X96)&lt;=BN$7,               $W96-SUM($Y96:BM96),               $W96/$X96))))</f>
        <v/>
      </c>
      <c r="BO96" s="240">
        <f>IF(OR(NOT(ISNUMBER($T96)),ISBLANK($W96),NOT(ISNUMBER($X96))),0,      IF(OR(YEAR($T96)&gt;BO$7,$X96&lt;=0,(YEAR($T96)+$X96)&lt;BO$7),0,     IF(YEAR($T96)=BO$7,               ($W96/($X96*360))*DAYS360($T96,DATE(BO$7,12,31)),     IF((YEAR($T96)+$X96)&lt;=BO$7,               $W96-SUM($Y96:BN96),               $W96/$X96))))</f>
        <v/>
      </c>
      <c r="BP96" s="240">
        <f>IF(OR(NOT(ISNUMBER($T96)),ISBLANK($W96),NOT(ISNUMBER($X96))),0,      IF(OR(YEAR($T96)&gt;BP$7,$X96&lt;=0,(YEAR($T96)+$X96)&lt;BP$7),0,     IF(YEAR($T96)=BP$7,               ($W96/($X96*360))*DAYS360($T96,DATE(BP$7,12,31)),     IF((YEAR($T96)+$X96)&lt;=BP$7,               $W96-SUM($Y96:BO96),               $W96/$X96))))</f>
        <v/>
      </c>
      <c r="BQ96" s="240">
        <f>IF(OR(NOT(ISNUMBER($T96)),ISBLANK($W96),NOT(ISNUMBER($X96))),0,      IF(OR(YEAR($T96)&gt;BQ$7,$X96&lt;=0,(YEAR($T96)+$X96)&lt;BQ$7),0,     IF(YEAR($T96)=BQ$7,               ($W96/($X96*360))*DAYS360($T96,DATE(BQ$7,12,31)),     IF((YEAR($T96)+$X96)&lt;=BQ$7,               $W96-SUM($Y96:BP96),               $W96/$X96))))</f>
        <v/>
      </c>
      <c r="BR96" s="240">
        <f>IF(OR(NOT(ISNUMBER($T96)),ISBLANK($W96),NOT(ISNUMBER($X96))),0,      IF(OR(YEAR($T96)&gt;BR$7,$X96&lt;=0,(YEAR($T96)+$X96)&lt;BR$7),0,     IF(YEAR($T96)=BR$7,               ($W96/($X96*360))*DAYS360($T96,DATE(BR$7,12,31)),     IF((YEAR($T96)+$X96)&lt;=BR$7,               $W96-SUM($Y96:BQ96),               $W96/$X96))))</f>
        <v/>
      </c>
      <c r="BS96" s="240">
        <f>IF(OR(NOT(ISNUMBER($T96)),ISBLANK($W96),NOT(ISNUMBER($X96))),0,      IF(OR(YEAR($T96)&gt;BS$7,$X96&lt;=0,(YEAR($T96)+$X96)&lt;BS$7),0,     IF(YEAR($T96)=BS$7,               ($W96/($X96*360))*DAYS360($T96,DATE(BS$7,12,31)),     IF((YEAR($T96)+$X96)&lt;=BS$7,               $W96-SUM($Y96:BR96),               $W96/$X96))))</f>
        <v/>
      </c>
      <c r="BT96" s="240">
        <f>IF(OR(NOT(ISNUMBER($T96)),ISBLANK($W96),NOT(ISNUMBER($X96))),0,      IF(OR(YEAR($T96)&gt;BT$7,$X96&lt;=0,(YEAR($T96)+$X96)&lt;BT$7),0,     IF(YEAR($T96)=BT$7,               ($W96/($X96*360))*DAYS360($T96,DATE(BT$7,12,31)),     IF((YEAR($T96)+$X96)&lt;=BT$7,               $W96-SUM($Y96:BS96),               $W96/$X96))))</f>
        <v/>
      </c>
      <c r="BU96" s="240">
        <f>IF(OR(NOT(ISNUMBER($T96)),ISBLANK($W96),NOT(ISNUMBER($X96))),0,      IF(OR(YEAR($T96)&gt;BU$7,$X96&lt;=0,(YEAR($T96)+$X96)&lt;BU$7),0,     IF(YEAR($T96)=BU$7,               ($W96/($X96*360))*DAYS360($T96,DATE(BU$7,12,31)),     IF((YEAR($T96)+$X96)&lt;=BU$7,               $W96-SUM($Y96:BT96),               $W96/$X96))))</f>
        <v/>
      </c>
      <c r="BV96" s="240">
        <f>IF(OR(NOT(ISNUMBER($T96)),ISBLANK($W96),NOT(ISNUMBER($X96))),0,      IF(OR(YEAR($T96)&gt;BV$7,$X96&lt;=0,(YEAR($T96)+$X96)&lt;BV$7),0,     IF(YEAR($T96)=BV$7,               ($W96/($X96*360))*DAYS360($T96,DATE(BV$7,12,31)),     IF((YEAR($T96)+$X96)&lt;=BV$7,               $W96-SUM($Y96:BU96),               $W96/$X96))))</f>
        <v/>
      </c>
      <c r="BW96" s="240">
        <f>IF(OR(NOT(ISNUMBER($T96)),ISBLANK($W96),NOT(ISNUMBER($X96))),0,      IF(OR(YEAR($T96)&gt;BW$7,$X96&lt;=0,(YEAR($T96)+$X96)&lt;BW$7),0,     IF(YEAR($T96)=BW$7,               ($W96/($X96*360))*DAYS360($T96,DATE(BW$7,12,31)),     IF((YEAR($T96)+$X96)&lt;=BW$7,               $W96-SUM($Y96:BV96),               $W96/$X96))))</f>
        <v/>
      </c>
      <c r="BX96" s="240">
        <f>IF(OR(NOT(ISNUMBER($T96)),ISBLANK($W96),NOT(ISNUMBER($X96))),0,      IF(OR(YEAR($T96)&gt;BX$7,$X96&lt;=0,(YEAR($T96)+$X96)&lt;BX$7),0,     IF(YEAR($T96)=BX$7,               ($W96/($X96*360))*DAYS360($T96,DATE(BX$7,12,31)),     IF((YEAR($T96)+$X96)&lt;=BX$7,               $W96-SUM($Y96:BW96),               $W96/$X96))))</f>
        <v/>
      </c>
      <c r="BY96" s="240">
        <f>IF(OR(NOT(ISNUMBER($T96)),ISBLANK($W96),NOT(ISNUMBER($X96))),0,      IF(OR(YEAR($T96)&gt;BY$7,$X96&lt;=0,(YEAR($T96)+$X96)&lt;BY$7),0,     IF(YEAR($T96)=BY$7,               ($W96/($X96*360))*DAYS360($T96,DATE(BY$7,12,31)),     IF((YEAR($T96)+$X96)&lt;=BY$7,               $W96-SUM($Y96:BX96),               $W96/$X96))))</f>
        <v/>
      </c>
    </row>
    <row r="97" ht="15" customFormat="1" customHeight="1" s="14">
      <c r="A97" s="12" t="n"/>
      <c r="B97" s="30" t="inlineStr">
        <is>
          <t>Bien_Immo - 1</t>
        </is>
      </c>
      <c r="C97" s="190" t="n"/>
      <c r="D97" s="356" t="n"/>
      <c r="E97" s="525" t="n"/>
      <c r="F97" s="525" t="n"/>
      <c r="G97" s="525" t="n"/>
      <c r="H97" s="525" t="n"/>
      <c r="I97" s="525" t="n"/>
      <c r="J97" s="525" t="n"/>
      <c r="K97" s="525" t="n"/>
      <c r="L97" s="525" t="n"/>
      <c r="M97" s="525" t="n"/>
      <c r="N97" s="526" t="n"/>
      <c r="O97" s="260" t="n"/>
      <c r="P97" s="191" t="n"/>
      <c r="Q97" s="341" t="inlineStr">
        <is>
          <t>Autres immobilisations corporelles</t>
        </is>
      </c>
      <c r="R97" s="18" t="n"/>
      <c r="S97" s="12">
        <f>B103</f>
        <v/>
      </c>
      <c r="T97" s="176">
        <f>IFERROR( IF(ISBLANK(C103),"",IF(C103&lt;HLOOKUP(S97,$Z$275:$AC$280,5,FALSE),"",MAX(HLOOKUP(S97,$Z$275:$AC$280,6,FALSE),C103) ) ),"")</f>
        <v/>
      </c>
      <c r="U97" s="287">
        <f>IF(ISBLANK(D103),"",D103)</f>
        <v/>
      </c>
      <c r="V97" s="316">
        <f>Q103</f>
        <v/>
      </c>
      <c r="W97" s="512">
        <f>IF(ISBLANK(O103),0,O103)</f>
        <v/>
      </c>
      <c r="X97" s="512">
        <f>IF(ISBLANK(P103),"",P103)</f>
        <v/>
      </c>
      <c r="Y97" s="12" t="n"/>
      <c r="Z97" s="240">
        <f>IF(OR(NOT(ISNUMBER($T97)),ISBLANK($W97),NOT(ISNUMBER($X97))),0,      IF(OR(YEAR($T97)&gt;Z$7,$X97&lt;=0,(YEAR($T97)+$X97)&lt;Z$7),0,     IF(YEAR($T97)=Z$7,               ($W97/($X97*360))*DAYS360($T97,DATE(Z$7,12,31)),     IF((YEAR($T97)+$X97)&lt;=Z$7,               $W97-SUM($Y97:Y97),               $W97/$X97))))</f>
        <v/>
      </c>
      <c r="AA97" s="240">
        <f>IF(OR(NOT(ISNUMBER($T97)),ISBLANK($W97),NOT(ISNUMBER($X97))),0,      IF(OR(YEAR($T97)&gt;AA$7,$X97&lt;=0,(YEAR($T97)+$X97)&lt;AA$7),0,     IF(YEAR($T97)=AA$7,               ($W97/($X97*360))*DAYS360($T97,DATE(AA$7,12,31)),     IF((YEAR($T97)+$X97)&lt;=AA$7,               $W97-SUM($Y97:Z97),               $W97/$X97))))</f>
        <v/>
      </c>
      <c r="AB97" s="240">
        <f>IF(OR(NOT(ISNUMBER($T97)),ISBLANK($W97),NOT(ISNUMBER($X97))),0,      IF(OR(YEAR($T97)&gt;AB$7,$X97&lt;=0,(YEAR($T97)+$X97)&lt;AB$7),0,     IF(YEAR($T97)=AB$7,               ($W97/($X97*360))*DAYS360($T97,DATE(AB$7,12,31)),     IF((YEAR($T97)+$X97)&lt;=AB$7,               $W97-SUM($Y97:AA97),               $W97/$X97))))</f>
        <v/>
      </c>
      <c r="AC97" s="240">
        <f>IF(OR(NOT(ISNUMBER($T97)),ISBLANK($W97),NOT(ISNUMBER($X97))),0,      IF(OR(YEAR($T97)&gt;AC$7,$X97&lt;=0,(YEAR($T97)+$X97)&lt;AC$7),0,     IF(YEAR($T97)=AC$7,               ($W97/($X97*360))*DAYS360($T97,DATE(AC$7,12,31)),     IF((YEAR($T97)+$X97)&lt;=AC$7,               $W97-SUM($Y97:AB97),               $W97/$X97))))</f>
        <v/>
      </c>
      <c r="AD97" s="240">
        <f>IF(OR(NOT(ISNUMBER($T97)),ISBLANK($W97),NOT(ISNUMBER($X97))),0,      IF(OR(YEAR($T97)&gt;AD$7,$X97&lt;=0,(YEAR($T97)+$X97)&lt;AD$7),0,     IF(YEAR($T97)=AD$7,               ($W97/($X97*360))*DAYS360($T97,DATE(AD$7,12,31)),     IF((YEAR($T97)+$X97)&lt;=AD$7,               $W97-SUM($Y97:AC97),               $W97/$X97))))</f>
        <v/>
      </c>
      <c r="AE97" s="240">
        <f>IF(OR(NOT(ISNUMBER($T97)),ISBLANK($W97),NOT(ISNUMBER($X97))),0,      IF(OR(YEAR($T97)&gt;AE$7,$X97&lt;=0,(YEAR($T97)+$X97)&lt;AE$7),0,     IF(YEAR($T97)=AE$7,               ($W97/($X97*360))*DAYS360($T97,DATE(AE$7,12,31)),     IF((YEAR($T97)+$X97)&lt;=AE$7,               $W97-SUM($Y97:AD97),               $W97/$X97))))</f>
        <v/>
      </c>
      <c r="AF97" s="240">
        <f>IF(OR(NOT(ISNUMBER($T97)),ISBLANK($W97),NOT(ISNUMBER($X97))),0,      IF(OR(YEAR($T97)&gt;AF$7,$X97&lt;=0,(YEAR($T97)+$X97)&lt;AF$7),0,     IF(YEAR($T97)=AF$7,               ($W97/($X97*360))*DAYS360($T97,DATE(AF$7,12,31)),     IF((YEAR($T97)+$X97)&lt;=AF$7,               $W97-SUM($Y97:AE97),               $W97/$X97))))</f>
        <v/>
      </c>
      <c r="AG97" s="240">
        <f>IF(OR(NOT(ISNUMBER($T97)),ISBLANK($W97),NOT(ISNUMBER($X97))),0,      IF(OR(YEAR($T97)&gt;AG$7,$X97&lt;=0,(YEAR($T97)+$X97)&lt;AG$7),0,     IF(YEAR($T97)=AG$7,               ($W97/($X97*360))*DAYS360($T97,DATE(AG$7,12,31)),     IF((YEAR($T97)+$X97)&lt;=AG$7,               $W97-SUM($Y97:AF97),               $W97/$X97))))</f>
        <v/>
      </c>
      <c r="AH97" s="240">
        <f>IF(OR(NOT(ISNUMBER($T97)),ISBLANK($W97),NOT(ISNUMBER($X97))),0,      IF(OR(YEAR($T97)&gt;AH$7,$X97&lt;=0,(YEAR($T97)+$X97)&lt;AH$7),0,     IF(YEAR($T97)=AH$7,               ($W97/($X97*360))*DAYS360($T97,DATE(AH$7,12,31)),     IF((YEAR($T97)+$X97)&lt;=AH$7,               $W97-SUM($Y97:AG97),               $W97/$X97))))</f>
        <v/>
      </c>
      <c r="AI97" s="240">
        <f>IF(OR(NOT(ISNUMBER($T97)),ISBLANK($W97),NOT(ISNUMBER($X97))),0,      IF(OR(YEAR($T97)&gt;AI$7,$X97&lt;=0,(YEAR($T97)+$X97)&lt;AI$7),0,     IF(YEAR($T97)=AI$7,               ($W97/($X97*360))*DAYS360($T97,DATE(AI$7,12,31)),     IF((YEAR($T97)+$X97)&lt;=AI$7,               $W97-SUM($Y97:AH97),               $W97/$X97))))</f>
        <v/>
      </c>
      <c r="AJ97" s="240">
        <f>IF(OR(NOT(ISNUMBER($T97)),ISBLANK($W97),NOT(ISNUMBER($X97))),0,      IF(OR(YEAR($T97)&gt;AJ$7,$X97&lt;=0,(YEAR($T97)+$X97)&lt;AJ$7),0,     IF(YEAR($T97)=AJ$7,               ($W97/($X97*360))*DAYS360($T97,DATE(AJ$7,12,31)),     IF((YEAR($T97)+$X97)&lt;=AJ$7,               $W97-SUM($Y97:AI97),               $W97/$X97))))</f>
        <v/>
      </c>
      <c r="AK97" s="240">
        <f>IF(OR(NOT(ISNUMBER($T97)),ISBLANK($W97),NOT(ISNUMBER($X97))),0,      IF(OR(YEAR($T97)&gt;AK$7,$X97&lt;=0,(YEAR($T97)+$X97)&lt;AK$7),0,     IF(YEAR($T97)=AK$7,               ($W97/($X97*360))*DAYS360($T97,DATE(AK$7,12,31)),     IF((YEAR($T97)+$X97)&lt;=AK$7,               $W97-SUM($Y97:AJ97),               $W97/$X97))))</f>
        <v/>
      </c>
      <c r="AL97" s="240">
        <f>IF(OR(NOT(ISNUMBER($T97)),ISBLANK($W97),NOT(ISNUMBER($X97))),0,      IF(OR(YEAR($T97)&gt;AL$7,$X97&lt;=0,(YEAR($T97)+$X97)&lt;AL$7),0,     IF(YEAR($T97)=AL$7,               ($W97/($X97*360))*DAYS360($T97,DATE(AL$7,12,31)),     IF((YEAR($T97)+$X97)&lt;=AL$7,               $W97-SUM($Y97:AK97),               $W97/$X97))))</f>
        <v/>
      </c>
      <c r="AM97" s="240">
        <f>IF(OR(NOT(ISNUMBER($T97)),ISBLANK($W97),NOT(ISNUMBER($X97))),0,      IF(OR(YEAR($T97)&gt;AM$7,$X97&lt;=0,(YEAR($T97)+$X97)&lt;AM$7),0,     IF(YEAR($T97)=AM$7,               ($W97/($X97*360))*DAYS360($T97,DATE(AM$7,12,31)),     IF((YEAR($T97)+$X97)&lt;=AM$7,               $W97-SUM($Y97:AL97),               $W97/$X97))))</f>
        <v/>
      </c>
      <c r="AN97" s="240">
        <f>IF(OR(NOT(ISNUMBER($T97)),ISBLANK($W97),NOT(ISNUMBER($X97))),0,      IF(OR(YEAR($T97)&gt;AN$7,$X97&lt;=0,(YEAR($T97)+$X97)&lt;AN$7),0,     IF(YEAR($T97)=AN$7,               ($W97/($X97*360))*DAYS360($T97,DATE(AN$7,12,31)),     IF((YEAR($T97)+$X97)&lt;=AN$7,               $W97-SUM($Y97:AM97),               $W97/$X97))))</f>
        <v/>
      </c>
      <c r="AO97" s="240">
        <f>IF(OR(NOT(ISNUMBER($T97)),ISBLANK($W97),NOT(ISNUMBER($X97))),0,      IF(OR(YEAR($T97)&gt;AO$7,$X97&lt;=0,(YEAR($T97)+$X97)&lt;AO$7),0,     IF(YEAR($T97)=AO$7,               ($W97/($X97*360))*DAYS360($T97,DATE(AO$7,12,31)),     IF((YEAR($T97)+$X97)&lt;=AO$7,               $W97-SUM($Y97:AN97),               $W97/$X97))))</f>
        <v/>
      </c>
      <c r="AP97" s="240">
        <f>IF(OR(NOT(ISNUMBER($T97)),ISBLANK($W97),NOT(ISNUMBER($X97))),0,      IF(OR(YEAR($T97)&gt;AP$7,$X97&lt;=0,(YEAR($T97)+$X97)&lt;AP$7),0,     IF(YEAR($T97)=AP$7,               ($W97/($X97*360))*DAYS360($T97,DATE(AP$7,12,31)),     IF((YEAR($T97)+$X97)&lt;=AP$7,               $W97-SUM($Y97:AO97),               $W97/$X97))))</f>
        <v/>
      </c>
      <c r="AQ97" s="240">
        <f>IF(OR(NOT(ISNUMBER($T97)),ISBLANK($W97),NOT(ISNUMBER($X97))),0,      IF(OR(YEAR($T97)&gt;AQ$7,$X97&lt;=0,(YEAR($T97)+$X97)&lt;AQ$7),0,     IF(YEAR($T97)=AQ$7,               ($W97/($X97*360))*DAYS360($T97,DATE(AQ$7,12,31)),     IF((YEAR($T97)+$X97)&lt;=AQ$7,               $W97-SUM($Y97:AP97),               $W97/$X97))))</f>
        <v/>
      </c>
      <c r="AR97" s="240">
        <f>IF(OR(NOT(ISNUMBER($T97)),ISBLANK($W97),NOT(ISNUMBER($X97))),0,      IF(OR(YEAR($T97)&gt;AR$7,$X97&lt;=0,(YEAR($T97)+$X97)&lt;AR$7),0,     IF(YEAR($T97)=AR$7,               ($W97/($X97*360))*DAYS360($T97,DATE(AR$7,12,31)),     IF((YEAR($T97)+$X97)&lt;=AR$7,               $W97-SUM($Y97:AQ97),               $W97/$X97))))</f>
        <v/>
      </c>
      <c r="AS97" s="240">
        <f>IF(OR(NOT(ISNUMBER($T97)),ISBLANK($W97),NOT(ISNUMBER($X97))),0,      IF(OR(YEAR($T97)&gt;AS$7,$X97&lt;=0,(YEAR($T97)+$X97)&lt;AS$7),0,     IF(YEAR($T97)=AS$7,               ($W97/($X97*360))*DAYS360($T97,DATE(AS$7,12,31)),     IF((YEAR($T97)+$X97)&lt;=AS$7,               $W97-SUM($Y97:AR97),               $W97/$X97))))</f>
        <v/>
      </c>
      <c r="AT97" s="240">
        <f>IF(OR(NOT(ISNUMBER($T97)),ISBLANK($W97),NOT(ISNUMBER($X97))),0,      IF(OR(YEAR($T97)&gt;AT$7,$X97&lt;=0,(YEAR($T97)+$X97)&lt;AT$7),0,     IF(YEAR($T97)=AT$7,               ($W97/($X97*360))*DAYS360($T97,DATE(AT$7,12,31)),     IF((YEAR($T97)+$X97)&lt;=AT$7,               $W97-SUM($Y97:AS97),               $W97/$X97))))</f>
        <v/>
      </c>
      <c r="AU97" s="240">
        <f>IF(OR(NOT(ISNUMBER($T97)),ISBLANK($W97),NOT(ISNUMBER($X97))),0,      IF(OR(YEAR($T97)&gt;AU$7,$X97&lt;=0,(YEAR($T97)+$X97)&lt;AU$7),0,     IF(YEAR($T97)=AU$7,               ($W97/($X97*360))*DAYS360($T97,DATE(AU$7,12,31)),     IF((YEAR($T97)+$X97)&lt;=AU$7,               $W97-SUM($Y97:AT97),               $W97/$X97))))</f>
        <v/>
      </c>
      <c r="AV97" s="240">
        <f>IF(OR(NOT(ISNUMBER($T97)),ISBLANK($W97),NOT(ISNUMBER($X97))),0,      IF(OR(YEAR($T97)&gt;AV$7,$X97&lt;=0,(YEAR($T97)+$X97)&lt;AV$7),0,     IF(YEAR($T97)=AV$7,               ($W97/($X97*360))*DAYS360($T97,DATE(AV$7,12,31)),     IF((YEAR($T97)+$X97)&lt;=AV$7,               $W97-SUM($Y97:AU97),               $W97/$X97))))</f>
        <v/>
      </c>
      <c r="AW97" s="240">
        <f>IF(OR(NOT(ISNUMBER($T97)),ISBLANK($W97),NOT(ISNUMBER($X97))),0,      IF(OR(YEAR($T97)&gt;AW$7,$X97&lt;=0,(YEAR($T97)+$X97)&lt;AW$7),0,     IF(YEAR($T97)=AW$7,               ($W97/($X97*360))*DAYS360($T97,DATE(AW$7,12,31)),     IF((YEAR($T97)+$X97)&lt;=AW$7,               $W97-SUM($Y97:AV97),               $W97/$X97))))</f>
        <v/>
      </c>
      <c r="AX97" s="240">
        <f>IF(OR(NOT(ISNUMBER($T97)),ISBLANK($W97),NOT(ISNUMBER($X97))),0,      IF(OR(YEAR($T97)&gt;AX$7,$X97&lt;=0,(YEAR($T97)+$X97)&lt;AX$7),0,     IF(YEAR($T97)=AX$7,               ($W97/($X97*360))*DAYS360($T97,DATE(AX$7,12,31)),     IF((YEAR($T97)+$X97)&lt;=AX$7,               $W97-SUM($Y97:AW97),               $W97/$X97))))</f>
        <v/>
      </c>
      <c r="AY97" s="240">
        <f>IF(OR(NOT(ISNUMBER($T97)),ISBLANK($W97),NOT(ISNUMBER($X97))),0,      IF(OR(YEAR($T97)&gt;AY$7,$X97&lt;=0,(YEAR($T97)+$X97)&lt;AY$7),0,     IF(YEAR($T97)=AY$7,               ($W97/($X97*360))*DAYS360($T97,DATE(AY$7,12,31)),     IF((YEAR($T97)+$X97)&lt;=AY$7,               $W97-SUM($Y97:AX97),               $W97/$X97))))</f>
        <v/>
      </c>
      <c r="AZ97" s="240">
        <f>IF(OR(NOT(ISNUMBER($T97)),ISBLANK($W97),NOT(ISNUMBER($X97))),0,      IF(OR(YEAR($T97)&gt;AZ$7,$X97&lt;=0,(YEAR($T97)+$X97)&lt;AZ$7),0,     IF(YEAR($T97)=AZ$7,               ($W97/($X97*360))*DAYS360($T97,DATE(AZ$7,12,31)),     IF((YEAR($T97)+$X97)&lt;=AZ$7,               $W97-SUM($Y97:AY97),               $W97/$X97))))</f>
        <v/>
      </c>
      <c r="BA97" s="240">
        <f>IF(OR(NOT(ISNUMBER($T97)),ISBLANK($W97),NOT(ISNUMBER($X97))),0,      IF(OR(YEAR($T97)&gt;BA$7,$X97&lt;=0,(YEAR($T97)+$X97)&lt;BA$7),0,     IF(YEAR($T97)=BA$7,               ($W97/($X97*360))*DAYS360($T97,DATE(BA$7,12,31)),     IF((YEAR($T97)+$X97)&lt;=BA$7,               $W97-SUM($Y97:AZ97),               $W97/$X97))))</f>
        <v/>
      </c>
      <c r="BB97" s="240">
        <f>IF(OR(NOT(ISNUMBER($T97)),ISBLANK($W97),NOT(ISNUMBER($X97))),0,      IF(OR(YEAR($T97)&gt;BB$7,$X97&lt;=0,(YEAR($T97)+$X97)&lt;BB$7),0,     IF(YEAR($T97)=BB$7,               ($W97/($X97*360))*DAYS360($T97,DATE(BB$7,12,31)),     IF((YEAR($T97)+$X97)&lt;=BB$7,               $W97-SUM($Y97:BA97),               $W97/$X97))))</f>
        <v/>
      </c>
      <c r="BC97" s="240">
        <f>IF(OR(NOT(ISNUMBER($T97)),ISBLANK($W97),NOT(ISNUMBER($X97))),0,      IF(OR(YEAR($T97)&gt;BC$7,$X97&lt;=0,(YEAR($T97)+$X97)&lt;BC$7),0,     IF(YEAR($T97)=BC$7,               ($W97/($X97*360))*DAYS360($T97,DATE(BC$7,12,31)),     IF((YEAR($T97)+$X97)&lt;=BC$7,               $W97-SUM($Y97:BB97),               $W97/$X97))))</f>
        <v/>
      </c>
      <c r="BD97" s="240">
        <f>IF(OR(NOT(ISNUMBER($T97)),ISBLANK($W97),NOT(ISNUMBER($X97))),0,      IF(OR(YEAR($T97)&gt;BD$7,$X97&lt;=0,(YEAR($T97)+$X97)&lt;BD$7),0,     IF(YEAR($T97)=BD$7,               ($W97/($X97*360))*DAYS360($T97,DATE(BD$7,12,31)),     IF((YEAR($T97)+$X97)&lt;=BD$7,               $W97-SUM($Y97:BC97),               $W97/$X97))))</f>
        <v/>
      </c>
      <c r="BE97" s="240">
        <f>IF(OR(NOT(ISNUMBER($T97)),ISBLANK($W97),NOT(ISNUMBER($X97))),0,      IF(OR(YEAR($T97)&gt;BE$7,$X97&lt;=0,(YEAR($T97)+$X97)&lt;BE$7),0,     IF(YEAR($T97)=BE$7,               ($W97/($X97*360))*DAYS360($T97,DATE(BE$7,12,31)),     IF((YEAR($T97)+$X97)&lt;=BE$7,               $W97-SUM($Y97:BD97),               $W97/$X97))))</f>
        <v/>
      </c>
      <c r="BF97" s="240">
        <f>IF(OR(NOT(ISNUMBER($T97)),ISBLANK($W97),NOT(ISNUMBER($X97))),0,      IF(OR(YEAR($T97)&gt;BF$7,$X97&lt;=0,(YEAR($T97)+$X97)&lt;BF$7),0,     IF(YEAR($T97)=BF$7,               ($W97/($X97*360))*DAYS360($T97,DATE(BF$7,12,31)),     IF((YEAR($T97)+$X97)&lt;=BF$7,               $W97-SUM($Y97:BE97),               $W97/$X97))))</f>
        <v/>
      </c>
      <c r="BG97" s="240">
        <f>IF(OR(NOT(ISNUMBER($T97)),ISBLANK($W97),NOT(ISNUMBER($X97))),0,      IF(OR(YEAR($T97)&gt;BG$7,$X97&lt;=0,(YEAR($T97)+$X97)&lt;BG$7),0,     IF(YEAR($T97)=BG$7,               ($W97/($X97*360))*DAYS360($T97,DATE(BG$7,12,31)),     IF((YEAR($T97)+$X97)&lt;=BG$7,               $W97-SUM($Y97:BF97),               $W97/$X97))))</f>
        <v/>
      </c>
      <c r="BH97" s="240">
        <f>IF(OR(NOT(ISNUMBER($T97)),ISBLANK($W97),NOT(ISNUMBER($X97))),0,      IF(OR(YEAR($T97)&gt;BH$7,$X97&lt;=0,(YEAR($T97)+$X97)&lt;BH$7),0,     IF(YEAR($T97)=BH$7,               ($W97/($X97*360))*DAYS360($T97,DATE(BH$7,12,31)),     IF((YEAR($T97)+$X97)&lt;=BH$7,               $W97-SUM($Y97:BG97),               $W97/$X97))))</f>
        <v/>
      </c>
      <c r="BI97" s="240">
        <f>IF(OR(NOT(ISNUMBER($T97)),ISBLANK($W97),NOT(ISNUMBER($X97))),0,      IF(OR(YEAR($T97)&gt;BI$7,$X97&lt;=0,(YEAR($T97)+$X97)&lt;BI$7),0,     IF(YEAR($T97)=BI$7,               ($W97/($X97*360))*DAYS360($T97,DATE(BI$7,12,31)),     IF((YEAR($T97)+$X97)&lt;=BI$7,               $W97-SUM($Y97:BH97),               $W97/$X97))))</f>
        <v/>
      </c>
      <c r="BJ97" s="240">
        <f>IF(OR(NOT(ISNUMBER($T97)),ISBLANK($W97),NOT(ISNUMBER($X97))),0,      IF(OR(YEAR($T97)&gt;BJ$7,$X97&lt;=0,(YEAR($T97)+$X97)&lt;BJ$7),0,     IF(YEAR($T97)=BJ$7,               ($W97/($X97*360))*DAYS360($T97,DATE(BJ$7,12,31)),     IF((YEAR($T97)+$X97)&lt;=BJ$7,               $W97-SUM($Y97:BI97),               $W97/$X97))))</f>
        <v/>
      </c>
      <c r="BK97" s="240">
        <f>IF(OR(NOT(ISNUMBER($T97)),ISBLANK($W97),NOT(ISNUMBER($X97))),0,      IF(OR(YEAR($T97)&gt;BK$7,$X97&lt;=0,(YEAR($T97)+$X97)&lt;BK$7),0,     IF(YEAR($T97)=BK$7,               ($W97/($X97*360))*DAYS360($T97,DATE(BK$7,12,31)),     IF((YEAR($T97)+$X97)&lt;=BK$7,               $W97-SUM($Y97:BJ97),               $W97/$X97))))</f>
        <v/>
      </c>
      <c r="BL97" s="240">
        <f>IF(OR(NOT(ISNUMBER($T97)),ISBLANK($W97),NOT(ISNUMBER($X97))),0,      IF(OR(YEAR($T97)&gt;BL$7,$X97&lt;=0,(YEAR($T97)+$X97)&lt;BL$7),0,     IF(YEAR($T97)=BL$7,               ($W97/($X97*360))*DAYS360($T97,DATE(BL$7,12,31)),     IF((YEAR($T97)+$X97)&lt;=BL$7,               $W97-SUM($Y97:BK97),               $W97/$X97))))</f>
        <v/>
      </c>
      <c r="BM97" s="240">
        <f>IF(OR(NOT(ISNUMBER($T97)),ISBLANK($W97),NOT(ISNUMBER($X97))),0,      IF(OR(YEAR($T97)&gt;BM$7,$X97&lt;=0,(YEAR($T97)+$X97)&lt;BM$7),0,     IF(YEAR($T97)=BM$7,               ($W97/($X97*360))*DAYS360($T97,DATE(BM$7,12,31)),     IF((YEAR($T97)+$X97)&lt;=BM$7,               $W97-SUM($Y97:BL97),               $W97/$X97))))</f>
        <v/>
      </c>
      <c r="BN97" s="240">
        <f>IF(OR(NOT(ISNUMBER($T97)),ISBLANK($W97),NOT(ISNUMBER($X97))),0,      IF(OR(YEAR($T97)&gt;BN$7,$X97&lt;=0,(YEAR($T97)+$X97)&lt;BN$7),0,     IF(YEAR($T97)=BN$7,               ($W97/($X97*360))*DAYS360($T97,DATE(BN$7,12,31)),     IF((YEAR($T97)+$X97)&lt;=BN$7,               $W97-SUM($Y97:BM97),               $W97/$X97))))</f>
        <v/>
      </c>
      <c r="BO97" s="240">
        <f>IF(OR(NOT(ISNUMBER($T97)),ISBLANK($W97),NOT(ISNUMBER($X97))),0,      IF(OR(YEAR($T97)&gt;BO$7,$X97&lt;=0,(YEAR($T97)+$X97)&lt;BO$7),0,     IF(YEAR($T97)=BO$7,               ($W97/($X97*360))*DAYS360($T97,DATE(BO$7,12,31)),     IF((YEAR($T97)+$X97)&lt;=BO$7,               $W97-SUM($Y97:BN97),               $W97/$X97))))</f>
        <v/>
      </c>
      <c r="BP97" s="240">
        <f>IF(OR(NOT(ISNUMBER($T97)),ISBLANK($W97),NOT(ISNUMBER($X97))),0,      IF(OR(YEAR($T97)&gt;BP$7,$X97&lt;=0,(YEAR($T97)+$X97)&lt;BP$7),0,     IF(YEAR($T97)=BP$7,               ($W97/($X97*360))*DAYS360($T97,DATE(BP$7,12,31)),     IF((YEAR($T97)+$X97)&lt;=BP$7,               $W97-SUM($Y97:BO97),               $W97/$X97))))</f>
        <v/>
      </c>
      <c r="BQ97" s="240">
        <f>IF(OR(NOT(ISNUMBER($T97)),ISBLANK($W97),NOT(ISNUMBER($X97))),0,      IF(OR(YEAR($T97)&gt;BQ$7,$X97&lt;=0,(YEAR($T97)+$X97)&lt;BQ$7),0,     IF(YEAR($T97)=BQ$7,               ($W97/($X97*360))*DAYS360($T97,DATE(BQ$7,12,31)),     IF((YEAR($T97)+$X97)&lt;=BQ$7,               $W97-SUM($Y97:BP97),               $W97/$X97))))</f>
        <v/>
      </c>
      <c r="BR97" s="240">
        <f>IF(OR(NOT(ISNUMBER($T97)),ISBLANK($W97),NOT(ISNUMBER($X97))),0,      IF(OR(YEAR($T97)&gt;BR$7,$X97&lt;=0,(YEAR($T97)+$X97)&lt;BR$7),0,     IF(YEAR($T97)=BR$7,               ($W97/($X97*360))*DAYS360($T97,DATE(BR$7,12,31)),     IF((YEAR($T97)+$X97)&lt;=BR$7,               $W97-SUM($Y97:BQ97),               $W97/$X97))))</f>
        <v/>
      </c>
      <c r="BS97" s="240">
        <f>IF(OR(NOT(ISNUMBER($T97)),ISBLANK($W97),NOT(ISNUMBER($X97))),0,      IF(OR(YEAR($T97)&gt;BS$7,$X97&lt;=0,(YEAR($T97)+$X97)&lt;BS$7),0,     IF(YEAR($T97)=BS$7,               ($W97/($X97*360))*DAYS360($T97,DATE(BS$7,12,31)),     IF((YEAR($T97)+$X97)&lt;=BS$7,               $W97-SUM($Y97:BR97),               $W97/$X97))))</f>
        <v/>
      </c>
      <c r="BT97" s="240">
        <f>IF(OR(NOT(ISNUMBER($T97)),ISBLANK($W97),NOT(ISNUMBER($X97))),0,      IF(OR(YEAR($T97)&gt;BT$7,$X97&lt;=0,(YEAR($T97)+$X97)&lt;BT$7),0,     IF(YEAR($T97)=BT$7,               ($W97/($X97*360))*DAYS360($T97,DATE(BT$7,12,31)),     IF((YEAR($T97)+$X97)&lt;=BT$7,               $W97-SUM($Y97:BS97),               $W97/$X97))))</f>
        <v/>
      </c>
      <c r="BU97" s="240">
        <f>IF(OR(NOT(ISNUMBER($T97)),ISBLANK($W97),NOT(ISNUMBER($X97))),0,      IF(OR(YEAR($T97)&gt;BU$7,$X97&lt;=0,(YEAR($T97)+$X97)&lt;BU$7),0,     IF(YEAR($T97)=BU$7,               ($W97/($X97*360))*DAYS360($T97,DATE(BU$7,12,31)),     IF((YEAR($T97)+$X97)&lt;=BU$7,               $W97-SUM($Y97:BT97),               $W97/$X97))))</f>
        <v/>
      </c>
      <c r="BV97" s="240">
        <f>IF(OR(NOT(ISNUMBER($T97)),ISBLANK($W97),NOT(ISNUMBER($X97))),0,      IF(OR(YEAR($T97)&gt;BV$7,$X97&lt;=0,(YEAR($T97)+$X97)&lt;BV$7),0,     IF(YEAR($T97)=BV$7,               ($W97/($X97*360))*DAYS360($T97,DATE(BV$7,12,31)),     IF((YEAR($T97)+$X97)&lt;=BV$7,               $W97-SUM($Y97:BU97),               $W97/$X97))))</f>
        <v/>
      </c>
      <c r="BW97" s="240">
        <f>IF(OR(NOT(ISNUMBER($T97)),ISBLANK($W97),NOT(ISNUMBER($X97))),0,      IF(OR(YEAR($T97)&gt;BW$7,$X97&lt;=0,(YEAR($T97)+$X97)&lt;BW$7),0,     IF(YEAR($T97)=BW$7,               ($W97/($X97*360))*DAYS360($T97,DATE(BW$7,12,31)),     IF((YEAR($T97)+$X97)&lt;=BW$7,               $W97-SUM($Y97:BV97),               $W97/$X97))))</f>
        <v/>
      </c>
      <c r="BX97" s="240">
        <f>IF(OR(NOT(ISNUMBER($T97)),ISBLANK($W97),NOT(ISNUMBER($X97))),0,      IF(OR(YEAR($T97)&gt;BX$7,$X97&lt;=0,(YEAR($T97)+$X97)&lt;BX$7),0,     IF(YEAR($T97)=BX$7,               ($W97/($X97*360))*DAYS360($T97,DATE(BX$7,12,31)),     IF((YEAR($T97)+$X97)&lt;=BX$7,               $W97-SUM($Y97:BW97),               $W97/$X97))))</f>
        <v/>
      </c>
      <c r="BY97" s="240">
        <f>IF(OR(NOT(ISNUMBER($T97)),ISBLANK($W97),NOT(ISNUMBER($X97))),0,      IF(OR(YEAR($T97)&gt;BY$7,$X97&lt;=0,(YEAR($T97)+$X97)&lt;BY$7),0,     IF(YEAR($T97)=BY$7,               ($W97/($X97*360))*DAYS360($T97,DATE(BY$7,12,31)),     IF((YEAR($T97)+$X97)&lt;=BY$7,               $W97-SUM($Y97:BX97),               $W97/$X97))))</f>
        <v/>
      </c>
    </row>
    <row r="98" ht="15" customFormat="1" customHeight="1" s="14">
      <c r="A98" s="12" t="n"/>
      <c r="B98" s="30" t="inlineStr">
        <is>
          <t>Bien_Immo - 1</t>
        </is>
      </c>
      <c r="C98" s="190" t="n"/>
      <c r="D98" s="356" t="n"/>
      <c r="E98" s="525" t="n"/>
      <c r="F98" s="525" t="n"/>
      <c r="G98" s="525" t="n"/>
      <c r="H98" s="525" t="n"/>
      <c r="I98" s="525" t="n"/>
      <c r="J98" s="525" t="n"/>
      <c r="K98" s="525" t="n"/>
      <c r="L98" s="525" t="n"/>
      <c r="M98" s="525" t="n"/>
      <c r="N98" s="526" t="n"/>
      <c r="O98" s="260" t="n"/>
      <c r="P98" s="191" t="n"/>
      <c r="Q98" s="341" t="inlineStr">
        <is>
          <t>Autres immobilisations corporelles</t>
        </is>
      </c>
      <c r="R98" s="18" t="n"/>
      <c r="S98" s="12">
        <f>B104</f>
        <v/>
      </c>
      <c r="T98" s="176">
        <f>IFERROR( IF(ISBLANK(C104),"",IF(C104&lt;HLOOKUP(S98,$Z$275:$AC$280,5,FALSE),"",MAX(HLOOKUP(S98,$Z$275:$AC$280,6,FALSE),C104) ) ),"")</f>
        <v/>
      </c>
      <c r="U98" s="287">
        <f>IF(ISBLANK(D104),"",D104)</f>
        <v/>
      </c>
      <c r="V98" s="316">
        <f>Q104</f>
        <v/>
      </c>
      <c r="W98" s="512">
        <f>IF(ISBLANK(O104),0,O104)</f>
        <v/>
      </c>
      <c r="X98" s="512">
        <f>IF(ISBLANK(P104),"",P104)</f>
        <v/>
      </c>
      <c r="Y98" s="12" t="n"/>
      <c r="Z98" s="240">
        <f>IF(OR(NOT(ISNUMBER($T98)),ISBLANK($W98),NOT(ISNUMBER($X98))),0,      IF(OR(YEAR($T98)&gt;Z$7,$X98&lt;=0,(YEAR($T98)+$X98)&lt;Z$7),0,     IF(YEAR($T98)=Z$7,               ($W98/($X98*360))*DAYS360($T98,DATE(Z$7,12,31)),     IF((YEAR($T98)+$X98)&lt;=Z$7,               $W98-SUM($Y98:Y98),               $W98/$X98))))</f>
        <v/>
      </c>
      <c r="AA98" s="240">
        <f>IF(OR(NOT(ISNUMBER($T98)),ISBLANK($W98),NOT(ISNUMBER($X98))),0,      IF(OR(YEAR($T98)&gt;AA$7,$X98&lt;=0,(YEAR($T98)+$X98)&lt;AA$7),0,     IF(YEAR($T98)=AA$7,               ($W98/($X98*360))*DAYS360($T98,DATE(AA$7,12,31)),     IF((YEAR($T98)+$X98)&lt;=AA$7,               $W98-SUM($Y98:Z98),               $W98/$X98))))</f>
        <v/>
      </c>
      <c r="AB98" s="240">
        <f>IF(OR(NOT(ISNUMBER($T98)),ISBLANK($W98),NOT(ISNUMBER($X98))),0,      IF(OR(YEAR($T98)&gt;AB$7,$X98&lt;=0,(YEAR($T98)+$X98)&lt;AB$7),0,     IF(YEAR($T98)=AB$7,               ($W98/($X98*360))*DAYS360($T98,DATE(AB$7,12,31)),     IF((YEAR($T98)+$X98)&lt;=AB$7,               $W98-SUM($Y98:AA98),               $W98/$X98))))</f>
        <v/>
      </c>
      <c r="AC98" s="240">
        <f>IF(OR(NOT(ISNUMBER($T98)),ISBLANK($W98),NOT(ISNUMBER($X98))),0,      IF(OR(YEAR($T98)&gt;AC$7,$X98&lt;=0,(YEAR($T98)+$X98)&lt;AC$7),0,     IF(YEAR($T98)=AC$7,               ($W98/($X98*360))*DAYS360($T98,DATE(AC$7,12,31)),     IF((YEAR($T98)+$X98)&lt;=AC$7,               $W98-SUM($Y98:AB98),               $W98/$X98))))</f>
        <v/>
      </c>
      <c r="AD98" s="240">
        <f>IF(OR(NOT(ISNUMBER($T98)),ISBLANK($W98),NOT(ISNUMBER($X98))),0,      IF(OR(YEAR($T98)&gt;AD$7,$X98&lt;=0,(YEAR($T98)+$X98)&lt;AD$7),0,     IF(YEAR($T98)=AD$7,               ($W98/($X98*360))*DAYS360($T98,DATE(AD$7,12,31)),     IF((YEAR($T98)+$X98)&lt;=AD$7,               $W98-SUM($Y98:AC98),               $W98/$X98))))</f>
        <v/>
      </c>
      <c r="AE98" s="240">
        <f>IF(OR(NOT(ISNUMBER($T98)),ISBLANK($W98),NOT(ISNUMBER($X98))),0,      IF(OR(YEAR($T98)&gt;AE$7,$X98&lt;=0,(YEAR($T98)+$X98)&lt;AE$7),0,     IF(YEAR($T98)=AE$7,               ($W98/($X98*360))*DAYS360($T98,DATE(AE$7,12,31)),     IF((YEAR($T98)+$X98)&lt;=AE$7,               $W98-SUM($Y98:AD98),               $W98/$X98))))</f>
        <v/>
      </c>
      <c r="AF98" s="240">
        <f>IF(OR(NOT(ISNUMBER($T98)),ISBLANK($W98),NOT(ISNUMBER($X98))),0,      IF(OR(YEAR($T98)&gt;AF$7,$X98&lt;=0,(YEAR($T98)+$X98)&lt;AF$7),0,     IF(YEAR($T98)=AF$7,               ($W98/($X98*360))*DAYS360($T98,DATE(AF$7,12,31)),     IF((YEAR($T98)+$X98)&lt;=AF$7,               $W98-SUM($Y98:AE98),               $W98/$X98))))</f>
        <v/>
      </c>
      <c r="AG98" s="240">
        <f>IF(OR(NOT(ISNUMBER($T98)),ISBLANK($W98),NOT(ISNUMBER($X98))),0,      IF(OR(YEAR($T98)&gt;AG$7,$X98&lt;=0,(YEAR($T98)+$X98)&lt;AG$7),0,     IF(YEAR($T98)=AG$7,               ($W98/($X98*360))*DAYS360($T98,DATE(AG$7,12,31)),     IF((YEAR($T98)+$X98)&lt;=AG$7,               $W98-SUM($Y98:AF98),               $W98/$X98))))</f>
        <v/>
      </c>
      <c r="AH98" s="240">
        <f>IF(OR(NOT(ISNUMBER($T98)),ISBLANK($W98),NOT(ISNUMBER($X98))),0,      IF(OR(YEAR($T98)&gt;AH$7,$X98&lt;=0,(YEAR($T98)+$X98)&lt;AH$7),0,     IF(YEAR($T98)=AH$7,               ($W98/($X98*360))*DAYS360($T98,DATE(AH$7,12,31)),     IF((YEAR($T98)+$X98)&lt;=AH$7,               $W98-SUM($Y98:AG98),               $W98/$X98))))</f>
        <v/>
      </c>
      <c r="AI98" s="240">
        <f>IF(OR(NOT(ISNUMBER($T98)),ISBLANK($W98),NOT(ISNUMBER($X98))),0,      IF(OR(YEAR($T98)&gt;AI$7,$X98&lt;=0,(YEAR($T98)+$X98)&lt;AI$7),0,     IF(YEAR($T98)=AI$7,               ($W98/($X98*360))*DAYS360($T98,DATE(AI$7,12,31)),     IF((YEAR($T98)+$X98)&lt;=AI$7,               $W98-SUM($Y98:AH98),               $W98/$X98))))</f>
        <v/>
      </c>
      <c r="AJ98" s="240">
        <f>IF(OR(NOT(ISNUMBER($T98)),ISBLANK($W98),NOT(ISNUMBER($X98))),0,      IF(OR(YEAR($T98)&gt;AJ$7,$X98&lt;=0,(YEAR($T98)+$X98)&lt;AJ$7),0,     IF(YEAR($T98)=AJ$7,               ($W98/($X98*360))*DAYS360($T98,DATE(AJ$7,12,31)),     IF((YEAR($T98)+$X98)&lt;=AJ$7,               $W98-SUM($Y98:AI98),               $W98/$X98))))</f>
        <v/>
      </c>
      <c r="AK98" s="240">
        <f>IF(OR(NOT(ISNUMBER($T98)),ISBLANK($W98),NOT(ISNUMBER($X98))),0,      IF(OR(YEAR($T98)&gt;AK$7,$X98&lt;=0,(YEAR($T98)+$X98)&lt;AK$7),0,     IF(YEAR($T98)=AK$7,               ($W98/($X98*360))*DAYS360($T98,DATE(AK$7,12,31)),     IF((YEAR($T98)+$X98)&lt;=AK$7,               $W98-SUM($Y98:AJ98),               $W98/$X98))))</f>
        <v/>
      </c>
      <c r="AL98" s="240">
        <f>IF(OR(NOT(ISNUMBER($T98)),ISBLANK($W98),NOT(ISNUMBER($X98))),0,      IF(OR(YEAR($T98)&gt;AL$7,$X98&lt;=0,(YEAR($T98)+$X98)&lt;AL$7),0,     IF(YEAR($T98)=AL$7,               ($W98/($X98*360))*DAYS360($T98,DATE(AL$7,12,31)),     IF((YEAR($T98)+$X98)&lt;=AL$7,               $W98-SUM($Y98:AK98),               $W98/$X98))))</f>
        <v/>
      </c>
      <c r="AM98" s="240">
        <f>IF(OR(NOT(ISNUMBER($T98)),ISBLANK($W98),NOT(ISNUMBER($X98))),0,      IF(OR(YEAR($T98)&gt;AM$7,$X98&lt;=0,(YEAR($T98)+$X98)&lt;AM$7),0,     IF(YEAR($T98)=AM$7,               ($W98/($X98*360))*DAYS360($T98,DATE(AM$7,12,31)),     IF((YEAR($T98)+$X98)&lt;=AM$7,               $W98-SUM($Y98:AL98),               $W98/$X98))))</f>
        <v/>
      </c>
      <c r="AN98" s="240">
        <f>IF(OR(NOT(ISNUMBER($T98)),ISBLANK($W98),NOT(ISNUMBER($X98))),0,      IF(OR(YEAR($T98)&gt;AN$7,$X98&lt;=0,(YEAR($T98)+$X98)&lt;AN$7),0,     IF(YEAR($T98)=AN$7,               ($W98/($X98*360))*DAYS360($T98,DATE(AN$7,12,31)),     IF((YEAR($T98)+$X98)&lt;=AN$7,               $W98-SUM($Y98:AM98),               $W98/$X98))))</f>
        <v/>
      </c>
      <c r="AO98" s="240">
        <f>IF(OR(NOT(ISNUMBER($T98)),ISBLANK($W98),NOT(ISNUMBER($X98))),0,      IF(OR(YEAR($T98)&gt;AO$7,$X98&lt;=0,(YEAR($T98)+$X98)&lt;AO$7),0,     IF(YEAR($T98)=AO$7,               ($W98/($X98*360))*DAYS360($T98,DATE(AO$7,12,31)),     IF((YEAR($T98)+$X98)&lt;=AO$7,               $W98-SUM($Y98:AN98),               $W98/$X98))))</f>
        <v/>
      </c>
      <c r="AP98" s="240">
        <f>IF(OR(NOT(ISNUMBER($T98)),ISBLANK($W98),NOT(ISNUMBER($X98))),0,      IF(OR(YEAR($T98)&gt;AP$7,$X98&lt;=0,(YEAR($T98)+$X98)&lt;AP$7),0,     IF(YEAR($T98)=AP$7,               ($W98/($X98*360))*DAYS360($T98,DATE(AP$7,12,31)),     IF((YEAR($T98)+$X98)&lt;=AP$7,               $W98-SUM($Y98:AO98),               $W98/$X98))))</f>
        <v/>
      </c>
      <c r="AQ98" s="240">
        <f>IF(OR(NOT(ISNUMBER($T98)),ISBLANK($W98),NOT(ISNUMBER($X98))),0,      IF(OR(YEAR($T98)&gt;AQ$7,$X98&lt;=0,(YEAR($T98)+$X98)&lt;AQ$7),0,     IF(YEAR($T98)=AQ$7,               ($W98/($X98*360))*DAYS360($T98,DATE(AQ$7,12,31)),     IF((YEAR($T98)+$X98)&lt;=AQ$7,               $W98-SUM($Y98:AP98),               $W98/$X98))))</f>
        <v/>
      </c>
      <c r="AR98" s="240">
        <f>IF(OR(NOT(ISNUMBER($T98)),ISBLANK($W98),NOT(ISNUMBER($X98))),0,      IF(OR(YEAR($T98)&gt;AR$7,$X98&lt;=0,(YEAR($T98)+$X98)&lt;AR$7),0,     IF(YEAR($T98)=AR$7,               ($W98/($X98*360))*DAYS360($T98,DATE(AR$7,12,31)),     IF((YEAR($T98)+$X98)&lt;=AR$7,               $W98-SUM($Y98:AQ98),               $W98/$X98))))</f>
        <v/>
      </c>
      <c r="AS98" s="240">
        <f>IF(OR(NOT(ISNUMBER($T98)),ISBLANK($W98),NOT(ISNUMBER($X98))),0,      IF(OR(YEAR($T98)&gt;AS$7,$X98&lt;=0,(YEAR($T98)+$X98)&lt;AS$7),0,     IF(YEAR($T98)=AS$7,               ($W98/($X98*360))*DAYS360($T98,DATE(AS$7,12,31)),     IF((YEAR($T98)+$X98)&lt;=AS$7,               $W98-SUM($Y98:AR98),               $W98/$X98))))</f>
        <v/>
      </c>
      <c r="AT98" s="240">
        <f>IF(OR(NOT(ISNUMBER($T98)),ISBLANK($W98),NOT(ISNUMBER($X98))),0,      IF(OR(YEAR($T98)&gt;AT$7,$X98&lt;=0,(YEAR($T98)+$X98)&lt;AT$7),0,     IF(YEAR($T98)=AT$7,               ($W98/($X98*360))*DAYS360($T98,DATE(AT$7,12,31)),     IF((YEAR($T98)+$X98)&lt;=AT$7,               $W98-SUM($Y98:AS98),               $W98/$X98))))</f>
        <v/>
      </c>
      <c r="AU98" s="240">
        <f>IF(OR(NOT(ISNUMBER($T98)),ISBLANK($W98),NOT(ISNUMBER($X98))),0,      IF(OR(YEAR($T98)&gt;AU$7,$X98&lt;=0,(YEAR($T98)+$X98)&lt;AU$7),0,     IF(YEAR($T98)=AU$7,               ($W98/($X98*360))*DAYS360($T98,DATE(AU$7,12,31)),     IF((YEAR($T98)+$X98)&lt;=AU$7,               $W98-SUM($Y98:AT98),               $W98/$X98))))</f>
        <v/>
      </c>
      <c r="AV98" s="240">
        <f>IF(OR(NOT(ISNUMBER($T98)),ISBLANK($W98),NOT(ISNUMBER($X98))),0,      IF(OR(YEAR($T98)&gt;AV$7,$X98&lt;=0,(YEAR($T98)+$X98)&lt;AV$7),0,     IF(YEAR($T98)=AV$7,               ($W98/($X98*360))*DAYS360($T98,DATE(AV$7,12,31)),     IF((YEAR($T98)+$X98)&lt;=AV$7,               $W98-SUM($Y98:AU98),               $W98/$X98))))</f>
        <v/>
      </c>
      <c r="AW98" s="240">
        <f>IF(OR(NOT(ISNUMBER($T98)),ISBLANK($W98),NOT(ISNUMBER($X98))),0,      IF(OR(YEAR($T98)&gt;AW$7,$X98&lt;=0,(YEAR($T98)+$X98)&lt;AW$7),0,     IF(YEAR($T98)=AW$7,               ($W98/($X98*360))*DAYS360($T98,DATE(AW$7,12,31)),     IF((YEAR($T98)+$X98)&lt;=AW$7,               $W98-SUM($Y98:AV98),               $W98/$X98))))</f>
        <v/>
      </c>
      <c r="AX98" s="240">
        <f>IF(OR(NOT(ISNUMBER($T98)),ISBLANK($W98),NOT(ISNUMBER($X98))),0,      IF(OR(YEAR($T98)&gt;AX$7,$X98&lt;=0,(YEAR($T98)+$X98)&lt;AX$7),0,     IF(YEAR($T98)=AX$7,               ($W98/($X98*360))*DAYS360($T98,DATE(AX$7,12,31)),     IF((YEAR($T98)+$X98)&lt;=AX$7,               $W98-SUM($Y98:AW98),               $W98/$X98))))</f>
        <v/>
      </c>
      <c r="AY98" s="240">
        <f>IF(OR(NOT(ISNUMBER($T98)),ISBLANK($W98),NOT(ISNUMBER($X98))),0,      IF(OR(YEAR($T98)&gt;AY$7,$X98&lt;=0,(YEAR($T98)+$X98)&lt;AY$7),0,     IF(YEAR($T98)=AY$7,               ($W98/($X98*360))*DAYS360($T98,DATE(AY$7,12,31)),     IF((YEAR($T98)+$X98)&lt;=AY$7,               $W98-SUM($Y98:AX98),               $W98/$X98))))</f>
        <v/>
      </c>
      <c r="AZ98" s="240">
        <f>IF(OR(NOT(ISNUMBER($T98)),ISBLANK($W98),NOT(ISNUMBER($X98))),0,      IF(OR(YEAR($T98)&gt;AZ$7,$X98&lt;=0,(YEAR($T98)+$X98)&lt;AZ$7),0,     IF(YEAR($T98)=AZ$7,               ($W98/($X98*360))*DAYS360($T98,DATE(AZ$7,12,31)),     IF((YEAR($T98)+$X98)&lt;=AZ$7,               $W98-SUM($Y98:AY98),               $W98/$X98))))</f>
        <v/>
      </c>
      <c r="BA98" s="240">
        <f>IF(OR(NOT(ISNUMBER($T98)),ISBLANK($W98),NOT(ISNUMBER($X98))),0,      IF(OR(YEAR($T98)&gt;BA$7,$X98&lt;=0,(YEAR($T98)+$X98)&lt;BA$7),0,     IF(YEAR($T98)=BA$7,               ($W98/($X98*360))*DAYS360($T98,DATE(BA$7,12,31)),     IF((YEAR($T98)+$X98)&lt;=BA$7,               $W98-SUM($Y98:AZ98),               $W98/$X98))))</f>
        <v/>
      </c>
      <c r="BB98" s="240">
        <f>IF(OR(NOT(ISNUMBER($T98)),ISBLANK($W98),NOT(ISNUMBER($X98))),0,      IF(OR(YEAR($T98)&gt;BB$7,$X98&lt;=0,(YEAR($T98)+$X98)&lt;BB$7),0,     IF(YEAR($T98)=BB$7,               ($W98/($X98*360))*DAYS360($T98,DATE(BB$7,12,31)),     IF((YEAR($T98)+$X98)&lt;=BB$7,               $W98-SUM($Y98:BA98),               $W98/$X98))))</f>
        <v/>
      </c>
      <c r="BC98" s="240">
        <f>IF(OR(NOT(ISNUMBER($T98)),ISBLANK($W98),NOT(ISNUMBER($X98))),0,      IF(OR(YEAR($T98)&gt;BC$7,$X98&lt;=0,(YEAR($T98)+$X98)&lt;BC$7),0,     IF(YEAR($T98)=BC$7,               ($W98/($X98*360))*DAYS360($T98,DATE(BC$7,12,31)),     IF((YEAR($T98)+$X98)&lt;=BC$7,               $W98-SUM($Y98:BB98),               $W98/$X98))))</f>
        <v/>
      </c>
      <c r="BD98" s="240">
        <f>IF(OR(NOT(ISNUMBER($T98)),ISBLANK($W98),NOT(ISNUMBER($X98))),0,      IF(OR(YEAR($T98)&gt;BD$7,$X98&lt;=0,(YEAR($T98)+$X98)&lt;BD$7),0,     IF(YEAR($T98)=BD$7,               ($W98/($X98*360))*DAYS360($T98,DATE(BD$7,12,31)),     IF((YEAR($T98)+$X98)&lt;=BD$7,               $W98-SUM($Y98:BC98),               $W98/$X98))))</f>
        <v/>
      </c>
      <c r="BE98" s="240">
        <f>IF(OR(NOT(ISNUMBER($T98)),ISBLANK($W98),NOT(ISNUMBER($X98))),0,      IF(OR(YEAR($T98)&gt;BE$7,$X98&lt;=0,(YEAR($T98)+$X98)&lt;BE$7),0,     IF(YEAR($T98)=BE$7,               ($W98/($X98*360))*DAYS360($T98,DATE(BE$7,12,31)),     IF((YEAR($T98)+$X98)&lt;=BE$7,               $W98-SUM($Y98:BD98),               $W98/$X98))))</f>
        <v/>
      </c>
      <c r="BF98" s="240">
        <f>IF(OR(NOT(ISNUMBER($T98)),ISBLANK($W98),NOT(ISNUMBER($X98))),0,      IF(OR(YEAR($T98)&gt;BF$7,$X98&lt;=0,(YEAR($T98)+$X98)&lt;BF$7),0,     IF(YEAR($T98)=BF$7,               ($W98/($X98*360))*DAYS360($T98,DATE(BF$7,12,31)),     IF((YEAR($T98)+$X98)&lt;=BF$7,               $W98-SUM($Y98:BE98),               $W98/$X98))))</f>
        <v/>
      </c>
      <c r="BG98" s="240">
        <f>IF(OR(NOT(ISNUMBER($T98)),ISBLANK($W98),NOT(ISNUMBER($X98))),0,      IF(OR(YEAR($T98)&gt;BG$7,$X98&lt;=0,(YEAR($T98)+$X98)&lt;BG$7),0,     IF(YEAR($T98)=BG$7,               ($W98/($X98*360))*DAYS360($T98,DATE(BG$7,12,31)),     IF((YEAR($T98)+$X98)&lt;=BG$7,               $W98-SUM($Y98:BF98),               $W98/$X98))))</f>
        <v/>
      </c>
      <c r="BH98" s="240">
        <f>IF(OR(NOT(ISNUMBER($T98)),ISBLANK($W98),NOT(ISNUMBER($X98))),0,      IF(OR(YEAR($T98)&gt;BH$7,$X98&lt;=0,(YEAR($T98)+$X98)&lt;BH$7),0,     IF(YEAR($T98)=BH$7,               ($W98/($X98*360))*DAYS360($T98,DATE(BH$7,12,31)),     IF((YEAR($T98)+$X98)&lt;=BH$7,               $W98-SUM($Y98:BG98),               $W98/$X98))))</f>
        <v/>
      </c>
      <c r="BI98" s="240">
        <f>IF(OR(NOT(ISNUMBER($T98)),ISBLANK($W98),NOT(ISNUMBER($X98))),0,      IF(OR(YEAR($T98)&gt;BI$7,$X98&lt;=0,(YEAR($T98)+$X98)&lt;BI$7),0,     IF(YEAR($T98)=BI$7,               ($W98/($X98*360))*DAYS360($T98,DATE(BI$7,12,31)),     IF((YEAR($T98)+$X98)&lt;=BI$7,               $W98-SUM($Y98:BH98),               $W98/$X98))))</f>
        <v/>
      </c>
      <c r="BJ98" s="240">
        <f>IF(OR(NOT(ISNUMBER($T98)),ISBLANK($W98),NOT(ISNUMBER($X98))),0,      IF(OR(YEAR($T98)&gt;BJ$7,$X98&lt;=0,(YEAR($T98)+$X98)&lt;BJ$7),0,     IF(YEAR($T98)=BJ$7,               ($W98/($X98*360))*DAYS360($T98,DATE(BJ$7,12,31)),     IF((YEAR($T98)+$X98)&lt;=BJ$7,               $W98-SUM($Y98:BI98),               $W98/$X98))))</f>
        <v/>
      </c>
      <c r="BK98" s="240">
        <f>IF(OR(NOT(ISNUMBER($T98)),ISBLANK($W98),NOT(ISNUMBER($X98))),0,      IF(OR(YEAR($T98)&gt;BK$7,$X98&lt;=0,(YEAR($T98)+$X98)&lt;BK$7),0,     IF(YEAR($T98)=BK$7,               ($W98/($X98*360))*DAYS360($T98,DATE(BK$7,12,31)),     IF((YEAR($T98)+$X98)&lt;=BK$7,               $W98-SUM($Y98:BJ98),               $W98/$X98))))</f>
        <v/>
      </c>
      <c r="BL98" s="240">
        <f>IF(OR(NOT(ISNUMBER($T98)),ISBLANK($W98),NOT(ISNUMBER($X98))),0,      IF(OR(YEAR($T98)&gt;BL$7,$X98&lt;=0,(YEAR($T98)+$X98)&lt;BL$7),0,     IF(YEAR($T98)=BL$7,               ($W98/($X98*360))*DAYS360($T98,DATE(BL$7,12,31)),     IF((YEAR($T98)+$X98)&lt;=BL$7,               $W98-SUM($Y98:BK98),               $W98/$X98))))</f>
        <v/>
      </c>
      <c r="BM98" s="240">
        <f>IF(OR(NOT(ISNUMBER($T98)),ISBLANK($W98),NOT(ISNUMBER($X98))),0,      IF(OR(YEAR($T98)&gt;BM$7,$X98&lt;=0,(YEAR($T98)+$X98)&lt;BM$7),0,     IF(YEAR($T98)=BM$7,               ($W98/($X98*360))*DAYS360($T98,DATE(BM$7,12,31)),     IF((YEAR($T98)+$X98)&lt;=BM$7,               $W98-SUM($Y98:BL98),               $W98/$X98))))</f>
        <v/>
      </c>
      <c r="BN98" s="240">
        <f>IF(OR(NOT(ISNUMBER($T98)),ISBLANK($W98),NOT(ISNUMBER($X98))),0,      IF(OR(YEAR($T98)&gt;BN$7,$X98&lt;=0,(YEAR($T98)+$X98)&lt;BN$7),0,     IF(YEAR($T98)=BN$7,               ($W98/($X98*360))*DAYS360($T98,DATE(BN$7,12,31)),     IF((YEAR($T98)+$X98)&lt;=BN$7,               $W98-SUM($Y98:BM98),               $W98/$X98))))</f>
        <v/>
      </c>
      <c r="BO98" s="240">
        <f>IF(OR(NOT(ISNUMBER($T98)),ISBLANK($W98),NOT(ISNUMBER($X98))),0,      IF(OR(YEAR($T98)&gt;BO$7,$X98&lt;=0,(YEAR($T98)+$X98)&lt;BO$7),0,     IF(YEAR($T98)=BO$7,               ($W98/($X98*360))*DAYS360($T98,DATE(BO$7,12,31)),     IF((YEAR($T98)+$X98)&lt;=BO$7,               $W98-SUM($Y98:BN98),               $W98/$X98))))</f>
        <v/>
      </c>
      <c r="BP98" s="240">
        <f>IF(OR(NOT(ISNUMBER($T98)),ISBLANK($W98),NOT(ISNUMBER($X98))),0,      IF(OR(YEAR($T98)&gt;BP$7,$X98&lt;=0,(YEAR($T98)+$X98)&lt;BP$7),0,     IF(YEAR($T98)=BP$7,               ($W98/($X98*360))*DAYS360($T98,DATE(BP$7,12,31)),     IF((YEAR($T98)+$X98)&lt;=BP$7,               $W98-SUM($Y98:BO98),               $W98/$X98))))</f>
        <v/>
      </c>
      <c r="BQ98" s="240">
        <f>IF(OR(NOT(ISNUMBER($T98)),ISBLANK($W98),NOT(ISNUMBER($X98))),0,      IF(OR(YEAR($T98)&gt;BQ$7,$X98&lt;=0,(YEAR($T98)+$X98)&lt;BQ$7),0,     IF(YEAR($T98)=BQ$7,               ($W98/($X98*360))*DAYS360($T98,DATE(BQ$7,12,31)),     IF((YEAR($T98)+$X98)&lt;=BQ$7,               $W98-SUM($Y98:BP98),               $W98/$X98))))</f>
        <v/>
      </c>
      <c r="BR98" s="240">
        <f>IF(OR(NOT(ISNUMBER($T98)),ISBLANK($W98),NOT(ISNUMBER($X98))),0,      IF(OR(YEAR($T98)&gt;BR$7,$X98&lt;=0,(YEAR($T98)+$X98)&lt;BR$7),0,     IF(YEAR($T98)=BR$7,               ($W98/($X98*360))*DAYS360($T98,DATE(BR$7,12,31)),     IF((YEAR($T98)+$X98)&lt;=BR$7,               $W98-SUM($Y98:BQ98),               $W98/$X98))))</f>
        <v/>
      </c>
      <c r="BS98" s="240">
        <f>IF(OR(NOT(ISNUMBER($T98)),ISBLANK($W98),NOT(ISNUMBER($X98))),0,      IF(OR(YEAR($T98)&gt;BS$7,$X98&lt;=0,(YEAR($T98)+$X98)&lt;BS$7),0,     IF(YEAR($T98)=BS$7,               ($W98/($X98*360))*DAYS360($T98,DATE(BS$7,12,31)),     IF((YEAR($T98)+$X98)&lt;=BS$7,               $W98-SUM($Y98:BR98),               $W98/$X98))))</f>
        <v/>
      </c>
      <c r="BT98" s="240">
        <f>IF(OR(NOT(ISNUMBER($T98)),ISBLANK($W98),NOT(ISNUMBER($X98))),0,      IF(OR(YEAR($T98)&gt;BT$7,$X98&lt;=0,(YEAR($T98)+$X98)&lt;BT$7),0,     IF(YEAR($T98)=BT$7,               ($W98/($X98*360))*DAYS360($T98,DATE(BT$7,12,31)),     IF((YEAR($T98)+$X98)&lt;=BT$7,               $W98-SUM($Y98:BS98),               $W98/$X98))))</f>
        <v/>
      </c>
      <c r="BU98" s="240">
        <f>IF(OR(NOT(ISNUMBER($T98)),ISBLANK($W98),NOT(ISNUMBER($X98))),0,      IF(OR(YEAR($T98)&gt;BU$7,$X98&lt;=0,(YEAR($T98)+$X98)&lt;BU$7),0,     IF(YEAR($T98)=BU$7,               ($W98/($X98*360))*DAYS360($T98,DATE(BU$7,12,31)),     IF((YEAR($T98)+$X98)&lt;=BU$7,               $W98-SUM($Y98:BT98),               $W98/$X98))))</f>
        <v/>
      </c>
      <c r="BV98" s="240">
        <f>IF(OR(NOT(ISNUMBER($T98)),ISBLANK($W98),NOT(ISNUMBER($X98))),0,      IF(OR(YEAR($T98)&gt;BV$7,$X98&lt;=0,(YEAR($T98)+$X98)&lt;BV$7),0,     IF(YEAR($T98)=BV$7,               ($W98/($X98*360))*DAYS360($T98,DATE(BV$7,12,31)),     IF((YEAR($T98)+$X98)&lt;=BV$7,               $W98-SUM($Y98:BU98),               $W98/$X98))))</f>
        <v/>
      </c>
      <c r="BW98" s="240">
        <f>IF(OR(NOT(ISNUMBER($T98)),ISBLANK($W98),NOT(ISNUMBER($X98))),0,      IF(OR(YEAR($T98)&gt;BW$7,$X98&lt;=0,(YEAR($T98)+$X98)&lt;BW$7),0,     IF(YEAR($T98)=BW$7,               ($W98/($X98*360))*DAYS360($T98,DATE(BW$7,12,31)),     IF((YEAR($T98)+$X98)&lt;=BW$7,               $W98-SUM($Y98:BV98),               $W98/$X98))))</f>
        <v/>
      </c>
      <c r="BX98" s="240">
        <f>IF(OR(NOT(ISNUMBER($T98)),ISBLANK($W98),NOT(ISNUMBER($X98))),0,      IF(OR(YEAR($T98)&gt;BX$7,$X98&lt;=0,(YEAR($T98)+$X98)&lt;BX$7),0,     IF(YEAR($T98)=BX$7,               ($W98/($X98*360))*DAYS360($T98,DATE(BX$7,12,31)),     IF((YEAR($T98)+$X98)&lt;=BX$7,               $W98-SUM($Y98:BW98),               $W98/$X98))))</f>
        <v/>
      </c>
      <c r="BY98" s="240">
        <f>IF(OR(NOT(ISNUMBER($T98)),ISBLANK($W98),NOT(ISNUMBER($X98))),0,      IF(OR(YEAR($T98)&gt;BY$7,$X98&lt;=0,(YEAR($T98)+$X98)&lt;BY$7),0,     IF(YEAR($T98)=BY$7,               ($W98/($X98*360))*DAYS360($T98,DATE(BY$7,12,31)),     IF((YEAR($T98)+$X98)&lt;=BY$7,               $W98-SUM($Y98:BX98),               $W98/$X98))))</f>
        <v/>
      </c>
    </row>
    <row r="99" ht="15" customFormat="1" customHeight="1" s="14">
      <c r="A99" s="12" t="n"/>
      <c r="B99" s="30" t="inlineStr">
        <is>
          <t>Bien_Immo - 1</t>
        </is>
      </c>
      <c r="C99" s="190" t="n"/>
      <c r="D99" s="356" t="n"/>
      <c r="E99" s="525" t="n"/>
      <c r="F99" s="525" t="n"/>
      <c r="G99" s="525" t="n"/>
      <c r="H99" s="525" t="n"/>
      <c r="I99" s="525" t="n"/>
      <c r="J99" s="525" t="n"/>
      <c r="K99" s="525" t="n"/>
      <c r="L99" s="525" t="n"/>
      <c r="M99" s="525" t="n"/>
      <c r="N99" s="526" t="n"/>
      <c r="O99" s="260" t="n"/>
      <c r="P99" s="191" t="n"/>
      <c r="Q99" s="341" t="inlineStr">
        <is>
          <t>Autres immobilisations corporelles</t>
        </is>
      </c>
      <c r="R99" s="18" t="n"/>
      <c r="S99" s="12">
        <f>B105</f>
        <v/>
      </c>
      <c r="T99" s="176">
        <f>IFERROR( IF(ISBLANK(C105),"",IF(C105&lt;HLOOKUP(S99,$Z$275:$AC$280,5,FALSE),"",MAX(HLOOKUP(S99,$Z$275:$AC$280,6,FALSE),C105) ) ),"")</f>
        <v/>
      </c>
      <c r="U99" s="287">
        <f>IF(ISBLANK(D105),"",D105)</f>
        <v/>
      </c>
      <c r="V99" s="316">
        <f>Q105</f>
        <v/>
      </c>
      <c r="W99" s="512">
        <f>IF(ISBLANK(O105),0,O105)</f>
        <v/>
      </c>
      <c r="X99" s="512">
        <f>IF(ISBLANK(P105),"",P105)</f>
        <v/>
      </c>
      <c r="Y99" s="12" t="n"/>
      <c r="Z99" s="240">
        <f>IF(OR(NOT(ISNUMBER($T99)),ISBLANK($W99),NOT(ISNUMBER($X99))),0,      IF(OR(YEAR($T99)&gt;Z$7,$X99&lt;=0,(YEAR($T99)+$X99)&lt;Z$7),0,     IF(YEAR($T99)=Z$7,               ($W99/($X99*360))*DAYS360($T99,DATE(Z$7,12,31)),     IF((YEAR($T99)+$X99)&lt;=Z$7,               $W99-SUM($Y99:Y99),               $W99/$X99))))</f>
        <v/>
      </c>
      <c r="AA99" s="240">
        <f>IF(OR(NOT(ISNUMBER($T99)),ISBLANK($W99),NOT(ISNUMBER($X99))),0,      IF(OR(YEAR($T99)&gt;AA$7,$X99&lt;=0,(YEAR($T99)+$X99)&lt;AA$7),0,     IF(YEAR($T99)=AA$7,               ($W99/($X99*360))*DAYS360($T99,DATE(AA$7,12,31)),     IF((YEAR($T99)+$X99)&lt;=AA$7,               $W99-SUM($Y99:Z99),               $W99/$X99))))</f>
        <v/>
      </c>
      <c r="AB99" s="240">
        <f>IF(OR(NOT(ISNUMBER($T99)),ISBLANK($W99),NOT(ISNUMBER($X99))),0,      IF(OR(YEAR($T99)&gt;AB$7,$X99&lt;=0,(YEAR($T99)+$X99)&lt;AB$7),0,     IF(YEAR($T99)=AB$7,               ($W99/($X99*360))*DAYS360($T99,DATE(AB$7,12,31)),     IF((YEAR($T99)+$X99)&lt;=AB$7,               $W99-SUM($Y99:AA99),               $W99/$X99))))</f>
        <v/>
      </c>
      <c r="AC99" s="240">
        <f>IF(OR(NOT(ISNUMBER($T99)),ISBLANK($W99),NOT(ISNUMBER($X99))),0,      IF(OR(YEAR($T99)&gt;AC$7,$X99&lt;=0,(YEAR($T99)+$X99)&lt;AC$7),0,     IF(YEAR($T99)=AC$7,               ($W99/($X99*360))*DAYS360($T99,DATE(AC$7,12,31)),     IF((YEAR($T99)+$X99)&lt;=AC$7,               $W99-SUM($Y99:AB99),               $W99/$X99))))</f>
        <v/>
      </c>
      <c r="AD99" s="240">
        <f>IF(OR(NOT(ISNUMBER($T99)),ISBLANK($W99),NOT(ISNUMBER($X99))),0,      IF(OR(YEAR($T99)&gt;AD$7,$X99&lt;=0,(YEAR($T99)+$X99)&lt;AD$7),0,     IF(YEAR($T99)=AD$7,               ($W99/($X99*360))*DAYS360($T99,DATE(AD$7,12,31)),     IF((YEAR($T99)+$X99)&lt;=AD$7,               $W99-SUM($Y99:AC99),               $W99/$X99))))</f>
        <v/>
      </c>
      <c r="AE99" s="240">
        <f>IF(OR(NOT(ISNUMBER($T99)),ISBLANK($W99),NOT(ISNUMBER($X99))),0,      IF(OR(YEAR($T99)&gt;AE$7,$X99&lt;=0,(YEAR($T99)+$X99)&lt;AE$7),0,     IF(YEAR($T99)=AE$7,               ($W99/($X99*360))*DAYS360($T99,DATE(AE$7,12,31)),     IF((YEAR($T99)+$X99)&lt;=AE$7,               $W99-SUM($Y99:AD99),               $W99/$X99))))</f>
        <v/>
      </c>
      <c r="AF99" s="240">
        <f>IF(OR(NOT(ISNUMBER($T99)),ISBLANK($W99),NOT(ISNUMBER($X99))),0,      IF(OR(YEAR($T99)&gt;AF$7,$X99&lt;=0,(YEAR($T99)+$X99)&lt;AF$7),0,     IF(YEAR($T99)=AF$7,               ($W99/($X99*360))*DAYS360($T99,DATE(AF$7,12,31)),     IF((YEAR($T99)+$X99)&lt;=AF$7,               $W99-SUM($Y99:AE99),               $W99/$X99))))</f>
        <v/>
      </c>
      <c r="AG99" s="240">
        <f>IF(OR(NOT(ISNUMBER($T99)),ISBLANK($W99),NOT(ISNUMBER($X99))),0,      IF(OR(YEAR($T99)&gt;AG$7,$X99&lt;=0,(YEAR($T99)+$X99)&lt;AG$7),0,     IF(YEAR($T99)=AG$7,               ($W99/($X99*360))*DAYS360($T99,DATE(AG$7,12,31)),     IF((YEAR($T99)+$X99)&lt;=AG$7,               $W99-SUM($Y99:AF99),               $W99/$X99))))</f>
        <v/>
      </c>
      <c r="AH99" s="240">
        <f>IF(OR(NOT(ISNUMBER($T99)),ISBLANK($W99),NOT(ISNUMBER($X99))),0,      IF(OR(YEAR($T99)&gt;AH$7,$X99&lt;=0,(YEAR($T99)+$X99)&lt;AH$7),0,     IF(YEAR($T99)=AH$7,               ($W99/($X99*360))*DAYS360($T99,DATE(AH$7,12,31)),     IF((YEAR($T99)+$X99)&lt;=AH$7,               $W99-SUM($Y99:AG99),               $W99/$X99))))</f>
        <v/>
      </c>
      <c r="AI99" s="240">
        <f>IF(OR(NOT(ISNUMBER($T99)),ISBLANK($W99),NOT(ISNUMBER($X99))),0,      IF(OR(YEAR($T99)&gt;AI$7,$X99&lt;=0,(YEAR($T99)+$X99)&lt;AI$7),0,     IF(YEAR($T99)=AI$7,               ($W99/($X99*360))*DAYS360($T99,DATE(AI$7,12,31)),     IF((YEAR($T99)+$X99)&lt;=AI$7,               $W99-SUM($Y99:AH99),               $W99/$X99))))</f>
        <v/>
      </c>
      <c r="AJ99" s="240">
        <f>IF(OR(NOT(ISNUMBER($T99)),ISBLANK($W99),NOT(ISNUMBER($X99))),0,      IF(OR(YEAR($T99)&gt;AJ$7,$X99&lt;=0,(YEAR($T99)+$X99)&lt;AJ$7),0,     IF(YEAR($T99)=AJ$7,               ($W99/($X99*360))*DAYS360($T99,DATE(AJ$7,12,31)),     IF((YEAR($T99)+$X99)&lt;=AJ$7,               $W99-SUM($Y99:AI99),               $W99/$X99))))</f>
        <v/>
      </c>
      <c r="AK99" s="240">
        <f>IF(OR(NOT(ISNUMBER($T99)),ISBLANK($W99),NOT(ISNUMBER($X99))),0,      IF(OR(YEAR($T99)&gt;AK$7,$X99&lt;=0,(YEAR($T99)+$X99)&lt;AK$7),0,     IF(YEAR($T99)=AK$7,               ($W99/($X99*360))*DAYS360($T99,DATE(AK$7,12,31)),     IF((YEAR($T99)+$X99)&lt;=AK$7,               $W99-SUM($Y99:AJ99),               $W99/$X99))))</f>
        <v/>
      </c>
      <c r="AL99" s="240">
        <f>IF(OR(NOT(ISNUMBER($T99)),ISBLANK($W99),NOT(ISNUMBER($X99))),0,      IF(OR(YEAR($T99)&gt;AL$7,$X99&lt;=0,(YEAR($T99)+$X99)&lt;AL$7),0,     IF(YEAR($T99)=AL$7,               ($W99/($X99*360))*DAYS360($T99,DATE(AL$7,12,31)),     IF((YEAR($T99)+$X99)&lt;=AL$7,               $W99-SUM($Y99:AK99),               $W99/$X99))))</f>
        <v/>
      </c>
      <c r="AM99" s="240">
        <f>IF(OR(NOT(ISNUMBER($T99)),ISBLANK($W99),NOT(ISNUMBER($X99))),0,      IF(OR(YEAR($T99)&gt;AM$7,$X99&lt;=0,(YEAR($T99)+$X99)&lt;AM$7),0,     IF(YEAR($T99)=AM$7,               ($W99/($X99*360))*DAYS360($T99,DATE(AM$7,12,31)),     IF((YEAR($T99)+$X99)&lt;=AM$7,               $W99-SUM($Y99:AL99),               $W99/$X99))))</f>
        <v/>
      </c>
      <c r="AN99" s="240">
        <f>IF(OR(NOT(ISNUMBER($T99)),ISBLANK($W99),NOT(ISNUMBER($X99))),0,      IF(OR(YEAR($T99)&gt;AN$7,$X99&lt;=0,(YEAR($T99)+$X99)&lt;AN$7),0,     IF(YEAR($T99)=AN$7,               ($W99/($X99*360))*DAYS360($T99,DATE(AN$7,12,31)),     IF((YEAR($T99)+$X99)&lt;=AN$7,               $W99-SUM($Y99:AM99),               $W99/$X99))))</f>
        <v/>
      </c>
      <c r="AO99" s="240">
        <f>IF(OR(NOT(ISNUMBER($T99)),ISBLANK($W99),NOT(ISNUMBER($X99))),0,      IF(OR(YEAR($T99)&gt;AO$7,$X99&lt;=0,(YEAR($T99)+$X99)&lt;AO$7),0,     IF(YEAR($T99)=AO$7,               ($W99/($X99*360))*DAYS360($T99,DATE(AO$7,12,31)),     IF((YEAR($T99)+$X99)&lt;=AO$7,               $W99-SUM($Y99:AN99),               $W99/$X99))))</f>
        <v/>
      </c>
      <c r="AP99" s="240">
        <f>IF(OR(NOT(ISNUMBER($T99)),ISBLANK($W99),NOT(ISNUMBER($X99))),0,      IF(OR(YEAR($T99)&gt;AP$7,$X99&lt;=0,(YEAR($T99)+$X99)&lt;AP$7),0,     IF(YEAR($T99)=AP$7,               ($W99/($X99*360))*DAYS360($T99,DATE(AP$7,12,31)),     IF((YEAR($T99)+$X99)&lt;=AP$7,               $W99-SUM($Y99:AO99),               $W99/$X99))))</f>
        <v/>
      </c>
      <c r="AQ99" s="240">
        <f>IF(OR(NOT(ISNUMBER($T99)),ISBLANK($W99),NOT(ISNUMBER($X99))),0,      IF(OR(YEAR($T99)&gt;AQ$7,$X99&lt;=0,(YEAR($T99)+$X99)&lt;AQ$7),0,     IF(YEAR($T99)=AQ$7,               ($W99/($X99*360))*DAYS360($T99,DATE(AQ$7,12,31)),     IF((YEAR($T99)+$X99)&lt;=AQ$7,               $W99-SUM($Y99:AP99),               $W99/$X99))))</f>
        <v/>
      </c>
      <c r="AR99" s="240">
        <f>IF(OR(NOT(ISNUMBER($T99)),ISBLANK($W99),NOT(ISNUMBER($X99))),0,      IF(OR(YEAR($T99)&gt;AR$7,$X99&lt;=0,(YEAR($T99)+$X99)&lt;AR$7),0,     IF(YEAR($T99)=AR$7,               ($W99/($X99*360))*DAYS360($T99,DATE(AR$7,12,31)),     IF((YEAR($T99)+$X99)&lt;=AR$7,               $W99-SUM($Y99:AQ99),               $W99/$X99))))</f>
        <v/>
      </c>
      <c r="AS99" s="240">
        <f>IF(OR(NOT(ISNUMBER($T99)),ISBLANK($W99),NOT(ISNUMBER($X99))),0,      IF(OR(YEAR($T99)&gt;AS$7,$X99&lt;=0,(YEAR($T99)+$X99)&lt;AS$7),0,     IF(YEAR($T99)=AS$7,               ($W99/($X99*360))*DAYS360($T99,DATE(AS$7,12,31)),     IF((YEAR($T99)+$X99)&lt;=AS$7,               $W99-SUM($Y99:AR99),               $W99/$X99))))</f>
        <v/>
      </c>
      <c r="AT99" s="240">
        <f>IF(OR(NOT(ISNUMBER($T99)),ISBLANK($W99),NOT(ISNUMBER($X99))),0,      IF(OR(YEAR($T99)&gt;AT$7,$X99&lt;=0,(YEAR($T99)+$X99)&lt;AT$7),0,     IF(YEAR($T99)=AT$7,               ($W99/($X99*360))*DAYS360($T99,DATE(AT$7,12,31)),     IF((YEAR($T99)+$X99)&lt;=AT$7,               $W99-SUM($Y99:AS99),               $W99/$X99))))</f>
        <v/>
      </c>
      <c r="AU99" s="240">
        <f>IF(OR(NOT(ISNUMBER($T99)),ISBLANK($W99),NOT(ISNUMBER($X99))),0,      IF(OR(YEAR($T99)&gt;AU$7,$X99&lt;=0,(YEAR($T99)+$X99)&lt;AU$7),0,     IF(YEAR($T99)=AU$7,               ($W99/($X99*360))*DAYS360($T99,DATE(AU$7,12,31)),     IF((YEAR($T99)+$X99)&lt;=AU$7,               $W99-SUM($Y99:AT99),               $W99/$X99))))</f>
        <v/>
      </c>
      <c r="AV99" s="240">
        <f>IF(OR(NOT(ISNUMBER($T99)),ISBLANK($W99),NOT(ISNUMBER($X99))),0,      IF(OR(YEAR($T99)&gt;AV$7,$X99&lt;=0,(YEAR($T99)+$X99)&lt;AV$7),0,     IF(YEAR($T99)=AV$7,               ($W99/($X99*360))*DAYS360($T99,DATE(AV$7,12,31)),     IF((YEAR($T99)+$X99)&lt;=AV$7,               $W99-SUM($Y99:AU99),               $W99/$X99))))</f>
        <v/>
      </c>
      <c r="AW99" s="240">
        <f>IF(OR(NOT(ISNUMBER($T99)),ISBLANK($W99),NOT(ISNUMBER($X99))),0,      IF(OR(YEAR($T99)&gt;AW$7,$X99&lt;=0,(YEAR($T99)+$X99)&lt;AW$7),0,     IF(YEAR($T99)=AW$7,               ($W99/($X99*360))*DAYS360($T99,DATE(AW$7,12,31)),     IF((YEAR($T99)+$X99)&lt;=AW$7,               $W99-SUM($Y99:AV99),               $W99/$X99))))</f>
        <v/>
      </c>
      <c r="AX99" s="240">
        <f>IF(OR(NOT(ISNUMBER($T99)),ISBLANK($W99),NOT(ISNUMBER($X99))),0,      IF(OR(YEAR($T99)&gt;AX$7,$X99&lt;=0,(YEAR($T99)+$X99)&lt;AX$7),0,     IF(YEAR($T99)=AX$7,               ($W99/($X99*360))*DAYS360($T99,DATE(AX$7,12,31)),     IF((YEAR($T99)+$X99)&lt;=AX$7,               $W99-SUM($Y99:AW99),               $W99/$X99))))</f>
        <v/>
      </c>
      <c r="AY99" s="240">
        <f>IF(OR(NOT(ISNUMBER($T99)),ISBLANK($W99),NOT(ISNUMBER($X99))),0,      IF(OR(YEAR($T99)&gt;AY$7,$X99&lt;=0,(YEAR($T99)+$X99)&lt;AY$7),0,     IF(YEAR($T99)=AY$7,               ($W99/($X99*360))*DAYS360($T99,DATE(AY$7,12,31)),     IF((YEAR($T99)+$X99)&lt;=AY$7,               $W99-SUM($Y99:AX99),               $W99/$X99))))</f>
        <v/>
      </c>
      <c r="AZ99" s="240">
        <f>IF(OR(NOT(ISNUMBER($T99)),ISBLANK($W99),NOT(ISNUMBER($X99))),0,      IF(OR(YEAR($T99)&gt;AZ$7,$X99&lt;=0,(YEAR($T99)+$X99)&lt;AZ$7),0,     IF(YEAR($T99)=AZ$7,               ($W99/($X99*360))*DAYS360($T99,DATE(AZ$7,12,31)),     IF((YEAR($T99)+$X99)&lt;=AZ$7,               $W99-SUM($Y99:AY99),               $W99/$X99))))</f>
        <v/>
      </c>
      <c r="BA99" s="240">
        <f>IF(OR(NOT(ISNUMBER($T99)),ISBLANK($W99),NOT(ISNUMBER($X99))),0,      IF(OR(YEAR($T99)&gt;BA$7,$X99&lt;=0,(YEAR($T99)+$X99)&lt;BA$7),0,     IF(YEAR($T99)=BA$7,               ($W99/($X99*360))*DAYS360($T99,DATE(BA$7,12,31)),     IF((YEAR($T99)+$X99)&lt;=BA$7,               $W99-SUM($Y99:AZ99),               $W99/$X99))))</f>
        <v/>
      </c>
      <c r="BB99" s="240">
        <f>IF(OR(NOT(ISNUMBER($T99)),ISBLANK($W99),NOT(ISNUMBER($X99))),0,      IF(OR(YEAR($T99)&gt;BB$7,$X99&lt;=0,(YEAR($T99)+$X99)&lt;BB$7),0,     IF(YEAR($T99)=BB$7,               ($W99/($X99*360))*DAYS360($T99,DATE(BB$7,12,31)),     IF((YEAR($T99)+$X99)&lt;=BB$7,               $W99-SUM($Y99:BA99),               $W99/$X99))))</f>
        <v/>
      </c>
      <c r="BC99" s="240">
        <f>IF(OR(NOT(ISNUMBER($T99)),ISBLANK($W99),NOT(ISNUMBER($X99))),0,      IF(OR(YEAR($T99)&gt;BC$7,$X99&lt;=0,(YEAR($T99)+$X99)&lt;BC$7),0,     IF(YEAR($T99)=BC$7,               ($W99/($X99*360))*DAYS360($T99,DATE(BC$7,12,31)),     IF((YEAR($T99)+$X99)&lt;=BC$7,               $W99-SUM($Y99:BB99),               $W99/$X99))))</f>
        <v/>
      </c>
      <c r="BD99" s="240">
        <f>IF(OR(NOT(ISNUMBER($T99)),ISBLANK($W99),NOT(ISNUMBER($X99))),0,      IF(OR(YEAR($T99)&gt;BD$7,$X99&lt;=0,(YEAR($T99)+$X99)&lt;BD$7),0,     IF(YEAR($T99)=BD$7,               ($W99/($X99*360))*DAYS360($T99,DATE(BD$7,12,31)),     IF((YEAR($T99)+$X99)&lt;=BD$7,               $W99-SUM($Y99:BC99),               $W99/$X99))))</f>
        <v/>
      </c>
      <c r="BE99" s="240">
        <f>IF(OR(NOT(ISNUMBER($T99)),ISBLANK($W99),NOT(ISNUMBER($X99))),0,      IF(OR(YEAR($T99)&gt;BE$7,$X99&lt;=0,(YEAR($T99)+$X99)&lt;BE$7),0,     IF(YEAR($T99)=BE$7,               ($W99/($X99*360))*DAYS360($T99,DATE(BE$7,12,31)),     IF((YEAR($T99)+$X99)&lt;=BE$7,               $W99-SUM($Y99:BD99),               $W99/$X99))))</f>
        <v/>
      </c>
      <c r="BF99" s="240">
        <f>IF(OR(NOT(ISNUMBER($T99)),ISBLANK($W99),NOT(ISNUMBER($X99))),0,      IF(OR(YEAR($T99)&gt;BF$7,$X99&lt;=0,(YEAR($T99)+$X99)&lt;BF$7),0,     IF(YEAR($T99)=BF$7,               ($W99/($X99*360))*DAYS360($T99,DATE(BF$7,12,31)),     IF((YEAR($T99)+$X99)&lt;=BF$7,               $W99-SUM($Y99:BE99),               $W99/$X99))))</f>
        <v/>
      </c>
      <c r="BG99" s="240">
        <f>IF(OR(NOT(ISNUMBER($T99)),ISBLANK($W99),NOT(ISNUMBER($X99))),0,      IF(OR(YEAR($T99)&gt;BG$7,$X99&lt;=0,(YEAR($T99)+$X99)&lt;BG$7),0,     IF(YEAR($T99)=BG$7,               ($W99/($X99*360))*DAYS360($T99,DATE(BG$7,12,31)),     IF((YEAR($T99)+$X99)&lt;=BG$7,               $W99-SUM($Y99:BF99),               $W99/$X99))))</f>
        <v/>
      </c>
      <c r="BH99" s="240">
        <f>IF(OR(NOT(ISNUMBER($T99)),ISBLANK($W99),NOT(ISNUMBER($X99))),0,      IF(OR(YEAR($T99)&gt;BH$7,$X99&lt;=0,(YEAR($T99)+$X99)&lt;BH$7),0,     IF(YEAR($T99)=BH$7,               ($W99/($X99*360))*DAYS360($T99,DATE(BH$7,12,31)),     IF((YEAR($T99)+$X99)&lt;=BH$7,               $W99-SUM($Y99:BG99),               $W99/$X99))))</f>
        <v/>
      </c>
      <c r="BI99" s="240">
        <f>IF(OR(NOT(ISNUMBER($T99)),ISBLANK($W99),NOT(ISNUMBER($X99))),0,      IF(OR(YEAR($T99)&gt;BI$7,$X99&lt;=0,(YEAR($T99)+$X99)&lt;BI$7),0,     IF(YEAR($T99)=BI$7,               ($W99/($X99*360))*DAYS360($T99,DATE(BI$7,12,31)),     IF((YEAR($T99)+$X99)&lt;=BI$7,               $W99-SUM($Y99:BH99),               $W99/$X99))))</f>
        <v/>
      </c>
      <c r="BJ99" s="240">
        <f>IF(OR(NOT(ISNUMBER($T99)),ISBLANK($W99),NOT(ISNUMBER($X99))),0,      IF(OR(YEAR($T99)&gt;BJ$7,$X99&lt;=0,(YEAR($T99)+$X99)&lt;BJ$7),0,     IF(YEAR($T99)=BJ$7,               ($W99/($X99*360))*DAYS360($T99,DATE(BJ$7,12,31)),     IF((YEAR($T99)+$X99)&lt;=BJ$7,               $W99-SUM($Y99:BI99),               $W99/$X99))))</f>
        <v/>
      </c>
      <c r="BK99" s="240">
        <f>IF(OR(NOT(ISNUMBER($T99)),ISBLANK($W99),NOT(ISNUMBER($X99))),0,      IF(OR(YEAR($T99)&gt;BK$7,$X99&lt;=0,(YEAR($T99)+$X99)&lt;BK$7),0,     IF(YEAR($T99)=BK$7,               ($W99/($X99*360))*DAYS360($T99,DATE(BK$7,12,31)),     IF((YEAR($T99)+$X99)&lt;=BK$7,               $W99-SUM($Y99:BJ99),               $W99/$X99))))</f>
        <v/>
      </c>
      <c r="BL99" s="240">
        <f>IF(OR(NOT(ISNUMBER($T99)),ISBLANK($W99),NOT(ISNUMBER($X99))),0,      IF(OR(YEAR($T99)&gt;BL$7,$X99&lt;=0,(YEAR($T99)+$X99)&lt;BL$7),0,     IF(YEAR($T99)=BL$7,               ($W99/($X99*360))*DAYS360($T99,DATE(BL$7,12,31)),     IF((YEAR($T99)+$X99)&lt;=BL$7,               $W99-SUM($Y99:BK99),               $W99/$X99))))</f>
        <v/>
      </c>
      <c r="BM99" s="240">
        <f>IF(OR(NOT(ISNUMBER($T99)),ISBLANK($W99),NOT(ISNUMBER($X99))),0,      IF(OR(YEAR($T99)&gt;BM$7,$X99&lt;=0,(YEAR($T99)+$X99)&lt;BM$7),0,     IF(YEAR($T99)=BM$7,               ($W99/($X99*360))*DAYS360($T99,DATE(BM$7,12,31)),     IF((YEAR($T99)+$X99)&lt;=BM$7,               $W99-SUM($Y99:BL99),               $W99/$X99))))</f>
        <v/>
      </c>
      <c r="BN99" s="240">
        <f>IF(OR(NOT(ISNUMBER($T99)),ISBLANK($W99),NOT(ISNUMBER($X99))),0,      IF(OR(YEAR($T99)&gt;BN$7,$X99&lt;=0,(YEAR($T99)+$X99)&lt;BN$7),0,     IF(YEAR($T99)=BN$7,               ($W99/($X99*360))*DAYS360($T99,DATE(BN$7,12,31)),     IF((YEAR($T99)+$X99)&lt;=BN$7,               $W99-SUM($Y99:BM99),               $W99/$X99))))</f>
        <v/>
      </c>
      <c r="BO99" s="240">
        <f>IF(OR(NOT(ISNUMBER($T99)),ISBLANK($W99),NOT(ISNUMBER($X99))),0,      IF(OR(YEAR($T99)&gt;BO$7,$X99&lt;=0,(YEAR($T99)+$X99)&lt;BO$7),0,     IF(YEAR($T99)=BO$7,               ($W99/($X99*360))*DAYS360($T99,DATE(BO$7,12,31)),     IF((YEAR($T99)+$X99)&lt;=BO$7,               $W99-SUM($Y99:BN99),               $W99/$X99))))</f>
        <v/>
      </c>
      <c r="BP99" s="240">
        <f>IF(OR(NOT(ISNUMBER($T99)),ISBLANK($W99),NOT(ISNUMBER($X99))),0,      IF(OR(YEAR($T99)&gt;BP$7,$X99&lt;=0,(YEAR($T99)+$X99)&lt;BP$7),0,     IF(YEAR($T99)=BP$7,               ($W99/($X99*360))*DAYS360($T99,DATE(BP$7,12,31)),     IF((YEAR($T99)+$X99)&lt;=BP$7,               $W99-SUM($Y99:BO99),               $W99/$X99))))</f>
        <v/>
      </c>
      <c r="BQ99" s="240">
        <f>IF(OR(NOT(ISNUMBER($T99)),ISBLANK($W99),NOT(ISNUMBER($X99))),0,      IF(OR(YEAR($T99)&gt;BQ$7,$X99&lt;=0,(YEAR($T99)+$X99)&lt;BQ$7),0,     IF(YEAR($T99)=BQ$7,               ($W99/($X99*360))*DAYS360($T99,DATE(BQ$7,12,31)),     IF((YEAR($T99)+$X99)&lt;=BQ$7,               $W99-SUM($Y99:BP99),               $W99/$X99))))</f>
        <v/>
      </c>
      <c r="BR99" s="240">
        <f>IF(OR(NOT(ISNUMBER($T99)),ISBLANK($W99),NOT(ISNUMBER($X99))),0,      IF(OR(YEAR($T99)&gt;BR$7,$X99&lt;=0,(YEAR($T99)+$X99)&lt;BR$7),0,     IF(YEAR($T99)=BR$7,               ($W99/($X99*360))*DAYS360($T99,DATE(BR$7,12,31)),     IF((YEAR($T99)+$X99)&lt;=BR$7,               $W99-SUM($Y99:BQ99),               $W99/$X99))))</f>
        <v/>
      </c>
      <c r="BS99" s="240">
        <f>IF(OR(NOT(ISNUMBER($T99)),ISBLANK($W99),NOT(ISNUMBER($X99))),0,      IF(OR(YEAR($T99)&gt;BS$7,$X99&lt;=0,(YEAR($T99)+$X99)&lt;BS$7),0,     IF(YEAR($T99)=BS$7,               ($W99/($X99*360))*DAYS360($T99,DATE(BS$7,12,31)),     IF((YEAR($T99)+$X99)&lt;=BS$7,               $W99-SUM($Y99:BR99),               $W99/$X99))))</f>
        <v/>
      </c>
      <c r="BT99" s="240">
        <f>IF(OR(NOT(ISNUMBER($T99)),ISBLANK($W99),NOT(ISNUMBER($X99))),0,      IF(OR(YEAR($T99)&gt;BT$7,$X99&lt;=0,(YEAR($T99)+$X99)&lt;BT$7),0,     IF(YEAR($T99)=BT$7,               ($W99/($X99*360))*DAYS360($T99,DATE(BT$7,12,31)),     IF((YEAR($T99)+$X99)&lt;=BT$7,               $W99-SUM($Y99:BS99),               $W99/$X99))))</f>
        <v/>
      </c>
      <c r="BU99" s="240">
        <f>IF(OR(NOT(ISNUMBER($T99)),ISBLANK($W99),NOT(ISNUMBER($X99))),0,      IF(OR(YEAR($T99)&gt;BU$7,$X99&lt;=0,(YEAR($T99)+$X99)&lt;BU$7),0,     IF(YEAR($T99)=BU$7,               ($W99/($X99*360))*DAYS360($T99,DATE(BU$7,12,31)),     IF((YEAR($T99)+$X99)&lt;=BU$7,               $W99-SUM($Y99:BT99),               $W99/$X99))))</f>
        <v/>
      </c>
      <c r="BV99" s="240">
        <f>IF(OR(NOT(ISNUMBER($T99)),ISBLANK($W99),NOT(ISNUMBER($X99))),0,      IF(OR(YEAR($T99)&gt;BV$7,$X99&lt;=0,(YEAR($T99)+$X99)&lt;BV$7),0,     IF(YEAR($T99)=BV$7,               ($W99/($X99*360))*DAYS360($T99,DATE(BV$7,12,31)),     IF((YEAR($T99)+$X99)&lt;=BV$7,               $W99-SUM($Y99:BU99),               $W99/$X99))))</f>
        <v/>
      </c>
      <c r="BW99" s="240">
        <f>IF(OR(NOT(ISNUMBER($T99)),ISBLANK($W99),NOT(ISNUMBER($X99))),0,      IF(OR(YEAR($T99)&gt;BW$7,$X99&lt;=0,(YEAR($T99)+$X99)&lt;BW$7),0,     IF(YEAR($T99)=BW$7,               ($W99/($X99*360))*DAYS360($T99,DATE(BW$7,12,31)),     IF((YEAR($T99)+$X99)&lt;=BW$7,               $W99-SUM($Y99:BV99),               $W99/$X99))))</f>
        <v/>
      </c>
      <c r="BX99" s="240">
        <f>IF(OR(NOT(ISNUMBER($T99)),ISBLANK($W99),NOT(ISNUMBER($X99))),0,      IF(OR(YEAR($T99)&gt;BX$7,$X99&lt;=0,(YEAR($T99)+$X99)&lt;BX$7),0,     IF(YEAR($T99)=BX$7,               ($W99/($X99*360))*DAYS360($T99,DATE(BX$7,12,31)),     IF((YEAR($T99)+$X99)&lt;=BX$7,               $W99-SUM($Y99:BW99),               $W99/$X99))))</f>
        <v/>
      </c>
      <c r="BY99" s="240">
        <f>IF(OR(NOT(ISNUMBER($T99)),ISBLANK($W99),NOT(ISNUMBER($X99))),0,      IF(OR(YEAR($T99)&gt;BY$7,$X99&lt;=0,(YEAR($T99)+$X99)&lt;BY$7),0,     IF(YEAR($T99)=BY$7,               ($W99/($X99*360))*DAYS360($T99,DATE(BY$7,12,31)),     IF((YEAR($T99)+$X99)&lt;=BY$7,               $W99-SUM($Y99:BX99),               $W99/$X99))))</f>
        <v/>
      </c>
    </row>
    <row r="100" ht="15" customFormat="1" customHeight="1" s="14">
      <c r="A100" s="12" t="n"/>
      <c r="B100" s="30" t="inlineStr">
        <is>
          <t>Bien_Immo - 1</t>
        </is>
      </c>
      <c r="C100" s="190" t="n"/>
      <c r="D100" s="356" t="n"/>
      <c r="E100" s="525" t="n"/>
      <c r="F100" s="525" t="n"/>
      <c r="G100" s="525" t="n"/>
      <c r="H100" s="525" t="n"/>
      <c r="I100" s="525" t="n"/>
      <c r="J100" s="525" t="n"/>
      <c r="K100" s="525" t="n"/>
      <c r="L100" s="525" t="n"/>
      <c r="M100" s="525" t="n"/>
      <c r="N100" s="526" t="n"/>
      <c r="O100" s="260" t="n"/>
      <c r="P100" s="191" t="n"/>
      <c r="Q100" s="341" t="inlineStr">
        <is>
          <t>Autres immobilisations corporelles</t>
        </is>
      </c>
      <c r="R100" s="18" t="n"/>
      <c r="S100" s="12">
        <f>B106</f>
        <v/>
      </c>
      <c r="T100" s="176">
        <f>IFERROR( IF(ISBLANK(C106),"",IF(C106&lt;HLOOKUP(S100,$Z$275:$AC$280,5,FALSE),"",MAX(HLOOKUP(S100,$Z$275:$AC$280,6,FALSE),C106) ) ),"")</f>
        <v/>
      </c>
      <c r="U100" s="287">
        <f>IF(ISBLANK(D106),"",D106)</f>
        <v/>
      </c>
      <c r="V100" s="316">
        <f>Q106</f>
        <v/>
      </c>
      <c r="W100" s="512">
        <f>IF(ISBLANK(O106),0,O106)</f>
        <v/>
      </c>
      <c r="X100" s="512">
        <f>IF(ISBLANK(P106),"",P106)</f>
        <v/>
      </c>
      <c r="Y100" s="12" t="n"/>
      <c r="Z100" s="240">
        <f>IF(OR(NOT(ISNUMBER($T100)),ISBLANK($W100),NOT(ISNUMBER($X100))),0,      IF(OR(YEAR($T100)&gt;Z$7,$X100&lt;=0,(YEAR($T100)+$X100)&lt;Z$7),0,     IF(YEAR($T100)=Z$7,               ($W100/($X100*360))*DAYS360($T100,DATE(Z$7,12,31)),     IF((YEAR($T100)+$X100)&lt;=Z$7,               $W100-SUM($Y100:Y100),               $W100/$X100))))</f>
        <v/>
      </c>
      <c r="AA100" s="240">
        <f>IF(OR(NOT(ISNUMBER($T100)),ISBLANK($W100),NOT(ISNUMBER($X100))),0,      IF(OR(YEAR($T100)&gt;AA$7,$X100&lt;=0,(YEAR($T100)+$X100)&lt;AA$7),0,     IF(YEAR($T100)=AA$7,               ($W100/($X100*360))*DAYS360($T100,DATE(AA$7,12,31)),     IF((YEAR($T100)+$X100)&lt;=AA$7,               $W100-SUM($Y100:Z100),               $W100/$X100))))</f>
        <v/>
      </c>
      <c r="AB100" s="240">
        <f>IF(OR(NOT(ISNUMBER($T100)),ISBLANK($W100),NOT(ISNUMBER($X100))),0,      IF(OR(YEAR($T100)&gt;AB$7,$X100&lt;=0,(YEAR($T100)+$X100)&lt;AB$7),0,     IF(YEAR($T100)=AB$7,               ($W100/($X100*360))*DAYS360($T100,DATE(AB$7,12,31)),     IF((YEAR($T100)+$X100)&lt;=AB$7,               $W100-SUM($Y100:AA100),               $W100/$X100))))</f>
        <v/>
      </c>
      <c r="AC100" s="240">
        <f>IF(OR(NOT(ISNUMBER($T100)),ISBLANK($W100),NOT(ISNUMBER($X100))),0,      IF(OR(YEAR($T100)&gt;AC$7,$X100&lt;=0,(YEAR($T100)+$X100)&lt;AC$7),0,     IF(YEAR($T100)=AC$7,               ($W100/($X100*360))*DAYS360($T100,DATE(AC$7,12,31)),     IF((YEAR($T100)+$X100)&lt;=AC$7,               $W100-SUM($Y100:AB100),               $W100/$X100))))</f>
        <v/>
      </c>
      <c r="AD100" s="240">
        <f>IF(OR(NOT(ISNUMBER($T100)),ISBLANK($W100),NOT(ISNUMBER($X100))),0,      IF(OR(YEAR($T100)&gt;AD$7,$X100&lt;=0,(YEAR($T100)+$X100)&lt;AD$7),0,     IF(YEAR($T100)=AD$7,               ($W100/($X100*360))*DAYS360($T100,DATE(AD$7,12,31)),     IF((YEAR($T100)+$X100)&lt;=AD$7,               $W100-SUM($Y100:AC100),               $W100/$X100))))</f>
        <v/>
      </c>
      <c r="AE100" s="240">
        <f>IF(OR(NOT(ISNUMBER($T100)),ISBLANK($W100),NOT(ISNUMBER($X100))),0,      IF(OR(YEAR($T100)&gt;AE$7,$X100&lt;=0,(YEAR($T100)+$X100)&lt;AE$7),0,     IF(YEAR($T100)=AE$7,               ($W100/($X100*360))*DAYS360($T100,DATE(AE$7,12,31)),     IF((YEAR($T100)+$X100)&lt;=AE$7,               $W100-SUM($Y100:AD100),               $W100/$X100))))</f>
        <v/>
      </c>
      <c r="AF100" s="240">
        <f>IF(OR(NOT(ISNUMBER($T100)),ISBLANK($W100),NOT(ISNUMBER($X100))),0,      IF(OR(YEAR($T100)&gt;AF$7,$X100&lt;=0,(YEAR($T100)+$X100)&lt;AF$7),0,     IF(YEAR($T100)=AF$7,               ($W100/($X100*360))*DAYS360($T100,DATE(AF$7,12,31)),     IF((YEAR($T100)+$X100)&lt;=AF$7,               $W100-SUM($Y100:AE100),               $W100/$X100))))</f>
        <v/>
      </c>
      <c r="AG100" s="240">
        <f>IF(OR(NOT(ISNUMBER($T100)),ISBLANK($W100),NOT(ISNUMBER($X100))),0,      IF(OR(YEAR($T100)&gt;AG$7,$X100&lt;=0,(YEAR($T100)+$X100)&lt;AG$7),0,     IF(YEAR($T100)=AG$7,               ($W100/($X100*360))*DAYS360($T100,DATE(AG$7,12,31)),     IF((YEAR($T100)+$X100)&lt;=AG$7,               $W100-SUM($Y100:AF100),               $W100/$X100))))</f>
        <v/>
      </c>
      <c r="AH100" s="240">
        <f>IF(OR(NOT(ISNUMBER($T100)),ISBLANK($W100),NOT(ISNUMBER($X100))),0,      IF(OR(YEAR($T100)&gt;AH$7,$X100&lt;=0,(YEAR($T100)+$X100)&lt;AH$7),0,     IF(YEAR($T100)=AH$7,               ($W100/($X100*360))*DAYS360($T100,DATE(AH$7,12,31)),     IF((YEAR($T100)+$X100)&lt;=AH$7,               $W100-SUM($Y100:AG100),               $W100/$X100))))</f>
        <v/>
      </c>
      <c r="AI100" s="240">
        <f>IF(OR(NOT(ISNUMBER($T100)),ISBLANK($W100),NOT(ISNUMBER($X100))),0,      IF(OR(YEAR($T100)&gt;AI$7,$X100&lt;=0,(YEAR($T100)+$X100)&lt;AI$7),0,     IF(YEAR($T100)=AI$7,               ($W100/($X100*360))*DAYS360($T100,DATE(AI$7,12,31)),     IF((YEAR($T100)+$X100)&lt;=AI$7,               $W100-SUM($Y100:AH100),               $W100/$X100))))</f>
        <v/>
      </c>
      <c r="AJ100" s="240">
        <f>IF(OR(NOT(ISNUMBER($T100)),ISBLANK($W100),NOT(ISNUMBER($X100))),0,      IF(OR(YEAR($T100)&gt;AJ$7,$X100&lt;=0,(YEAR($T100)+$X100)&lt;AJ$7),0,     IF(YEAR($T100)=AJ$7,               ($W100/($X100*360))*DAYS360($T100,DATE(AJ$7,12,31)),     IF((YEAR($T100)+$X100)&lt;=AJ$7,               $W100-SUM($Y100:AI100),               $W100/$X100))))</f>
        <v/>
      </c>
      <c r="AK100" s="240">
        <f>IF(OR(NOT(ISNUMBER($T100)),ISBLANK($W100),NOT(ISNUMBER($X100))),0,      IF(OR(YEAR($T100)&gt;AK$7,$X100&lt;=0,(YEAR($T100)+$X100)&lt;AK$7),0,     IF(YEAR($T100)=AK$7,               ($W100/($X100*360))*DAYS360($T100,DATE(AK$7,12,31)),     IF((YEAR($T100)+$X100)&lt;=AK$7,               $W100-SUM($Y100:AJ100),               $W100/$X100))))</f>
        <v/>
      </c>
      <c r="AL100" s="240">
        <f>IF(OR(NOT(ISNUMBER($T100)),ISBLANK($W100),NOT(ISNUMBER($X100))),0,      IF(OR(YEAR($T100)&gt;AL$7,$X100&lt;=0,(YEAR($T100)+$X100)&lt;AL$7),0,     IF(YEAR($T100)=AL$7,               ($W100/($X100*360))*DAYS360($T100,DATE(AL$7,12,31)),     IF((YEAR($T100)+$X100)&lt;=AL$7,               $W100-SUM($Y100:AK100),               $W100/$X100))))</f>
        <v/>
      </c>
      <c r="AM100" s="240">
        <f>IF(OR(NOT(ISNUMBER($T100)),ISBLANK($W100),NOT(ISNUMBER($X100))),0,      IF(OR(YEAR($T100)&gt;AM$7,$X100&lt;=0,(YEAR($T100)+$X100)&lt;AM$7),0,     IF(YEAR($T100)=AM$7,               ($W100/($X100*360))*DAYS360($T100,DATE(AM$7,12,31)),     IF((YEAR($T100)+$X100)&lt;=AM$7,               $W100-SUM($Y100:AL100),               $W100/$X100))))</f>
        <v/>
      </c>
      <c r="AN100" s="240">
        <f>IF(OR(NOT(ISNUMBER($T100)),ISBLANK($W100),NOT(ISNUMBER($X100))),0,      IF(OR(YEAR($T100)&gt;AN$7,$X100&lt;=0,(YEAR($T100)+$X100)&lt;AN$7),0,     IF(YEAR($T100)=AN$7,               ($W100/($X100*360))*DAYS360($T100,DATE(AN$7,12,31)),     IF((YEAR($T100)+$X100)&lt;=AN$7,               $W100-SUM($Y100:AM100),               $W100/$X100))))</f>
        <v/>
      </c>
      <c r="AO100" s="240">
        <f>IF(OR(NOT(ISNUMBER($T100)),ISBLANK($W100),NOT(ISNUMBER($X100))),0,      IF(OR(YEAR($T100)&gt;AO$7,$X100&lt;=0,(YEAR($T100)+$X100)&lt;AO$7),0,     IF(YEAR($T100)=AO$7,               ($W100/($X100*360))*DAYS360($T100,DATE(AO$7,12,31)),     IF((YEAR($T100)+$X100)&lt;=AO$7,               $W100-SUM($Y100:AN100),               $W100/$X100))))</f>
        <v/>
      </c>
      <c r="AP100" s="240">
        <f>IF(OR(NOT(ISNUMBER($T100)),ISBLANK($W100),NOT(ISNUMBER($X100))),0,      IF(OR(YEAR($T100)&gt;AP$7,$X100&lt;=0,(YEAR($T100)+$X100)&lt;AP$7),0,     IF(YEAR($T100)=AP$7,               ($W100/($X100*360))*DAYS360($T100,DATE(AP$7,12,31)),     IF((YEAR($T100)+$X100)&lt;=AP$7,               $W100-SUM($Y100:AO100),               $W100/$X100))))</f>
        <v/>
      </c>
      <c r="AQ100" s="240">
        <f>IF(OR(NOT(ISNUMBER($T100)),ISBLANK($W100),NOT(ISNUMBER($X100))),0,      IF(OR(YEAR($T100)&gt;AQ$7,$X100&lt;=0,(YEAR($T100)+$X100)&lt;AQ$7),0,     IF(YEAR($T100)=AQ$7,               ($W100/($X100*360))*DAYS360($T100,DATE(AQ$7,12,31)),     IF((YEAR($T100)+$X100)&lt;=AQ$7,               $W100-SUM($Y100:AP100),               $W100/$X100))))</f>
        <v/>
      </c>
      <c r="AR100" s="240">
        <f>IF(OR(NOT(ISNUMBER($T100)),ISBLANK($W100),NOT(ISNUMBER($X100))),0,      IF(OR(YEAR($T100)&gt;AR$7,$X100&lt;=0,(YEAR($T100)+$X100)&lt;AR$7),0,     IF(YEAR($T100)=AR$7,               ($W100/($X100*360))*DAYS360($T100,DATE(AR$7,12,31)),     IF((YEAR($T100)+$X100)&lt;=AR$7,               $W100-SUM($Y100:AQ100),               $W100/$X100))))</f>
        <v/>
      </c>
      <c r="AS100" s="240">
        <f>IF(OR(NOT(ISNUMBER($T100)),ISBLANK($W100),NOT(ISNUMBER($X100))),0,      IF(OR(YEAR($T100)&gt;AS$7,$X100&lt;=0,(YEAR($T100)+$X100)&lt;AS$7),0,     IF(YEAR($T100)=AS$7,               ($W100/($X100*360))*DAYS360($T100,DATE(AS$7,12,31)),     IF((YEAR($T100)+$X100)&lt;=AS$7,               $W100-SUM($Y100:AR100),               $W100/$X100))))</f>
        <v/>
      </c>
      <c r="AT100" s="240">
        <f>IF(OR(NOT(ISNUMBER($T100)),ISBLANK($W100),NOT(ISNUMBER($X100))),0,      IF(OR(YEAR($T100)&gt;AT$7,$X100&lt;=0,(YEAR($T100)+$X100)&lt;AT$7),0,     IF(YEAR($T100)=AT$7,               ($W100/($X100*360))*DAYS360($T100,DATE(AT$7,12,31)),     IF((YEAR($T100)+$X100)&lt;=AT$7,               $W100-SUM($Y100:AS100),               $W100/$X100))))</f>
        <v/>
      </c>
      <c r="AU100" s="240">
        <f>IF(OR(NOT(ISNUMBER($T100)),ISBLANK($W100),NOT(ISNUMBER($X100))),0,      IF(OR(YEAR($T100)&gt;AU$7,$X100&lt;=0,(YEAR($T100)+$X100)&lt;AU$7),0,     IF(YEAR($T100)=AU$7,               ($W100/($X100*360))*DAYS360($T100,DATE(AU$7,12,31)),     IF((YEAR($T100)+$X100)&lt;=AU$7,               $W100-SUM($Y100:AT100),               $W100/$X100))))</f>
        <v/>
      </c>
      <c r="AV100" s="240">
        <f>IF(OR(NOT(ISNUMBER($T100)),ISBLANK($W100),NOT(ISNUMBER($X100))),0,      IF(OR(YEAR($T100)&gt;AV$7,$X100&lt;=0,(YEAR($T100)+$X100)&lt;AV$7),0,     IF(YEAR($T100)=AV$7,               ($W100/($X100*360))*DAYS360($T100,DATE(AV$7,12,31)),     IF((YEAR($T100)+$X100)&lt;=AV$7,               $W100-SUM($Y100:AU100),               $W100/$X100))))</f>
        <v/>
      </c>
      <c r="AW100" s="240">
        <f>IF(OR(NOT(ISNUMBER($T100)),ISBLANK($W100),NOT(ISNUMBER($X100))),0,      IF(OR(YEAR($T100)&gt;AW$7,$X100&lt;=0,(YEAR($T100)+$X100)&lt;AW$7),0,     IF(YEAR($T100)=AW$7,               ($W100/($X100*360))*DAYS360($T100,DATE(AW$7,12,31)),     IF((YEAR($T100)+$X100)&lt;=AW$7,               $W100-SUM($Y100:AV100),               $W100/$X100))))</f>
        <v/>
      </c>
      <c r="AX100" s="240">
        <f>IF(OR(NOT(ISNUMBER($T100)),ISBLANK($W100),NOT(ISNUMBER($X100))),0,      IF(OR(YEAR($T100)&gt;AX$7,$X100&lt;=0,(YEAR($T100)+$X100)&lt;AX$7),0,     IF(YEAR($T100)=AX$7,               ($W100/($X100*360))*DAYS360($T100,DATE(AX$7,12,31)),     IF((YEAR($T100)+$X100)&lt;=AX$7,               $W100-SUM($Y100:AW100),               $W100/$X100))))</f>
        <v/>
      </c>
      <c r="AY100" s="240">
        <f>IF(OR(NOT(ISNUMBER($T100)),ISBLANK($W100),NOT(ISNUMBER($X100))),0,      IF(OR(YEAR($T100)&gt;AY$7,$X100&lt;=0,(YEAR($T100)+$X100)&lt;AY$7),0,     IF(YEAR($T100)=AY$7,               ($W100/($X100*360))*DAYS360($T100,DATE(AY$7,12,31)),     IF((YEAR($T100)+$X100)&lt;=AY$7,               $W100-SUM($Y100:AX100),               $W100/$X100))))</f>
        <v/>
      </c>
      <c r="AZ100" s="240">
        <f>IF(OR(NOT(ISNUMBER($T100)),ISBLANK($W100),NOT(ISNUMBER($X100))),0,      IF(OR(YEAR($T100)&gt;AZ$7,$X100&lt;=0,(YEAR($T100)+$X100)&lt;AZ$7),0,     IF(YEAR($T100)=AZ$7,               ($W100/($X100*360))*DAYS360($T100,DATE(AZ$7,12,31)),     IF((YEAR($T100)+$X100)&lt;=AZ$7,               $W100-SUM($Y100:AY100),               $W100/$X100))))</f>
        <v/>
      </c>
      <c r="BA100" s="240">
        <f>IF(OR(NOT(ISNUMBER($T100)),ISBLANK($W100),NOT(ISNUMBER($X100))),0,      IF(OR(YEAR($T100)&gt;BA$7,$X100&lt;=0,(YEAR($T100)+$X100)&lt;BA$7),0,     IF(YEAR($T100)=BA$7,               ($W100/($X100*360))*DAYS360($T100,DATE(BA$7,12,31)),     IF((YEAR($T100)+$X100)&lt;=BA$7,               $W100-SUM($Y100:AZ100),               $W100/$X100))))</f>
        <v/>
      </c>
      <c r="BB100" s="240">
        <f>IF(OR(NOT(ISNUMBER($T100)),ISBLANK($W100),NOT(ISNUMBER($X100))),0,      IF(OR(YEAR($T100)&gt;BB$7,$X100&lt;=0,(YEAR($T100)+$X100)&lt;BB$7),0,     IF(YEAR($T100)=BB$7,               ($W100/($X100*360))*DAYS360($T100,DATE(BB$7,12,31)),     IF((YEAR($T100)+$X100)&lt;=BB$7,               $W100-SUM($Y100:BA100),               $W100/$X100))))</f>
        <v/>
      </c>
      <c r="BC100" s="240">
        <f>IF(OR(NOT(ISNUMBER($T100)),ISBLANK($W100),NOT(ISNUMBER($X100))),0,      IF(OR(YEAR($T100)&gt;BC$7,$X100&lt;=0,(YEAR($T100)+$X100)&lt;BC$7),0,     IF(YEAR($T100)=BC$7,               ($W100/($X100*360))*DAYS360($T100,DATE(BC$7,12,31)),     IF((YEAR($T100)+$X100)&lt;=BC$7,               $W100-SUM($Y100:BB100),               $W100/$X100))))</f>
        <v/>
      </c>
      <c r="BD100" s="240">
        <f>IF(OR(NOT(ISNUMBER($T100)),ISBLANK($W100),NOT(ISNUMBER($X100))),0,      IF(OR(YEAR($T100)&gt;BD$7,$X100&lt;=0,(YEAR($T100)+$X100)&lt;BD$7),0,     IF(YEAR($T100)=BD$7,               ($W100/($X100*360))*DAYS360($T100,DATE(BD$7,12,31)),     IF((YEAR($T100)+$X100)&lt;=BD$7,               $W100-SUM($Y100:BC100),               $W100/$X100))))</f>
        <v/>
      </c>
      <c r="BE100" s="240">
        <f>IF(OR(NOT(ISNUMBER($T100)),ISBLANK($W100),NOT(ISNUMBER($X100))),0,      IF(OR(YEAR($T100)&gt;BE$7,$X100&lt;=0,(YEAR($T100)+$X100)&lt;BE$7),0,     IF(YEAR($T100)=BE$7,               ($W100/($X100*360))*DAYS360($T100,DATE(BE$7,12,31)),     IF((YEAR($T100)+$X100)&lt;=BE$7,               $W100-SUM($Y100:BD100),               $W100/$X100))))</f>
        <v/>
      </c>
      <c r="BF100" s="240">
        <f>IF(OR(NOT(ISNUMBER($T100)),ISBLANK($W100),NOT(ISNUMBER($X100))),0,      IF(OR(YEAR($T100)&gt;BF$7,$X100&lt;=0,(YEAR($T100)+$X100)&lt;BF$7),0,     IF(YEAR($T100)=BF$7,               ($W100/($X100*360))*DAYS360($T100,DATE(BF$7,12,31)),     IF((YEAR($T100)+$X100)&lt;=BF$7,               $W100-SUM($Y100:BE100),               $W100/$X100))))</f>
        <v/>
      </c>
      <c r="BG100" s="240">
        <f>IF(OR(NOT(ISNUMBER($T100)),ISBLANK($W100),NOT(ISNUMBER($X100))),0,      IF(OR(YEAR($T100)&gt;BG$7,$X100&lt;=0,(YEAR($T100)+$X100)&lt;BG$7),0,     IF(YEAR($T100)=BG$7,               ($W100/($X100*360))*DAYS360($T100,DATE(BG$7,12,31)),     IF((YEAR($T100)+$X100)&lt;=BG$7,               $W100-SUM($Y100:BF100),               $W100/$X100))))</f>
        <v/>
      </c>
      <c r="BH100" s="240">
        <f>IF(OR(NOT(ISNUMBER($T100)),ISBLANK($W100),NOT(ISNUMBER($X100))),0,      IF(OR(YEAR($T100)&gt;BH$7,$X100&lt;=0,(YEAR($T100)+$X100)&lt;BH$7),0,     IF(YEAR($T100)=BH$7,               ($W100/($X100*360))*DAYS360($T100,DATE(BH$7,12,31)),     IF((YEAR($T100)+$X100)&lt;=BH$7,               $W100-SUM($Y100:BG100),               $W100/$X100))))</f>
        <v/>
      </c>
      <c r="BI100" s="240">
        <f>IF(OR(NOT(ISNUMBER($T100)),ISBLANK($W100),NOT(ISNUMBER($X100))),0,      IF(OR(YEAR($T100)&gt;BI$7,$X100&lt;=0,(YEAR($T100)+$X100)&lt;BI$7),0,     IF(YEAR($T100)=BI$7,               ($W100/($X100*360))*DAYS360($T100,DATE(BI$7,12,31)),     IF((YEAR($T100)+$X100)&lt;=BI$7,               $W100-SUM($Y100:BH100),               $W100/$X100))))</f>
        <v/>
      </c>
      <c r="BJ100" s="240">
        <f>IF(OR(NOT(ISNUMBER($T100)),ISBLANK($W100),NOT(ISNUMBER($X100))),0,      IF(OR(YEAR($T100)&gt;BJ$7,$X100&lt;=0,(YEAR($T100)+$X100)&lt;BJ$7),0,     IF(YEAR($T100)=BJ$7,               ($W100/($X100*360))*DAYS360($T100,DATE(BJ$7,12,31)),     IF((YEAR($T100)+$X100)&lt;=BJ$7,               $W100-SUM($Y100:BI100),               $W100/$X100))))</f>
        <v/>
      </c>
      <c r="BK100" s="240">
        <f>IF(OR(NOT(ISNUMBER($T100)),ISBLANK($W100),NOT(ISNUMBER($X100))),0,      IF(OR(YEAR($T100)&gt;BK$7,$X100&lt;=0,(YEAR($T100)+$X100)&lt;BK$7),0,     IF(YEAR($T100)=BK$7,               ($W100/($X100*360))*DAYS360($T100,DATE(BK$7,12,31)),     IF((YEAR($T100)+$X100)&lt;=BK$7,               $W100-SUM($Y100:BJ100),               $W100/$X100))))</f>
        <v/>
      </c>
      <c r="BL100" s="240">
        <f>IF(OR(NOT(ISNUMBER($T100)),ISBLANK($W100),NOT(ISNUMBER($X100))),0,      IF(OR(YEAR($T100)&gt;BL$7,$X100&lt;=0,(YEAR($T100)+$X100)&lt;BL$7),0,     IF(YEAR($T100)=BL$7,               ($W100/($X100*360))*DAYS360($T100,DATE(BL$7,12,31)),     IF((YEAR($T100)+$X100)&lt;=BL$7,               $W100-SUM($Y100:BK100),               $W100/$X100))))</f>
        <v/>
      </c>
      <c r="BM100" s="240">
        <f>IF(OR(NOT(ISNUMBER($T100)),ISBLANK($W100),NOT(ISNUMBER($X100))),0,      IF(OR(YEAR($T100)&gt;BM$7,$X100&lt;=0,(YEAR($T100)+$X100)&lt;BM$7),0,     IF(YEAR($T100)=BM$7,               ($W100/($X100*360))*DAYS360($T100,DATE(BM$7,12,31)),     IF((YEAR($T100)+$X100)&lt;=BM$7,               $W100-SUM($Y100:BL100),               $W100/$X100))))</f>
        <v/>
      </c>
      <c r="BN100" s="240">
        <f>IF(OR(NOT(ISNUMBER($T100)),ISBLANK($W100),NOT(ISNUMBER($X100))),0,      IF(OR(YEAR($T100)&gt;BN$7,$X100&lt;=0,(YEAR($T100)+$X100)&lt;BN$7),0,     IF(YEAR($T100)=BN$7,               ($W100/($X100*360))*DAYS360($T100,DATE(BN$7,12,31)),     IF((YEAR($T100)+$X100)&lt;=BN$7,               $W100-SUM($Y100:BM100),               $W100/$X100))))</f>
        <v/>
      </c>
      <c r="BO100" s="240">
        <f>IF(OR(NOT(ISNUMBER($T100)),ISBLANK($W100),NOT(ISNUMBER($X100))),0,      IF(OR(YEAR($T100)&gt;BO$7,$X100&lt;=0,(YEAR($T100)+$X100)&lt;BO$7),0,     IF(YEAR($T100)=BO$7,               ($W100/($X100*360))*DAYS360($T100,DATE(BO$7,12,31)),     IF((YEAR($T100)+$X100)&lt;=BO$7,               $W100-SUM($Y100:BN100),               $W100/$X100))))</f>
        <v/>
      </c>
      <c r="BP100" s="240">
        <f>IF(OR(NOT(ISNUMBER($T100)),ISBLANK($W100),NOT(ISNUMBER($X100))),0,      IF(OR(YEAR($T100)&gt;BP$7,$X100&lt;=0,(YEAR($T100)+$X100)&lt;BP$7),0,     IF(YEAR($T100)=BP$7,               ($W100/($X100*360))*DAYS360($T100,DATE(BP$7,12,31)),     IF((YEAR($T100)+$X100)&lt;=BP$7,               $W100-SUM($Y100:BO100),               $W100/$X100))))</f>
        <v/>
      </c>
      <c r="BQ100" s="240">
        <f>IF(OR(NOT(ISNUMBER($T100)),ISBLANK($W100),NOT(ISNUMBER($X100))),0,      IF(OR(YEAR($T100)&gt;BQ$7,$X100&lt;=0,(YEAR($T100)+$X100)&lt;BQ$7),0,     IF(YEAR($T100)=BQ$7,               ($W100/($X100*360))*DAYS360($T100,DATE(BQ$7,12,31)),     IF((YEAR($T100)+$X100)&lt;=BQ$7,               $W100-SUM($Y100:BP100),               $W100/$X100))))</f>
        <v/>
      </c>
      <c r="BR100" s="240">
        <f>IF(OR(NOT(ISNUMBER($T100)),ISBLANK($W100),NOT(ISNUMBER($X100))),0,      IF(OR(YEAR($T100)&gt;BR$7,$X100&lt;=0,(YEAR($T100)+$X100)&lt;BR$7),0,     IF(YEAR($T100)=BR$7,               ($W100/($X100*360))*DAYS360($T100,DATE(BR$7,12,31)),     IF((YEAR($T100)+$X100)&lt;=BR$7,               $W100-SUM($Y100:BQ100),               $W100/$X100))))</f>
        <v/>
      </c>
      <c r="BS100" s="240">
        <f>IF(OR(NOT(ISNUMBER($T100)),ISBLANK($W100),NOT(ISNUMBER($X100))),0,      IF(OR(YEAR($T100)&gt;BS$7,$X100&lt;=0,(YEAR($T100)+$X100)&lt;BS$7),0,     IF(YEAR($T100)=BS$7,               ($W100/($X100*360))*DAYS360($T100,DATE(BS$7,12,31)),     IF((YEAR($T100)+$X100)&lt;=BS$7,               $W100-SUM($Y100:BR100),               $W100/$X100))))</f>
        <v/>
      </c>
      <c r="BT100" s="240">
        <f>IF(OR(NOT(ISNUMBER($T100)),ISBLANK($W100),NOT(ISNUMBER($X100))),0,      IF(OR(YEAR($T100)&gt;BT$7,$X100&lt;=0,(YEAR($T100)+$X100)&lt;BT$7),0,     IF(YEAR($T100)=BT$7,               ($W100/($X100*360))*DAYS360($T100,DATE(BT$7,12,31)),     IF((YEAR($T100)+$X100)&lt;=BT$7,               $W100-SUM($Y100:BS100),               $W100/$X100))))</f>
        <v/>
      </c>
      <c r="BU100" s="240">
        <f>IF(OR(NOT(ISNUMBER($T100)),ISBLANK($W100),NOT(ISNUMBER($X100))),0,      IF(OR(YEAR($T100)&gt;BU$7,$X100&lt;=0,(YEAR($T100)+$X100)&lt;BU$7),0,     IF(YEAR($T100)=BU$7,               ($W100/($X100*360))*DAYS360($T100,DATE(BU$7,12,31)),     IF((YEAR($T100)+$X100)&lt;=BU$7,               $W100-SUM($Y100:BT100),               $W100/$X100))))</f>
        <v/>
      </c>
      <c r="BV100" s="240">
        <f>IF(OR(NOT(ISNUMBER($T100)),ISBLANK($W100),NOT(ISNUMBER($X100))),0,      IF(OR(YEAR($T100)&gt;BV$7,$X100&lt;=0,(YEAR($T100)+$X100)&lt;BV$7),0,     IF(YEAR($T100)=BV$7,               ($W100/($X100*360))*DAYS360($T100,DATE(BV$7,12,31)),     IF((YEAR($T100)+$X100)&lt;=BV$7,               $W100-SUM($Y100:BU100),               $W100/$X100))))</f>
        <v/>
      </c>
      <c r="BW100" s="240">
        <f>IF(OR(NOT(ISNUMBER($T100)),ISBLANK($W100),NOT(ISNUMBER($X100))),0,      IF(OR(YEAR($T100)&gt;BW$7,$X100&lt;=0,(YEAR($T100)+$X100)&lt;BW$7),0,     IF(YEAR($T100)=BW$7,               ($W100/($X100*360))*DAYS360($T100,DATE(BW$7,12,31)),     IF((YEAR($T100)+$X100)&lt;=BW$7,               $W100-SUM($Y100:BV100),               $W100/$X100))))</f>
        <v/>
      </c>
      <c r="BX100" s="240">
        <f>IF(OR(NOT(ISNUMBER($T100)),ISBLANK($W100),NOT(ISNUMBER($X100))),0,      IF(OR(YEAR($T100)&gt;BX$7,$X100&lt;=0,(YEAR($T100)+$X100)&lt;BX$7),0,     IF(YEAR($T100)=BX$7,               ($W100/($X100*360))*DAYS360($T100,DATE(BX$7,12,31)),     IF((YEAR($T100)+$X100)&lt;=BX$7,               $W100-SUM($Y100:BW100),               $W100/$X100))))</f>
        <v/>
      </c>
      <c r="BY100" s="240">
        <f>IF(OR(NOT(ISNUMBER($T100)),ISBLANK($W100),NOT(ISNUMBER($X100))),0,      IF(OR(YEAR($T100)&gt;BY$7,$X100&lt;=0,(YEAR($T100)+$X100)&lt;BY$7),0,     IF(YEAR($T100)=BY$7,               ($W100/($X100*360))*DAYS360($T100,DATE(BY$7,12,31)),     IF((YEAR($T100)+$X100)&lt;=BY$7,               $W100-SUM($Y100:BX100),               $W100/$X100))))</f>
        <v/>
      </c>
    </row>
    <row r="101" ht="15" customFormat="1" customHeight="1" s="14">
      <c r="A101" s="12" t="n"/>
      <c r="B101" s="30" t="inlineStr">
        <is>
          <t>Bien_Immo - 1</t>
        </is>
      </c>
      <c r="C101" s="190" t="n"/>
      <c r="D101" s="356" t="n"/>
      <c r="E101" s="525" t="n"/>
      <c r="F101" s="525" t="n"/>
      <c r="G101" s="525" t="n"/>
      <c r="H101" s="525" t="n"/>
      <c r="I101" s="525" t="n"/>
      <c r="J101" s="525" t="n"/>
      <c r="K101" s="525" t="n"/>
      <c r="L101" s="525" t="n"/>
      <c r="M101" s="525" t="n"/>
      <c r="N101" s="526" t="n"/>
      <c r="O101" s="260" t="n"/>
      <c r="P101" s="191" t="n"/>
      <c r="Q101" s="341" t="inlineStr">
        <is>
          <t>Autres immobilisations corporelles</t>
        </is>
      </c>
      <c r="R101" s="18" t="n"/>
      <c r="S101" s="12">
        <f>B107</f>
        <v/>
      </c>
      <c r="T101" s="176">
        <f>IFERROR( IF(ISBLANK(C107),"",IF(C107&lt;HLOOKUP(S101,$Z$275:$AC$280,5,FALSE),"",MAX(HLOOKUP(S101,$Z$275:$AC$280,6,FALSE),C107) ) ),"")</f>
        <v/>
      </c>
      <c r="U101" s="287">
        <f>IF(ISBLANK(D107),"",D107)</f>
        <v/>
      </c>
      <c r="V101" s="316">
        <f>Q107</f>
        <v/>
      </c>
      <c r="W101" s="512">
        <f>IF(ISBLANK(O107),0,O107)</f>
        <v/>
      </c>
      <c r="X101" s="512">
        <f>IF(ISBLANK(P107),"",P107)</f>
        <v/>
      </c>
      <c r="Y101" s="12" t="n"/>
      <c r="Z101" s="240">
        <f>IF(OR(NOT(ISNUMBER($T101)),ISBLANK($W101),NOT(ISNUMBER($X101))),0,      IF(OR(YEAR($T101)&gt;Z$7,$X101&lt;=0,(YEAR($T101)+$X101)&lt;Z$7),0,     IF(YEAR($T101)=Z$7,               ($W101/($X101*360))*DAYS360($T101,DATE(Z$7,12,31)),     IF((YEAR($T101)+$X101)&lt;=Z$7,               $W101-SUM($Y101:Y101),               $W101/$X101))))</f>
        <v/>
      </c>
      <c r="AA101" s="240">
        <f>IF(OR(NOT(ISNUMBER($T101)),ISBLANK($W101),NOT(ISNUMBER($X101))),0,      IF(OR(YEAR($T101)&gt;AA$7,$X101&lt;=0,(YEAR($T101)+$X101)&lt;AA$7),0,     IF(YEAR($T101)=AA$7,               ($W101/($X101*360))*DAYS360($T101,DATE(AA$7,12,31)),     IF((YEAR($T101)+$X101)&lt;=AA$7,               $W101-SUM($Y101:Z101),               $W101/$X101))))</f>
        <v/>
      </c>
      <c r="AB101" s="240">
        <f>IF(OR(NOT(ISNUMBER($T101)),ISBLANK($W101),NOT(ISNUMBER($X101))),0,      IF(OR(YEAR($T101)&gt;AB$7,$X101&lt;=0,(YEAR($T101)+$X101)&lt;AB$7),0,     IF(YEAR($T101)=AB$7,               ($W101/($X101*360))*DAYS360($T101,DATE(AB$7,12,31)),     IF((YEAR($T101)+$X101)&lt;=AB$7,               $W101-SUM($Y101:AA101),               $W101/$X101))))</f>
        <v/>
      </c>
      <c r="AC101" s="240">
        <f>IF(OR(NOT(ISNUMBER($T101)),ISBLANK($W101),NOT(ISNUMBER($X101))),0,      IF(OR(YEAR($T101)&gt;AC$7,$X101&lt;=0,(YEAR($T101)+$X101)&lt;AC$7),0,     IF(YEAR($T101)=AC$7,               ($W101/($X101*360))*DAYS360($T101,DATE(AC$7,12,31)),     IF((YEAR($T101)+$X101)&lt;=AC$7,               $W101-SUM($Y101:AB101),               $W101/$X101))))</f>
        <v/>
      </c>
      <c r="AD101" s="240">
        <f>IF(OR(NOT(ISNUMBER($T101)),ISBLANK($W101),NOT(ISNUMBER($X101))),0,      IF(OR(YEAR($T101)&gt;AD$7,$X101&lt;=0,(YEAR($T101)+$X101)&lt;AD$7),0,     IF(YEAR($T101)=AD$7,               ($W101/($X101*360))*DAYS360($T101,DATE(AD$7,12,31)),     IF((YEAR($T101)+$X101)&lt;=AD$7,               $W101-SUM($Y101:AC101),               $W101/$X101))))</f>
        <v/>
      </c>
      <c r="AE101" s="240">
        <f>IF(OR(NOT(ISNUMBER($T101)),ISBLANK($W101),NOT(ISNUMBER($X101))),0,      IF(OR(YEAR($T101)&gt;AE$7,$X101&lt;=0,(YEAR($T101)+$X101)&lt;AE$7),0,     IF(YEAR($T101)=AE$7,               ($W101/($X101*360))*DAYS360($T101,DATE(AE$7,12,31)),     IF((YEAR($T101)+$X101)&lt;=AE$7,               $W101-SUM($Y101:AD101),               $W101/$X101))))</f>
        <v/>
      </c>
      <c r="AF101" s="240">
        <f>IF(OR(NOT(ISNUMBER($T101)),ISBLANK($W101),NOT(ISNUMBER($X101))),0,      IF(OR(YEAR($T101)&gt;AF$7,$X101&lt;=0,(YEAR($T101)+$X101)&lt;AF$7),0,     IF(YEAR($T101)=AF$7,               ($W101/($X101*360))*DAYS360($T101,DATE(AF$7,12,31)),     IF((YEAR($T101)+$X101)&lt;=AF$7,               $W101-SUM($Y101:AE101),               $W101/$X101))))</f>
        <v/>
      </c>
      <c r="AG101" s="240">
        <f>IF(OR(NOT(ISNUMBER($T101)),ISBLANK($W101),NOT(ISNUMBER($X101))),0,      IF(OR(YEAR($T101)&gt;AG$7,$X101&lt;=0,(YEAR($T101)+$X101)&lt;AG$7),0,     IF(YEAR($T101)=AG$7,               ($W101/($X101*360))*DAYS360($T101,DATE(AG$7,12,31)),     IF((YEAR($T101)+$X101)&lt;=AG$7,               $W101-SUM($Y101:AF101),               $W101/$X101))))</f>
        <v/>
      </c>
      <c r="AH101" s="240">
        <f>IF(OR(NOT(ISNUMBER($T101)),ISBLANK($W101),NOT(ISNUMBER($X101))),0,      IF(OR(YEAR($T101)&gt;AH$7,$X101&lt;=0,(YEAR($T101)+$X101)&lt;AH$7),0,     IF(YEAR($T101)=AH$7,               ($W101/($X101*360))*DAYS360($T101,DATE(AH$7,12,31)),     IF((YEAR($T101)+$X101)&lt;=AH$7,               $W101-SUM($Y101:AG101),               $W101/$X101))))</f>
        <v/>
      </c>
      <c r="AI101" s="240">
        <f>IF(OR(NOT(ISNUMBER($T101)),ISBLANK($W101),NOT(ISNUMBER($X101))),0,      IF(OR(YEAR($T101)&gt;AI$7,$X101&lt;=0,(YEAR($T101)+$X101)&lt;AI$7),0,     IF(YEAR($T101)=AI$7,               ($W101/($X101*360))*DAYS360($T101,DATE(AI$7,12,31)),     IF((YEAR($T101)+$X101)&lt;=AI$7,               $W101-SUM($Y101:AH101),               $W101/$X101))))</f>
        <v/>
      </c>
      <c r="AJ101" s="240">
        <f>IF(OR(NOT(ISNUMBER($T101)),ISBLANK($W101),NOT(ISNUMBER($X101))),0,      IF(OR(YEAR($T101)&gt;AJ$7,$X101&lt;=0,(YEAR($T101)+$X101)&lt;AJ$7),0,     IF(YEAR($T101)=AJ$7,               ($W101/($X101*360))*DAYS360($T101,DATE(AJ$7,12,31)),     IF((YEAR($T101)+$X101)&lt;=AJ$7,               $W101-SUM($Y101:AI101),               $W101/$X101))))</f>
        <v/>
      </c>
      <c r="AK101" s="240">
        <f>IF(OR(NOT(ISNUMBER($T101)),ISBLANK($W101),NOT(ISNUMBER($X101))),0,      IF(OR(YEAR($T101)&gt;AK$7,$X101&lt;=0,(YEAR($T101)+$X101)&lt;AK$7),0,     IF(YEAR($T101)=AK$7,               ($W101/($X101*360))*DAYS360($T101,DATE(AK$7,12,31)),     IF((YEAR($T101)+$X101)&lt;=AK$7,               $W101-SUM($Y101:AJ101),               $W101/$X101))))</f>
        <v/>
      </c>
      <c r="AL101" s="240">
        <f>IF(OR(NOT(ISNUMBER($T101)),ISBLANK($W101),NOT(ISNUMBER($X101))),0,      IF(OR(YEAR($T101)&gt;AL$7,$X101&lt;=0,(YEAR($T101)+$X101)&lt;AL$7),0,     IF(YEAR($T101)=AL$7,               ($W101/($X101*360))*DAYS360($T101,DATE(AL$7,12,31)),     IF((YEAR($T101)+$X101)&lt;=AL$7,               $W101-SUM($Y101:AK101),               $W101/$X101))))</f>
        <v/>
      </c>
      <c r="AM101" s="240">
        <f>IF(OR(NOT(ISNUMBER($T101)),ISBLANK($W101),NOT(ISNUMBER($X101))),0,      IF(OR(YEAR($T101)&gt;AM$7,$X101&lt;=0,(YEAR($T101)+$X101)&lt;AM$7),0,     IF(YEAR($T101)=AM$7,               ($W101/($X101*360))*DAYS360($T101,DATE(AM$7,12,31)),     IF((YEAR($T101)+$X101)&lt;=AM$7,               $W101-SUM($Y101:AL101),               $W101/$X101))))</f>
        <v/>
      </c>
      <c r="AN101" s="240">
        <f>IF(OR(NOT(ISNUMBER($T101)),ISBLANK($W101),NOT(ISNUMBER($X101))),0,      IF(OR(YEAR($T101)&gt;AN$7,$X101&lt;=0,(YEAR($T101)+$X101)&lt;AN$7),0,     IF(YEAR($T101)=AN$7,               ($W101/($X101*360))*DAYS360($T101,DATE(AN$7,12,31)),     IF((YEAR($T101)+$X101)&lt;=AN$7,               $W101-SUM($Y101:AM101),               $W101/$X101))))</f>
        <v/>
      </c>
      <c r="AO101" s="240">
        <f>IF(OR(NOT(ISNUMBER($T101)),ISBLANK($W101),NOT(ISNUMBER($X101))),0,      IF(OR(YEAR($T101)&gt;AO$7,$X101&lt;=0,(YEAR($T101)+$X101)&lt;AO$7),0,     IF(YEAR($T101)=AO$7,               ($W101/($X101*360))*DAYS360($T101,DATE(AO$7,12,31)),     IF((YEAR($T101)+$X101)&lt;=AO$7,               $W101-SUM($Y101:AN101),               $W101/$X101))))</f>
        <v/>
      </c>
      <c r="AP101" s="240">
        <f>IF(OR(NOT(ISNUMBER($T101)),ISBLANK($W101),NOT(ISNUMBER($X101))),0,      IF(OR(YEAR($T101)&gt;AP$7,$X101&lt;=0,(YEAR($T101)+$X101)&lt;AP$7),0,     IF(YEAR($T101)=AP$7,               ($W101/($X101*360))*DAYS360($T101,DATE(AP$7,12,31)),     IF((YEAR($T101)+$X101)&lt;=AP$7,               $W101-SUM($Y101:AO101),               $W101/$X101))))</f>
        <v/>
      </c>
      <c r="AQ101" s="240">
        <f>IF(OR(NOT(ISNUMBER($T101)),ISBLANK($W101),NOT(ISNUMBER($X101))),0,      IF(OR(YEAR($T101)&gt;AQ$7,$X101&lt;=0,(YEAR($T101)+$X101)&lt;AQ$7),0,     IF(YEAR($T101)=AQ$7,               ($W101/($X101*360))*DAYS360($T101,DATE(AQ$7,12,31)),     IF((YEAR($T101)+$X101)&lt;=AQ$7,               $W101-SUM($Y101:AP101),               $W101/$X101))))</f>
        <v/>
      </c>
      <c r="AR101" s="240">
        <f>IF(OR(NOT(ISNUMBER($T101)),ISBLANK($W101),NOT(ISNUMBER($X101))),0,      IF(OR(YEAR($T101)&gt;AR$7,$X101&lt;=0,(YEAR($T101)+$X101)&lt;AR$7),0,     IF(YEAR($T101)=AR$7,               ($W101/($X101*360))*DAYS360($T101,DATE(AR$7,12,31)),     IF((YEAR($T101)+$X101)&lt;=AR$7,               $W101-SUM($Y101:AQ101),               $W101/$X101))))</f>
        <v/>
      </c>
      <c r="AS101" s="240">
        <f>IF(OR(NOT(ISNUMBER($T101)),ISBLANK($W101),NOT(ISNUMBER($X101))),0,      IF(OR(YEAR($T101)&gt;AS$7,$X101&lt;=0,(YEAR($T101)+$X101)&lt;AS$7),0,     IF(YEAR($T101)=AS$7,               ($W101/($X101*360))*DAYS360($T101,DATE(AS$7,12,31)),     IF((YEAR($T101)+$X101)&lt;=AS$7,               $W101-SUM($Y101:AR101),               $W101/$X101))))</f>
        <v/>
      </c>
      <c r="AT101" s="240">
        <f>IF(OR(NOT(ISNUMBER($T101)),ISBLANK($W101),NOT(ISNUMBER($X101))),0,      IF(OR(YEAR($T101)&gt;AT$7,$X101&lt;=0,(YEAR($T101)+$X101)&lt;AT$7),0,     IF(YEAR($T101)=AT$7,               ($W101/($X101*360))*DAYS360($T101,DATE(AT$7,12,31)),     IF((YEAR($T101)+$X101)&lt;=AT$7,               $W101-SUM($Y101:AS101),               $W101/$X101))))</f>
        <v/>
      </c>
      <c r="AU101" s="240">
        <f>IF(OR(NOT(ISNUMBER($T101)),ISBLANK($W101),NOT(ISNUMBER($X101))),0,      IF(OR(YEAR($T101)&gt;AU$7,$X101&lt;=0,(YEAR($T101)+$X101)&lt;AU$7),0,     IF(YEAR($T101)=AU$7,               ($W101/($X101*360))*DAYS360($T101,DATE(AU$7,12,31)),     IF((YEAR($T101)+$X101)&lt;=AU$7,               $W101-SUM($Y101:AT101),               $W101/$X101))))</f>
        <v/>
      </c>
      <c r="AV101" s="240">
        <f>IF(OR(NOT(ISNUMBER($T101)),ISBLANK($W101),NOT(ISNUMBER($X101))),0,      IF(OR(YEAR($T101)&gt;AV$7,$X101&lt;=0,(YEAR($T101)+$X101)&lt;AV$7),0,     IF(YEAR($T101)=AV$7,               ($W101/($X101*360))*DAYS360($T101,DATE(AV$7,12,31)),     IF((YEAR($T101)+$X101)&lt;=AV$7,               $W101-SUM($Y101:AU101),               $W101/$X101))))</f>
        <v/>
      </c>
      <c r="AW101" s="240">
        <f>IF(OR(NOT(ISNUMBER($T101)),ISBLANK($W101),NOT(ISNUMBER($X101))),0,      IF(OR(YEAR($T101)&gt;AW$7,$X101&lt;=0,(YEAR($T101)+$X101)&lt;AW$7),0,     IF(YEAR($T101)=AW$7,               ($W101/($X101*360))*DAYS360($T101,DATE(AW$7,12,31)),     IF((YEAR($T101)+$X101)&lt;=AW$7,               $W101-SUM($Y101:AV101),               $W101/$X101))))</f>
        <v/>
      </c>
      <c r="AX101" s="240">
        <f>IF(OR(NOT(ISNUMBER($T101)),ISBLANK($W101),NOT(ISNUMBER($X101))),0,      IF(OR(YEAR($T101)&gt;AX$7,$X101&lt;=0,(YEAR($T101)+$X101)&lt;AX$7),0,     IF(YEAR($T101)=AX$7,               ($W101/($X101*360))*DAYS360($T101,DATE(AX$7,12,31)),     IF((YEAR($T101)+$X101)&lt;=AX$7,               $W101-SUM($Y101:AW101),               $W101/$X101))))</f>
        <v/>
      </c>
      <c r="AY101" s="240">
        <f>IF(OR(NOT(ISNUMBER($T101)),ISBLANK($W101),NOT(ISNUMBER($X101))),0,      IF(OR(YEAR($T101)&gt;AY$7,$X101&lt;=0,(YEAR($T101)+$X101)&lt;AY$7),0,     IF(YEAR($T101)=AY$7,               ($W101/($X101*360))*DAYS360($T101,DATE(AY$7,12,31)),     IF((YEAR($T101)+$X101)&lt;=AY$7,               $W101-SUM($Y101:AX101),               $W101/$X101))))</f>
        <v/>
      </c>
      <c r="AZ101" s="240">
        <f>IF(OR(NOT(ISNUMBER($T101)),ISBLANK($W101),NOT(ISNUMBER($X101))),0,      IF(OR(YEAR($T101)&gt;AZ$7,$X101&lt;=0,(YEAR($T101)+$X101)&lt;AZ$7),0,     IF(YEAR($T101)=AZ$7,               ($W101/($X101*360))*DAYS360($T101,DATE(AZ$7,12,31)),     IF((YEAR($T101)+$X101)&lt;=AZ$7,               $W101-SUM($Y101:AY101),               $W101/$X101))))</f>
        <v/>
      </c>
      <c r="BA101" s="240">
        <f>IF(OR(NOT(ISNUMBER($T101)),ISBLANK($W101),NOT(ISNUMBER($X101))),0,      IF(OR(YEAR($T101)&gt;BA$7,$X101&lt;=0,(YEAR($T101)+$X101)&lt;BA$7),0,     IF(YEAR($T101)=BA$7,               ($W101/($X101*360))*DAYS360($T101,DATE(BA$7,12,31)),     IF((YEAR($T101)+$X101)&lt;=BA$7,               $W101-SUM($Y101:AZ101),               $W101/$X101))))</f>
        <v/>
      </c>
      <c r="BB101" s="240">
        <f>IF(OR(NOT(ISNUMBER($T101)),ISBLANK($W101),NOT(ISNUMBER($X101))),0,      IF(OR(YEAR($T101)&gt;BB$7,$X101&lt;=0,(YEAR($T101)+$X101)&lt;BB$7),0,     IF(YEAR($T101)=BB$7,               ($W101/($X101*360))*DAYS360($T101,DATE(BB$7,12,31)),     IF((YEAR($T101)+$X101)&lt;=BB$7,               $W101-SUM($Y101:BA101),               $W101/$X101))))</f>
        <v/>
      </c>
      <c r="BC101" s="240">
        <f>IF(OR(NOT(ISNUMBER($T101)),ISBLANK($W101),NOT(ISNUMBER($X101))),0,      IF(OR(YEAR($T101)&gt;BC$7,$X101&lt;=0,(YEAR($T101)+$X101)&lt;BC$7),0,     IF(YEAR($T101)=BC$7,               ($W101/($X101*360))*DAYS360($T101,DATE(BC$7,12,31)),     IF((YEAR($T101)+$X101)&lt;=BC$7,               $W101-SUM($Y101:BB101),               $W101/$X101))))</f>
        <v/>
      </c>
      <c r="BD101" s="240">
        <f>IF(OR(NOT(ISNUMBER($T101)),ISBLANK($W101),NOT(ISNUMBER($X101))),0,      IF(OR(YEAR($T101)&gt;BD$7,$X101&lt;=0,(YEAR($T101)+$X101)&lt;BD$7),0,     IF(YEAR($T101)=BD$7,               ($W101/($X101*360))*DAYS360($T101,DATE(BD$7,12,31)),     IF((YEAR($T101)+$X101)&lt;=BD$7,               $W101-SUM($Y101:BC101),               $W101/$X101))))</f>
        <v/>
      </c>
      <c r="BE101" s="240">
        <f>IF(OR(NOT(ISNUMBER($T101)),ISBLANK($W101),NOT(ISNUMBER($X101))),0,      IF(OR(YEAR($T101)&gt;BE$7,$X101&lt;=0,(YEAR($T101)+$X101)&lt;BE$7),0,     IF(YEAR($T101)=BE$7,               ($W101/($X101*360))*DAYS360($T101,DATE(BE$7,12,31)),     IF((YEAR($T101)+$X101)&lt;=BE$7,               $W101-SUM($Y101:BD101),               $W101/$X101))))</f>
        <v/>
      </c>
      <c r="BF101" s="240">
        <f>IF(OR(NOT(ISNUMBER($T101)),ISBLANK($W101),NOT(ISNUMBER($X101))),0,      IF(OR(YEAR($T101)&gt;BF$7,$X101&lt;=0,(YEAR($T101)+$X101)&lt;BF$7),0,     IF(YEAR($T101)=BF$7,               ($W101/($X101*360))*DAYS360($T101,DATE(BF$7,12,31)),     IF((YEAR($T101)+$X101)&lt;=BF$7,               $W101-SUM($Y101:BE101),               $W101/$X101))))</f>
        <v/>
      </c>
      <c r="BG101" s="240">
        <f>IF(OR(NOT(ISNUMBER($T101)),ISBLANK($W101),NOT(ISNUMBER($X101))),0,      IF(OR(YEAR($T101)&gt;BG$7,$X101&lt;=0,(YEAR($T101)+$X101)&lt;BG$7),0,     IF(YEAR($T101)=BG$7,               ($W101/($X101*360))*DAYS360($T101,DATE(BG$7,12,31)),     IF((YEAR($T101)+$X101)&lt;=BG$7,               $W101-SUM($Y101:BF101),               $W101/$X101))))</f>
        <v/>
      </c>
      <c r="BH101" s="240">
        <f>IF(OR(NOT(ISNUMBER($T101)),ISBLANK($W101),NOT(ISNUMBER($X101))),0,      IF(OR(YEAR($T101)&gt;BH$7,$X101&lt;=0,(YEAR($T101)+$X101)&lt;BH$7),0,     IF(YEAR($T101)=BH$7,               ($W101/($X101*360))*DAYS360($T101,DATE(BH$7,12,31)),     IF((YEAR($T101)+$X101)&lt;=BH$7,               $W101-SUM($Y101:BG101),               $W101/$X101))))</f>
        <v/>
      </c>
      <c r="BI101" s="240">
        <f>IF(OR(NOT(ISNUMBER($T101)),ISBLANK($W101),NOT(ISNUMBER($X101))),0,      IF(OR(YEAR($T101)&gt;BI$7,$X101&lt;=0,(YEAR($T101)+$X101)&lt;BI$7),0,     IF(YEAR($T101)=BI$7,               ($W101/($X101*360))*DAYS360($T101,DATE(BI$7,12,31)),     IF((YEAR($T101)+$X101)&lt;=BI$7,               $W101-SUM($Y101:BH101),               $W101/$X101))))</f>
        <v/>
      </c>
      <c r="BJ101" s="240">
        <f>IF(OR(NOT(ISNUMBER($T101)),ISBLANK($W101),NOT(ISNUMBER($X101))),0,      IF(OR(YEAR($T101)&gt;BJ$7,$X101&lt;=0,(YEAR($T101)+$X101)&lt;BJ$7),0,     IF(YEAR($T101)=BJ$7,               ($W101/($X101*360))*DAYS360($T101,DATE(BJ$7,12,31)),     IF((YEAR($T101)+$X101)&lt;=BJ$7,               $W101-SUM($Y101:BI101),               $W101/$X101))))</f>
        <v/>
      </c>
      <c r="BK101" s="240">
        <f>IF(OR(NOT(ISNUMBER($T101)),ISBLANK($W101),NOT(ISNUMBER($X101))),0,      IF(OR(YEAR($T101)&gt;BK$7,$X101&lt;=0,(YEAR($T101)+$X101)&lt;BK$7),0,     IF(YEAR($T101)=BK$7,               ($W101/($X101*360))*DAYS360($T101,DATE(BK$7,12,31)),     IF((YEAR($T101)+$X101)&lt;=BK$7,               $W101-SUM($Y101:BJ101),               $W101/$X101))))</f>
        <v/>
      </c>
      <c r="BL101" s="240">
        <f>IF(OR(NOT(ISNUMBER($T101)),ISBLANK($W101),NOT(ISNUMBER($X101))),0,      IF(OR(YEAR($T101)&gt;BL$7,$X101&lt;=0,(YEAR($T101)+$X101)&lt;BL$7),0,     IF(YEAR($T101)=BL$7,               ($W101/($X101*360))*DAYS360($T101,DATE(BL$7,12,31)),     IF((YEAR($T101)+$X101)&lt;=BL$7,               $W101-SUM($Y101:BK101),               $W101/$X101))))</f>
        <v/>
      </c>
      <c r="BM101" s="240">
        <f>IF(OR(NOT(ISNUMBER($T101)),ISBLANK($W101),NOT(ISNUMBER($X101))),0,      IF(OR(YEAR($T101)&gt;BM$7,$X101&lt;=0,(YEAR($T101)+$X101)&lt;BM$7),0,     IF(YEAR($T101)=BM$7,               ($W101/($X101*360))*DAYS360($T101,DATE(BM$7,12,31)),     IF((YEAR($T101)+$X101)&lt;=BM$7,               $W101-SUM($Y101:BL101),               $W101/$X101))))</f>
        <v/>
      </c>
      <c r="BN101" s="240">
        <f>IF(OR(NOT(ISNUMBER($T101)),ISBLANK($W101),NOT(ISNUMBER($X101))),0,      IF(OR(YEAR($T101)&gt;BN$7,$X101&lt;=0,(YEAR($T101)+$X101)&lt;BN$7),0,     IF(YEAR($T101)=BN$7,               ($W101/($X101*360))*DAYS360($T101,DATE(BN$7,12,31)),     IF((YEAR($T101)+$X101)&lt;=BN$7,               $W101-SUM($Y101:BM101),               $W101/$X101))))</f>
        <v/>
      </c>
      <c r="BO101" s="240">
        <f>IF(OR(NOT(ISNUMBER($T101)),ISBLANK($W101),NOT(ISNUMBER($X101))),0,      IF(OR(YEAR($T101)&gt;BO$7,$X101&lt;=0,(YEAR($T101)+$X101)&lt;BO$7),0,     IF(YEAR($T101)=BO$7,               ($W101/($X101*360))*DAYS360($T101,DATE(BO$7,12,31)),     IF((YEAR($T101)+$X101)&lt;=BO$7,               $W101-SUM($Y101:BN101),               $W101/$X101))))</f>
        <v/>
      </c>
      <c r="BP101" s="240">
        <f>IF(OR(NOT(ISNUMBER($T101)),ISBLANK($W101),NOT(ISNUMBER($X101))),0,      IF(OR(YEAR($T101)&gt;BP$7,$X101&lt;=0,(YEAR($T101)+$X101)&lt;BP$7),0,     IF(YEAR($T101)=BP$7,               ($W101/($X101*360))*DAYS360($T101,DATE(BP$7,12,31)),     IF((YEAR($T101)+$X101)&lt;=BP$7,               $W101-SUM($Y101:BO101),               $W101/$X101))))</f>
        <v/>
      </c>
      <c r="BQ101" s="240">
        <f>IF(OR(NOT(ISNUMBER($T101)),ISBLANK($W101),NOT(ISNUMBER($X101))),0,      IF(OR(YEAR($T101)&gt;BQ$7,$X101&lt;=0,(YEAR($T101)+$X101)&lt;BQ$7),0,     IF(YEAR($T101)=BQ$7,               ($W101/($X101*360))*DAYS360($T101,DATE(BQ$7,12,31)),     IF((YEAR($T101)+$X101)&lt;=BQ$7,               $W101-SUM($Y101:BP101),               $W101/$X101))))</f>
        <v/>
      </c>
      <c r="BR101" s="240">
        <f>IF(OR(NOT(ISNUMBER($T101)),ISBLANK($W101),NOT(ISNUMBER($X101))),0,      IF(OR(YEAR($T101)&gt;BR$7,$X101&lt;=0,(YEAR($T101)+$X101)&lt;BR$7),0,     IF(YEAR($T101)=BR$7,               ($W101/($X101*360))*DAYS360($T101,DATE(BR$7,12,31)),     IF((YEAR($T101)+$X101)&lt;=BR$7,               $W101-SUM($Y101:BQ101),               $W101/$X101))))</f>
        <v/>
      </c>
      <c r="BS101" s="240">
        <f>IF(OR(NOT(ISNUMBER($T101)),ISBLANK($W101),NOT(ISNUMBER($X101))),0,      IF(OR(YEAR($T101)&gt;BS$7,$X101&lt;=0,(YEAR($T101)+$X101)&lt;BS$7),0,     IF(YEAR($T101)=BS$7,               ($W101/($X101*360))*DAYS360($T101,DATE(BS$7,12,31)),     IF((YEAR($T101)+$X101)&lt;=BS$7,               $W101-SUM($Y101:BR101),               $W101/$X101))))</f>
        <v/>
      </c>
      <c r="BT101" s="240">
        <f>IF(OR(NOT(ISNUMBER($T101)),ISBLANK($W101),NOT(ISNUMBER($X101))),0,      IF(OR(YEAR($T101)&gt;BT$7,$X101&lt;=0,(YEAR($T101)+$X101)&lt;BT$7),0,     IF(YEAR($T101)=BT$7,               ($W101/($X101*360))*DAYS360($T101,DATE(BT$7,12,31)),     IF((YEAR($T101)+$X101)&lt;=BT$7,               $W101-SUM($Y101:BS101),               $W101/$X101))))</f>
        <v/>
      </c>
      <c r="BU101" s="240">
        <f>IF(OR(NOT(ISNUMBER($T101)),ISBLANK($W101),NOT(ISNUMBER($X101))),0,      IF(OR(YEAR($T101)&gt;BU$7,$X101&lt;=0,(YEAR($T101)+$X101)&lt;BU$7),0,     IF(YEAR($T101)=BU$7,               ($W101/($X101*360))*DAYS360($T101,DATE(BU$7,12,31)),     IF((YEAR($T101)+$X101)&lt;=BU$7,               $W101-SUM($Y101:BT101),               $W101/$X101))))</f>
        <v/>
      </c>
      <c r="BV101" s="240">
        <f>IF(OR(NOT(ISNUMBER($T101)),ISBLANK($W101),NOT(ISNUMBER($X101))),0,      IF(OR(YEAR($T101)&gt;BV$7,$X101&lt;=0,(YEAR($T101)+$X101)&lt;BV$7),0,     IF(YEAR($T101)=BV$7,               ($W101/($X101*360))*DAYS360($T101,DATE(BV$7,12,31)),     IF((YEAR($T101)+$X101)&lt;=BV$7,               $W101-SUM($Y101:BU101),               $W101/$X101))))</f>
        <v/>
      </c>
      <c r="BW101" s="240">
        <f>IF(OR(NOT(ISNUMBER($T101)),ISBLANK($W101),NOT(ISNUMBER($X101))),0,      IF(OR(YEAR($T101)&gt;BW$7,$X101&lt;=0,(YEAR($T101)+$X101)&lt;BW$7),0,     IF(YEAR($T101)=BW$7,               ($W101/($X101*360))*DAYS360($T101,DATE(BW$7,12,31)),     IF((YEAR($T101)+$X101)&lt;=BW$7,               $W101-SUM($Y101:BV101),               $W101/$X101))))</f>
        <v/>
      </c>
      <c r="BX101" s="240">
        <f>IF(OR(NOT(ISNUMBER($T101)),ISBLANK($W101),NOT(ISNUMBER($X101))),0,      IF(OR(YEAR($T101)&gt;BX$7,$X101&lt;=0,(YEAR($T101)+$X101)&lt;BX$7),0,     IF(YEAR($T101)=BX$7,               ($W101/($X101*360))*DAYS360($T101,DATE(BX$7,12,31)),     IF((YEAR($T101)+$X101)&lt;=BX$7,               $W101-SUM($Y101:BW101),               $W101/$X101))))</f>
        <v/>
      </c>
      <c r="BY101" s="240">
        <f>IF(OR(NOT(ISNUMBER($T101)),ISBLANK($W101),NOT(ISNUMBER($X101))),0,      IF(OR(YEAR($T101)&gt;BY$7,$X101&lt;=0,(YEAR($T101)+$X101)&lt;BY$7),0,     IF(YEAR($T101)=BY$7,               ($W101/($X101*360))*DAYS360($T101,DATE(BY$7,12,31)),     IF((YEAR($T101)+$X101)&lt;=BY$7,               $W101-SUM($Y101:BX101),               $W101/$X101))))</f>
        <v/>
      </c>
    </row>
    <row r="102" ht="15" customFormat="1" customHeight="1" s="14">
      <c r="A102" s="12" t="n"/>
      <c r="B102" s="30" t="inlineStr">
        <is>
          <t>Bien_Immo - 1</t>
        </is>
      </c>
      <c r="C102" s="190" t="n"/>
      <c r="D102" s="356" t="n"/>
      <c r="E102" s="525" t="n"/>
      <c r="F102" s="525" t="n"/>
      <c r="G102" s="525" t="n"/>
      <c r="H102" s="525" t="n"/>
      <c r="I102" s="525" t="n"/>
      <c r="J102" s="525" t="n"/>
      <c r="K102" s="525" t="n"/>
      <c r="L102" s="525" t="n"/>
      <c r="M102" s="525" t="n"/>
      <c r="N102" s="526" t="n"/>
      <c r="O102" s="260" t="n"/>
      <c r="P102" s="191" t="n"/>
      <c r="Q102" s="341" t="inlineStr">
        <is>
          <t>Autres immobilisations corporelles</t>
        </is>
      </c>
      <c r="R102" s="18" t="n"/>
      <c r="S102" s="12">
        <f>B108</f>
        <v/>
      </c>
      <c r="T102" s="176">
        <f>IFERROR(       IF(ISBLANK(C108),"",IF(C108&lt;HLOOKUP(S102,$Z$275:$AC$280,5,FALSE),"",MAX(HLOOKUP(S102,$Z$275:$AC$280,6,FALSE),C108)     ) ),"")</f>
        <v/>
      </c>
      <c r="U102" s="287">
        <f>IF(ISBLANK(D108),"",D108)</f>
        <v/>
      </c>
      <c r="V102" s="316">
        <f>Q108</f>
        <v/>
      </c>
      <c r="W102" s="512">
        <f>IF(ISBLANK(O108),0,O108)</f>
        <v/>
      </c>
      <c r="X102" s="512">
        <f>IF(ISBLANK(P108),"",P108)</f>
        <v/>
      </c>
      <c r="Y102" s="12" t="n"/>
      <c r="Z102" s="240">
        <f>IF(OR(NOT(ISNUMBER($T102)),ISBLANK($W102),NOT(ISNUMBER($X102))),0,      IF(OR(YEAR($T102)&gt;Z$7,$X102&lt;=0,(YEAR($T102)+$X102)&lt;Z$7),0,     IF(YEAR($T102)=Z$7,               ($W102/($X102*360))*DAYS360($T102,DATE(Z$7,12,31)),     IF((YEAR($T102)+$X102)&lt;=Z$7,               $W102-SUM($Y102:Y102),               $W102/$X102))))</f>
        <v/>
      </c>
      <c r="AA102" s="240">
        <f>IF(OR(NOT(ISNUMBER($T102)),ISBLANK($W102),NOT(ISNUMBER($X102))),0,      IF(OR(YEAR($T102)&gt;AA$7,$X102&lt;=0,(YEAR($T102)+$X102)&lt;AA$7),0,     IF(YEAR($T102)=AA$7,               ($W102/($X102*360))*DAYS360($T102,DATE(AA$7,12,31)),     IF((YEAR($T102)+$X102)&lt;=AA$7,               $W102-SUM($Y102:Z102),               $W102/$X102))))</f>
        <v/>
      </c>
      <c r="AB102" s="240">
        <f>IF(OR(NOT(ISNUMBER($T102)),ISBLANK($W102),NOT(ISNUMBER($X102))),0,      IF(OR(YEAR($T102)&gt;AB$7,$X102&lt;=0,(YEAR($T102)+$X102)&lt;AB$7),0,     IF(YEAR($T102)=AB$7,               ($W102/($X102*360))*DAYS360($T102,DATE(AB$7,12,31)),     IF((YEAR($T102)+$X102)&lt;=AB$7,               $W102-SUM($Y102:AA102),               $W102/$X102))))</f>
        <v/>
      </c>
      <c r="AC102" s="240">
        <f>IF(OR(NOT(ISNUMBER($T102)),ISBLANK($W102),NOT(ISNUMBER($X102))),0,      IF(OR(YEAR($T102)&gt;AC$7,$X102&lt;=0,(YEAR($T102)+$X102)&lt;AC$7),0,     IF(YEAR($T102)=AC$7,               ($W102/($X102*360))*DAYS360($T102,DATE(AC$7,12,31)),     IF((YEAR($T102)+$X102)&lt;=AC$7,               $W102-SUM($Y102:AB102),               $W102/$X102))))</f>
        <v/>
      </c>
      <c r="AD102" s="240">
        <f>IF(OR(NOT(ISNUMBER($T102)),ISBLANK($W102),NOT(ISNUMBER($X102))),0,      IF(OR(YEAR($T102)&gt;AD$7,$X102&lt;=0,(YEAR($T102)+$X102)&lt;AD$7),0,     IF(YEAR($T102)=AD$7,               ($W102/($X102*360))*DAYS360($T102,DATE(AD$7,12,31)),     IF((YEAR($T102)+$X102)&lt;=AD$7,               $W102-SUM($Y102:AC102),               $W102/$X102))))</f>
        <v/>
      </c>
      <c r="AE102" s="240">
        <f>IF(OR(NOT(ISNUMBER($T102)),ISBLANK($W102),NOT(ISNUMBER($X102))),0,      IF(OR(YEAR($T102)&gt;AE$7,$X102&lt;=0,(YEAR($T102)+$X102)&lt;AE$7),0,     IF(YEAR($T102)=AE$7,               ($W102/($X102*360))*DAYS360($T102,DATE(AE$7,12,31)),     IF((YEAR($T102)+$X102)&lt;=AE$7,               $W102-SUM($Y102:AD102),               $W102/$X102))))</f>
        <v/>
      </c>
      <c r="AF102" s="240">
        <f>IF(OR(NOT(ISNUMBER($T102)),ISBLANK($W102),NOT(ISNUMBER($X102))),0,      IF(OR(YEAR($T102)&gt;AF$7,$X102&lt;=0,(YEAR($T102)+$X102)&lt;AF$7),0,     IF(YEAR($T102)=AF$7,               ($W102/($X102*360))*DAYS360($T102,DATE(AF$7,12,31)),     IF((YEAR($T102)+$X102)&lt;=AF$7,               $W102-SUM($Y102:AE102),               $W102/$X102))))</f>
        <v/>
      </c>
      <c r="AG102" s="240">
        <f>IF(OR(NOT(ISNUMBER($T102)),ISBLANK($W102),NOT(ISNUMBER($X102))),0,      IF(OR(YEAR($T102)&gt;AG$7,$X102&lt;=0,(YEAR($T102)+$X102)&lt;AG$7),0,     IF(YEAR($T102)=AG$7,               ($W102/($X102*360))*DAYS360($T102,DATE(AG$7,12,31)),     IF((YEAR($T102)+$X102)&lt;=AG$7,               $W102-SUM($Y102:AF102),               $W102/$X102))))</f>
        <v/>
      </c>
      <c r="AH102" s="240">
        <f>IF(OR(NOT(ISNUMBER($T102)),ISBLANK($W102),NOT(ISNUMBER($X102))),0,      IF(OR(YEAR($T102)&gt;AH$7,$X102&lt;=0,(YEAR($T102)+$X102)&lt;AH$7),0,     IF(YEAR($T102)=AH$7,               ($W102/($X102*360))*DAYS360($T102,DATE(AH$7,12,31)),     IF((YEAR($T102)+$X102)&lt;=AH$7,               $W102-SUM($Y102:AG102),               $W102/$X102))))</f>
        <v/>
      </c>
      <c r="AI102" s="240">
        <f>IF(OR(NOT(ISNUMBER($T102)),ISBLANK($W102),NOT(ISNUMBER($X102))),0,      IF(OR(YEAR($T102)&gt;AI$7,$X102&lt;=0,(YEAR($T102)+$X102)&lt;AI$7),0,     IF(YEAR($T102)=AI$7,               ($W102/($X102*360))*DAYS360($T102,DATE(AI$7,12,31)),     IF((YEAR($T102)+$X102)&lt;=AI$7,               $W102-SUM($Y102:AH102),               $W102/$X102))))</f>
        <v/>
      </c>
      <c r="AJ102" s="240">
        <f>IF(OR(NOT(ISNUMBER($T102)),ISBLANK($W102),NOT(ISNUMBER($X102))),0,      IF(OR(YEAR($T102)&gt;AJ$7,$X102&lt;=0,(YEAR($T102)+$X102)&lt;AJ$7),0,     IF(YEAR($T102)=AJ$7,               ($W102/($X102*360))*DAYS360($T102,DATE(AJ$7,12,31)),     IF((YEAR($T102)+$X102)&lt;=AJ$7,               $W102-SUM($Y102:AI102),               $W102/$X102))))</f>
        <v/>
      </c>
      <c r="AK102" s="240">
        <f>IF(OR(NOT(ISNUMBER($T102)),ISBLANK($W102),NOT(ISNUMBER($X102))),0,      IF(OR(YEAR($T102)&gt;AK$7,$X102&lt;=0,(YEAR($T102)+$X102)&lt;AK$7),0,     IF(YEAR($T102)=AK$7,               ($W102/($X102*360))*DAYS360($T102,DATE(AK$7,12,31)),     IF((YEAR($T102)+$X102)&lt;=AK$7,               $W102-SUM($Y102:AJ102),               $W102/$X102))))</f>
        <v/>
      </c>
      <c r="AL102" s="240">
        <f>IF(OR(NOT(ISNUMBER($T102)),ISBLANK($W102),NOT(ISNUMBER($X102))),0,      IF(OR(YEAR($T102)&gt;AL$7,$X102&lt;=0,(YEAR($T102)+$X102)&lt;AL$7),0,     IF(YEAR($T102)=AL$7,               ($W102/($X102*360))*DAYS360($T102,DATE(AL$7,12,31)),     IF((YEAR($T102)+$X102)&lt;=AL$7,               $W102-SUM($Y102:AK102),               $W102/$X102))))</f>
        <v/>
      </c>
      <c r="AM102" s="240">
        <f>IF(OR(NOT(ISNUMBER($T102)),ISBLANK($W102),NOT(ISNUMBER($X102))),0,      IF(OR(YEAR($T102)&gt;AM$7,$X102&lt;=0,(YEAR($T102)+$X102)&lt;AM$7),0,     IF(YEAR($T102)=AM$7,               ($W102/($X102*360))*DAYS360($T102,DATE(AM$7,12,31)),     IF((YEAR($T102)+$X102)&lt;=AM$7,               $W102-SUM($Y102:AL102),               $W102/$X102))))</f>
        <v/>
      </c>
      <c r="AN102" s="240">
        <f>IF(OR(NOT(ISNUMBER($T102)),ISBLANK($W102),NOT(ISNUMBER($X102))),0,      IF(OR(YEAR($T102)&gt;AN$7,$X102&lt;=0,(YEAR($T102)+$X102)&lt;AN$7),0,     IF(YEAR($T102)=AN$7,               ($W102/($X102*360))*DAYS360($T102,DATE(AN$7,12,31)),     IF((YEAR($T102)+$X102)&lt;=AN$7,               $W102-SUM($Y102:AM102),               $W102/$X102))))</f>
        <v/>
      </c>
      <c r="AO102" s="240">
        <f>IF(OR(NOT(ISNUMBER($T102)),ISBLANK($W102),NOT(ISNUMBER($X102))),0,      IF(OR(YEAR($T102)&gt;AO$7,$X102&lt;=0,(YEAR($T102)+$X102)&lt;AO$7),0,     IF(YEAR($T102)=AO$7,               ($W102/($X102*360))*DAYS360($T102,DATE(AO$7,12,31)),     IF((YEAR($T102)+$X102)&lt;=AO$7,               $W102-SUM($Y102:AN102),               $W102/$X102))))</f>
        <v/>
      </c>
      <c r="AP102" s="240">
        <f>IF(OR(NOT(ISNUMBER($T102)),ISBLANK($W102),NOT(ISNUMBER($X102))),0,      IF(OR(YEAR($T102)&gt;AP$7,$X102&lt;=0,(YEAR($T102)+$X102)&lt;AP$7),0,     IF(YEAR($T102)=AP$7,               ($W102/($X102*360))*DAYS360($T102,DATE(AP$7,12,31)),     IF((YEAR($T102)+$X102)&lt;=AP$7,               $W102-SUM($Y102:AO102),               $W102/$X102))))</f>
        <v/>
      </c>
      <c r="AQ102" s="240">
        <f>IF(OR(NOT(ISNUMBER($T102)),ISBLANK($W102),NOT(ISNUMBER($X102))),0,      IF(OR(YEAR($T102)&gt;AQ$7,$X102&lt;=0,(YEAR($T102)+$X102)&lt;AQ$7),0,     IF(YEAR($T102)=AQ$7,               ($W102/($X102*360))*DAYS360($T102,DATE(AQ$7,12,31)),     IF((YEAR($T102)+$X102)&lt;=AQ$7,               $W102-SUM($Y102:AP102),               $W102/$X102))))</f>
        <v/>
      </c>
      <c r="AR102" s="240">
        <f>IF(OR(NOT(ISNUMBER($T102)),ISBLANK($W102),NOT(ISNUMBER($X102))),0,      IF(OR(YEAR($T102)&gt;AR$7,$X102&lt;=0,(YEAR($T102)+$X102)&lt;AR$7),0,     IF(YEAR($T102)=AR$7,               ($W102/($X102*360))*DAYS360($T102,DATE(AR$7,12,31)),     IF((YEAR($T102)+$X102)&lt;=AR$7,               $W102-SUM($Y102:AQ102),               $W102/$X102))))</f>
        <v/>
      </c>
      <c r="AS102" s="240">
        <f>IF(OR(NOT(ISNUMBER($T102)),ISBLANK($W102),NOT(ISNUMBER($X102))),0,      IF(OR(YEAR($T102)&gt;AS$7,$X102&lt;=0,(YEAR($T102)+$X102)&lt;AS$7),0,     IF(YEAR($T102)=AS$7,               ($W102/($X102*360))*DAYS360($T102,DATE(AS$7,12,31)),     IF((YEAR($T102)+$X102)&lt;=AS$7,               $W102-SUM($Y102:AR102),               $W102/$X102))))</f>
        <v/>
      </c>
      <c r="AT102" s="240">
        <f>IF(OR(NOT(ISNUMBER($T102)),ISBLANK($W102),NOT(ISNUMBER($X102))),0,      IF(OR(YEAR($T102)&gt;AT$7,$X102&lt;=0,(YEAR($T102)+$X102)&lt;AT$7),0,     IF(YEAR($T102)=AT$7,               ($W102/($X102*360))*DAYS360($T102,DATE(AT$7,12,31)),     IF((YEAR($T102)+$X102)&lt;=AT$7,               $W102-SUM($Y102:AS102),               $W102/$X102))))</f>
        <v/>
      </c>
      <c r="AU102" s="240">
        <f>IF(OR(NOT(ISNUMBER($T102)),ISBLANK($W102),NOT(ISNUMBER($X102))),0,      IF(OR(YEAR($T102)&gt;AU$7,$X102&lt;=0,(YEAR($T102)+$X102)&lt;AU$7),0,     IF(YEAR($T102)=AU$7,               ($W102/($X102*360))*DAYS360($T102,DATE(AU$7,12,31)),     IF((YEAR($T102)+$X102)&lt;=AU$7,               $W102-SUM($Y102:AT102),               $W102/$X102))))</f>
        <v/>
      </c>
      <c r="AV102" s="240">
        <f>IF(OR(NOT(ISNUMBER($T102)),ISBLANK($W102),NOT(ISNUMBER($X102))),0,      IF(OR(YEAR($T102)&gt;AV$7,$X102&lt;=0,(YEAR($T102)+$X102)&lt;AV$7),0,     IF(YEAR($T102)=AV$7,               ($W102/($X102*360))*DAYS360($T102,DATE(AV$7,12,31)),     IF((YEAR($T102)+$X102)&lt;=AV$7,               $W102-SUM($Y102:AU102),               $W102/$X102))))</f>
        <v/>
      </c>
      <c r="AW102" s="240">
        <f>IF(OR(NOT(ISNUMBER($T102)),ISBLANK($W102),NOT(ISNUMBER($X102))),0,      IF(OR(YEAR($T102)&gt;AW$7,$X102&lt;=0,(YEAR($T102)+$X102)&lt;AW$7),0,     IF(YEAR($T102)=AW$7,               ($W102/($X102*360))*DAYS360($T102,DATE(AW$7,12,31)),     IF((YEAR($T102)+$X102)&lt;=AW$7,               $W102-SUM($Y102:AV102),               $W102/$X102))))</f>
        <v/>
      </c>
      <c r="AX102" s="240">
        <f>IF(OR(NOT(ISNUMBER($T102)),ISBLANK($W102),NOT(ISNUMBER($X102))),0,      IF(OR(YEAR($T102)&gt;AX$7,$X102&lt;=0,(YEAR($T102)+$X102)&lt;AX$7),0,     IF(YEAR($T102)=AX$7,               ($W102/($X102*360))*DAYS360($T102,DATE(AX$7,12,31)),     IF((YEAR($T102)+$X102)&lt;=AX$7,               $W102-SUM($Y102:AW102),               $W102/$X102))))</f>
        <v/>
      </c>
      <c r="AY102" s="240">
        <f>IF(OR(NOT(ISNUMBER($T102)),ISBLANK($W102),NOT(ISNUMBER($X102))),0,      IF(OR(YEAR($T102)&gt;AY$7,$X102&lt;=0,(YEAR($T102)+$X102)&lt;AY$7),0,     IF(YEAR($T102)=AY$7,               ($W102/($X102*360))*DAYS360($T102,DATE(AY$7,12,31)),     IF((YEAR($T102)+$X102)&lt;=AY$7,               $W102-SUM($Y102:AX102),               $W102/$X102))))</f>
        <v/>
      </c>
      <c r="AZ102" s="240">
        <f>IF(OR(NOT(ISNUMBER($T102)),ISBLANK($W102),NOT(ISNUMBER($X102))),0,      IF(OR(YEAR($T102)&gt;AZ$7,$X102&lt;=0,(YEAR($T102)+$X102)&lt;AZ$7),0,     IF(YEAR($T102)=AZ$7,               ($W102/($X102*360))*DAYS360($T102,DATE(AZ$7,12,31)),     IF((YEAR($T102)+$X102)&lt;=AZ$7,               $W102-SUM($Y102:AY102),               $W102/$X102))))</f>
        <v/>
      </c>
      <c r="BA102" s="240">
        <f>IF(OR(NOT(ISNUMBER($T102)),ISBLANK($W102),NOT(ISNUMBER($X102))),0,      IF(OR(YEAR($T102)&gt;BA$7,$X102&lt;=0,(YEAR($T102)+$X102)&lt;BA$7),0,     IF(YEAR($T102)=BA$7,               ($W102/($X102*360))*DAYS360($T102,DATE(BA$7,12,31)),     IF((YEAR($T102)+$X102)&lt;=BA$7,               $W102-SUM($Y102:AZ102),               $W102/$X102))))</f>
        <v/>
      </c>
      <c r="BB102" s="240">
        <f>IF(OR(NOT(ISNUMBER($T102)),ISBLANK($W102),NOT(ISNUMBER($X102))),0,      IF(OR(YEAR($T102)&gt;BB$7,$X102&lt;=0,(YEAR($T102)+$X102)&lt;BB$7),0,     IF(YEAR($T102)=BB$7,               ($W102/($X102*360))*DAYS360($T102,DATE(BB$7,12,31)),     IF((YEAR($T102)+$X102)&lt;=BB$7,               $W102-SUM($Y102:BA102),               $W102/$X102))))</f>
        <v/>
      </c>
      <c r="BC102" s="240">
        <f>IF(OR(NOT(ISNUMBER($T102)),ISBLANK($W102),NOT(ISNUMBER($X102))),0,      IF(OR(YEAR($T102)&gt;BC$7,$X102&lt;=0,(YEAR($T102)+$X102)&lt;BC$7),0,     IF(YEAR($T102)=BC$7,               ($W102/($X102*360))*DAYS360($T102,DATE(BC$7,12,31)),     IF((YEAR($T102)+$X102)&lt;=BC$7,               $W102-SUM($Y102:BB102),               $W102/$X102))))</f>
        <v/>
      </c>
      <c r="BD102" s="240">
        <f>IF(OR(NOT(ISNUMBER($T102)),ISBLANK($W102),NOT(ISNUMBER($X102))),0,      IF(OR(YEAR($T102)&gt;BD$7,$X102&lt;=0,(YEAR($T102)+$X102)&lt;BD$7),0,     IF(YEAR($T102)=BD$7,               ($W102/($X102*360))*DAYS360($T102,DATE(BD$7,12,31)),     IF((YEAR($T102)+$X102)&lt;=BD$7,               $W102-SUM($Y102:BC102),               $W102/$X102))))</f>
        <v/>
      </c>
      <c r="BE102" s="240">
        <f>IF(OR(NOT(ISNUMBER($T102)),ISBLANK($W102),NOT(ISNUMBER($X102))),0,      IF(OR(YEAR($T102)&gt;BE$7,$X102&lt;=0,(YEAR($T102)+$X102)&lt;BE$7),0,     IF(YEAR($T102)=BE$7,               ($W102/($X102*360))*DAYS360($T102,DATE(BE$7,12,31)),     IF((YEAR($T102)+$X102)&lt;=BE$7,               $W102-SUM($Y102:BD102),               $W102/$X102))))</f>
        <v/>
      </c>
      <c r="BF102" s="240">
        <f>IF(OR(NOT(ISNUMBER($T102)),ISBLANK($W102),NOT(ISNUMBER($X102))),0,      IF(OR(YEAR($T102)&gt;BF$7,$X102&lt;=0,(YEAR($T102)+$X102)&lt;BF$7),0,     IF(YEAR($T102)=BF$7,               ($W102/($X102*360))*DAYS360($T102,DATE(BF$7,12,31)),     IF((YEAR($T102)+$X102)&lt;=BF$7,               $W102-SUM($Y102:BE102),               $W102/$X102))))</f>
        <v/>
      </c>
      <c r="BG102" s="240">
        <f>IF(OR(NOT(ISNUMBER($T102)),ISBLANK($W102),NOT(ISNUMBER($X102))),0,      IF(OR(YEAR($T102)&gt;BG$7,$X102&lt;=0,(YEAR($T102)+$X102)&lt;BG$7),0,     IF(YEAR($T102)=BG$7,               ($W102/($X102*360))*DAYS360($T102,DATE(BG$7,12,31)),     IF((YEAR($T102)+$X102)&lt;=BG$7,               $W102-SUM($Y102:BF102),               $W102/$X102))))</f>
        <v/>
      </c>
      <c r="BH102" s="240">
        <f>IF(OR(NOT(ISNUMBER($T102)),ISBLANK($W102),NOT(ISNUMBER($X102))),0,      IF(OR(YEAR($T102)&gt;BH$7,$X102&lt;=0,(YEAR($T102)+$X102)&lt;BH$7),0,     IF(YEAR($T102)=BH$7,               ($W102/($X102*360))*DAYS360($T102,DATE(BH$7,12,31)),     IF((YEAR($T102)+$X102)&lt;=BH$7,               $W102-SUM($Y102:BG102),               $W102/$X102))))</f>
        <v/>
      </c>
      <c r="BI102" s="240">
        <f>IF(OR(NOT(ISNUMBER($T102)),ISBLANK($W102),NOT(ISNUMBER($X102))),0,      IF(OR(YEAR($T102)&gt;BI$7,$X102&lt;=0,(YEAR($T102)+$X102)&lt;BI$7),0,     IF(YEAR($T102)=BI$7,               ($W102/($X102*360))*DAYS360($T102,DATE(BI$7,12,31)),     IF((YEAR($T102)+$X102)&lt;=BI$7,               $W102-SUM($Y102:BH102),               $W102/$X102))))</f>
        <v/>
      </c>
      <c r="BJ102" s="240">
        <f>IF(OR(NOT(ISNUMBER($T102)),ISBLANK($W102),NOT(ISNUMBER($X102))),0,      IF(OR(YEAR($T102)&gt;BJ$7,$X102&lt;=0,(YEAR($T102)+$X102)&lt;BJ$7),0,     IF(YEAR($T102)=BJ$7,               ($W102/($X102*360))*DAYS360($T102,DATE(BJ$7,12,31)),     IF((YEAR($T102)+$X102)&lt;=BJ$7,               $W102-SUM($Y102:BI102),               $W102/$X102))))</f>
        <v/>
      </c>
      <c r="BK102" s="240">
        <f>IF(OR(NOT(ISNUMBER($T102)),ISBLANK($W102),NOT(ISNUMBER($X102))),0,      IF(OR(YEAR($T102)&gt;BK$7,$X102&lt;=0,(YEAR($T102)+$X102)&lt;BK$7),0,     IF(YEAR($T102)=BK$7,               ($W102/($X102*360))*DAYS360($T102,DATE(BK$7,12,31)),     IF((YEAR($T102)+$X102)&lt;=BK$7,               $W102-SUM($Y102:BJ102),               $W102/$X102))))</f>
        <v/>
      </c>
      <c r="BL102" s="240">
        <f>IF(OR(NOT(ISNUMBER($T102)),ISBLANK($W102),NOT(ISNUMBER($X102))),0,      IF(OR(YEAR($T102)&gt;BL$7,$X102&lt;=0,(YEAR($T102)+$X102)&lt;BL$7),0,     IF(YEAR($T102)=BL$7,               ($W102/($X102*360))*DAYS360($T102,DATE(BL$7,12,31)),     IF((YEAR($T102)+$X102)&lt;=BL$7,               $W102-SUM($Y102:BK102),               $W102/$X102))))</f>
        <v/>
      </c>
      <c r="BM102" s="240">
        <f>IF(OR(NOT(ISNUMBER($T102)),ISBLANK($W102),NOT(ISNUMBER($X102))),0,      IF(OR(YEAR($T102)&gt;BM$7,$X102&lt;=0,(YEAR($T102)+$X102)&lt;BM$7),0,     IF(YEAR($T102)=BM$7,               ($W102/($X102*360))*DAYS360($T102,DATE(BM$7,12,31)),     IF((YEAR($T102)+$X102)&lt;=BM$7,               $W102-SUM($Y102:BL102),               $W102/$X102))))</f>
        <v/>
      </c>
      <c r="BN102" s="240">
        <f>IF(OR(NOT(ISNUMBER($T102)),ISBLANK($W102),NOT(ISNUMBER($X102))),0,      IF(OR(YEAR($T102)&gt;BN$7,$X102&lt;=0,(YEAR($T102)+$X102)&lt;BN$7),0,     IF(YEAR($T102)=BN$7,               ($W102/($X102*360))*DAYS360($T102,DATE(BN$7,12,31)),     IF((YEAR($T102)+$X102)&lt;=BN$7,               $W102-SUM($Y102:BM102),               $W102/$X102))))</f>
        <v/>
      </c>
      <c r="BO102" s="240">
        <f>IF(OR(NOT(ISNUMBER($T102)),ISBLANK($W102),NOT(ISNUMBER($X102))),0,      IF(OR(YEAR($T102)&gt;BO$7,$X102&lt;=0,(YEAR($T102)+$X102)&lt;BO$7),0,     IF(YEAR($T102)=BO$7,               ($W102/($X102*360))*DAYS360($T102,DATE(BO$7,12,31)),     IF((YEAR($T102)+$X102)&lt;=BO$7,               $W102-SUM($Y102:BN102),               $W102/$X102))))</f>
        <v/>
      </c>
      <c r="BP102" s="240">
        <f>IF(OR(NOT(ISNUMBER($T102)),ISBLANK($W102),NOT(ISNUMBER($X102))),0,      IF(OR(YEAR($T102)&gt;BP$7,$X102&lt;=0,(YEAR($T102)+$X102)&lt;BP$7),0,     IF(YEAR($T102)=BP$7,               ($W102/($X102*360))*DAYS360($T102,DATE(BP$7,12,31)),     IF((YEAR($T102)+$X102)&lt;=BP$7,               $W102-SUM($Y102:BO102),               $W102/$X102))))</f>
        <v/>
      </c>
      <c r="BQ102" s="240">
        <f>IF(OR(NOT(ISNUMBER($T102)),ISBLANK($W102),NOT(ISNUMBER($X102))),0,      IF(OR(YEAR($T102)&gt;BQ$7,$X102&lt;=0,(YEAR($T102)+$X102)&lt;BQ$7),0,     IF(YEAR($T102)=BQ$7,               ($W102/($X102*360))*DAYS360($T102,DATE(BQ$7,12,31)),     IF((YEAR($T102)+$X102)&lt;=BQ$7,               $W102-SUM($Y102:BP102),               $W102/$X102))))</f>
        <v/>
      </c>
      <c r="BR102" s="240">
        <f>IF(OR(NOT(ISNUMBER($T102)),ISBLANK($W102),NOT(ISNUMBER($X102))),0,      IF(OR(YEAR($T102)&gt;BR$7,$X102&lt;=0,(YEAR($T102)+$X102)&lt;BR$7),0,     IF(YEAR($T102)=BR$7,               ($W102/($X102*360))*DAYS360($T102,DATE(BR$7,12,31)),     IF((YEAR($T102)+$X102)&lt;=BR$7,               $W102-SUM($Y102:BQ102),               $W102/$X102))))</f>
        <v/>
      </c>
      <c r="BS102" s="240">
        <f>IF(OR(NOT(ISNUMBER($T102)),ISBLANK($W102),NOT(ISNUMBER($X102))),0,      IF(OR(YEAR($T102)&gt;BS$7,$X102&lt;=0,(YEAR($T102)+$X102)&lt;BS$7),0,     IF(YEAR($T102)=BS$7,               ($W102/($X102*360))*DAYS360($T102,DATE(BS$7,12,31)),     IF((YEAR($T102)+$X102)&lt;=BS$7,               $W102-SUM($Y102:BR102),               $W102/$X102))))</f>
        <v/>
      </c>
      <c r="BT102" s="240">
        <f>IF(OR(NOT(ISNUMBER($T102)),ISBLANK($W102),NOT(ISNUMBER($X102))),0,      IF(OR(YEAR($T102)&gt;BT$7,$X102&lt;=0,(YEAR($T102)+$X102)&lt;BT$7),0,     IF(YEAR($T102)=BT$7,               ($W102/($X102*360))*DAYS360($T102,DATE(BT$7,12,31)),     IF((YEAR($T102)+$X102)&lt;=BT$7,               $W102-SUM($Y102:BS102),               $W102/$X102))))</f>
        <v/>
      </c>
      <c r="BU102" s="240">
        <f>IF(OR(NOT(ISNUMBER($T102)),ISBLANK($W102),NOT(ISNUMBER($X102))),0,      IF(OR(YEAR($T102)&gt;BU$7,$X102&lt;=0,(YEAR($T102)+$X102)&lt;BU$7),0,     IF(YEAR($T102)=BU$7,               ($W102/($X102*360))*DAYS360($T102,DATE(BU$7,12,31)),     IF((YEAR($T102)+$X102)&lt;=BU$7,               $W102-SUM($Y102:BT102),               $W102/$X102))))</f>
        <v/>
      </c>
      <c r="BV102" s="240">
        <f>IF(OR(NOT(ISNUMBER($T102)),ISBLANK($W102),NOT(ISNUMBER($X102))),0,      IF(OR(YEAR($T102)&gt;BV$7,$X102&lt;=0,(YEAR($T102)+$X102)&lt;BV$7),0,     IF(YEAR($T102)=BV$7,               ($W102/($X102*360))*DAYS360($T102,DATE(BV$7,12,31)),     IF((YEAR($T102)+$X102)&lt;=BV$7,               $W102-SUM($Y102:BU102),               $W102/$X102))))</f>
        <v/>
      </c>
      <c r="BW102" s="240">
        <f>IF(OR(NOT(ISNUMBER($T102)),ISBLANK($W102),NOT(ISNUMBER($X102))),0,      IF(OR(YEAR($T102)&gt;BW$7,$X102&lt;=0,(YEAR($T102)+$X102)&lt;BW$7),0,     IF(YEAR($T102)=BW$7,               ($W102/($X102*360))*DAYS360($T102,DATE(BW$7,12,31)),     IF((YEAR($T102)+$X102)&lt;=BW$7,               $W102-SUM($Y102:BV102),               $W102/$X102))))</f>
        <v/>
      </c>
      <c r="BX102" s="240">
        <f>IF(OR(NOT(ISNUMBER($T102)),ISBLANK($W102),NOT(ISNUMBER($X102))),0,      IF(OR(YEAR($T102)&gt;BX$7,$X102&lt;=0,(YEAR($T102)+$X102)&lt;BX$7),0,     IF(YEAR($T102)=BX$7,               ($W102/($X102*360))*DAYS360($T102,DATE(BX$7,12,31)),     IF((YEAR($T102)+$X102)&lt;=BX$7,               $W102-SUM($Y102:BW102),               $W102/$X102))))</f>
        <v/>
      </c>
      <c r="BY102" s="240">
        <f>IF(OR(NOT(ISNUMBER($T102)),ISBLANK($W102),NOT(ISNUMBER($X102))),0,      IF(OR(YEAR($T102)&gt;BY$7,$X102&lt;=0,(YEAR($T102)+$X102)&lt;BY$7),0,     IF(YEAR($T102)=BY$7,               ($W102/($X102*360))*DAYS360($T102,DATE(BY$7,12,31)),     IF((YEAR($T102)+$X102)&lt;=BY$7,               $W102-SUM($Y102:BX102),               $W102/$X102))))</f>
        <v/>
      </c>
    </row>
    <row r="103" ht="15" customFormat="1" customHeight="1" s="14">
      <c r="A103" s="12" t="n"/>
      <c r="B103" s="30" t="inlineStr">
        <is>
          <t>Bien_Immo - 1</t>
        </is>
      </c>
      <c r="C103" s="190" t="n"/>
      <c r="D103" s="356" t="n"/>
      <c r="E103" s="525" t="n"/>
      <c r="F103" s="525" t="n"/>
      <c r="G103" s="525" t="n"/>
      <c r="H103" s="525" t="n"/>
      <c r="I103" s="525" t="n"/>
      <c r="J103" s="525" t="n"/>
      <c r="K103" s="525" t="n"/>
      <c r="L103" s="525" t="n"/>
      <c r="M103" s="525" t="n"/>
      <c r="N103" s="526" t="n"/>
      <c r="O103" s="260" t="n"/>
      <c r="P103" s="191" t="n"/>
      <c r="Q103" s="341" t="inlineStr">
        <is>
          <t>Autres immobilisations corporelles</t>
        </is>
      </c>
      <c r="R103" s="18" t="n"/>
      <c r="S103" s="12">
        <f>B109</f>
        <v/>
      </c>
      <c r="T103" s="176">
        <f>IFERROR( IF(ISBLANK(C109),"",IF(C109&lt;HLOOKUP(S103,$Z$275:$AC$280,5,FALSE),"",MAX(HLOOKUP(S103,$Z$275:$AC$280,6,FALSE),C109) ) ),"")</f>
        <v/>
      </c>
      <c r="U103" s="287">
        <f>IF(ISBLANK(D109),"",D109)</f>
        <v/>
      </c>
      <c r="V103" s="316">
        <f>Q109</f>
        <v/>
      </c>
      <c r="W103" s="512">
        <f>IF(ISBLANK(O109),0,O109)</f>
        <v/>
      </c>
      <c r="X103" s="512">
        <f>IF(ISBLANK(P109),"",P109)</f>
        <v/>
      </c>
      <c r="Y103" s="12" t="n"/>
      <c r="Z103" s="240">
        <f>IF(OR(NOT(ISNUMBER($T103)),ISBLANK($W103),NOT(ISNUMBER($X103))),0,      IF(OR(YEAR($T103)&gt;Z$7,$X103&lt;=0,(YEAR($T103)+$X103)&lt;Z$7),0,     IF(YEAR($T103)=Z$7,               ($W103/($X103*360))*DAYS360($T103,DATE(Z$7,12,31)),     IF((YEAR($T103)+$X103)&lt;=Z$7,               $W103-SUM($Y103:Y103),               $W103/$X103))))</f>
        <v/>
      </c>
      <c r="AA103" s="240">
        <f>IF(OR(NOT(ISNUMBER($T103)),ISBLANK($W103),NOT(ISNUMBER($X103))),0,      IF(OR(YEAR($T103)&gt;AA$7,$X103&lt;=0,(YEAR($T103)+$X103)&lt;AA$7),0,     IF(YEAR($T103)=AA$7,               ($W103/($X103*360))*DAYS360($T103,DATE(AA$7,12,31)),     IF((YEAR($T103)+$X103)&lt;=AA$7,               $W103-SUM($Y103:Z103),               $W103/$X103))))</f>
        <v/>
      </c>
      <c r="AB103" s="240">
        <f>IF(OR(NOT(ISNUMBER($T103)),ISBLANK($W103),NOT(ISNUMBER($X103))),0,      IF(OR(YEAR($T103)&gt;AB$7,$X103&lt;=0,(YEAR($T103)+$X103)&lt;AB$7),0,     IF(YEAR($T103)=AB$7,               ($W103/($X103*360))*DAYS360($T103,DATE(AB$7,12,31)),     IF((YEAR($T103)+$X103)&lt;=AB$7,               $W103-SUM($Y103:AA103),               $W103/$X103))))</f>
        <v/>
      </c>
      <c r="AC103" s="240">
        <f>IF(OR(NOT(ISNUMBER($T103)),ISBLANK($W103),NOT(ISNUMBER($X103))),0,      IF(OR(YEAR($T103)&gt;AC$7,$X103&lt;=0,(YEAR($T103)+$X103)&lt;AC$7),0,     IF(YEAR($T103)=AC$7,               ($W103/($X103*360))*DAYS360($T103,DATE(AC$7,12,31)),     IF((YEAR($T103)+$X103)&lt;=AC$7,               $W103-SUM($Y103:AB103),               $W103/$X103))))</f>
        <v/>
      </c>
      <c r="AD103" s="240">
        <f>IF(OR(NOT(ISNUMBER($T103)),ISBLANK($W103),NOT(ISNUMBER($X103))),0,      IF(OR(YEAR($T103)&gt;AD$7,$X103&lt;=0,(YEAR($T103)+$X103)&lt;AD$7),0,     IF(YEAR($T103)=AD$7,               ($W103/($X103*360))*DAYS360($T103,DATE(AD$7,12,31)),     IF((YEAR($T103)+$X103)&lt;=AD$7,               $W103-SUM($Y103:AC103),               $W103/$X103))))</f>
        <v/>
      </c>
      <c r="AE103" s="240">
        <f>IF(OR(NOT(ISNUMBER($T103)),ISBLANK($W103),NOT(ISNUMBER($X103))),0,      IF(OR(YEAR($T103)&gt;AE$7,$X103&lt;=0,(YEAR($T103)+$X103)&lt;AE$7),0,     IF(YEAR($T103)=AE$7,               ($W103/($X103*360))*DAYS360($T103,DATE(AE$7,12,31)),     IF((YEAR($T103)+$X103)&lt;=AE$7,               $W103-SUM($Y103:AD103),               $W103/$X103))))</f>
        <v/>
      </c>
      <c r="AF103" s="240">
        <f>IF(OR(NOT(ISNUMBER($T103)),ISBLANK($W103),NOT(ISNUMBER($X103))),0,      IF(OR(YEAR($T103)&gt;AF$7,$X103&lt;=0,(YEAR($T103)+$X103)&lt;AF$7),0,     IF(YEAR($T103)=AF$7,               ($W103/($X103*360))*DAYS360($T103,DATE(AF$7,12,31)),     IF((YEAR($T103)+$X103)&lt;=AF$7,               $W103-SUM($Y103:AE103),               $W103/$X103))))</f>
        <v/>
      </c>
      <c r="AG103" s="240">
        <f>IF(OR(NOT(ISNUMBER($T103)),ISBLANK($W103),NOT(ISNUMBER($X103))),0,      IF(OR(YEAR($T103)&gt;AG$7,$X103&lt;=0,(YEAR($T103)+$X103)&lt;AG$7),0,     IF(YEAR($T103)=AG$7,               ($W103/($X103*360))*DAYS360($T103,DATE(AG$7,12,31)),     IF((YEAR($T103)+$X103)&lt;=AG$7,               $W103-SUM($Y103:AF103),               $W103/$X103))))</f>
        <v/>
      </c>
      <c r="AH103" s="240">
        <f>IF(OR(NOT(ISNUMBER($T103)),ISBLANK($W103),NOT(ISNUMBER($X103))),0,      IF(OR(YEAR($T103)&gt;AH$7,$X103&lt;=0,(YEAR($T103)+$X103)&lt;AH$7),0,     IF(YEAR($T103)=AH$7,               ($W103/($X103*360))*DAYS360($T103,DATE(AH$7,12,31)),     IF((YEAR($T103)+$X103)&lt;=AH$7,               $W103-SUM($Y103:AG103),               $W103/$X103))))</f>
        <v/>
      </c>
      <c r="AI103" s="240">
        <f>IF(OR(NOT(ISNUMBER($T103)),ISBLANK($W103),NOT(ISNUMBER($X103))),0,      IF(OR(YEAR($T103)&gt;AI$7,$X103&lt;=0,(YEAR($T103)+$X103)&lt;AI$7),0,     IF(YEAR($T103)=AI$7,               ($W103/($X103*360))*DAYS360($T103,DATE(AI$7,12,31)),     IF((YEAR($T103)+$X103)&lt;=AI$7,               $W103-SUM($Y103:AH103),               $W103/$X103))))</f>
        <v/>
      </c>
      <c r="AJ103" s="240">
        <f>IF(OR(NOT(ISNUMBER($T103)),ISBLANK($W103),NOT(ISNUMBER($X103))),0,      IF(OR(YEAR($T103)&gt;AJ$7,$X103&lt;=0,(YEAR($T103)+$X103)&lt;AJ$7),0,     IF(YEAR($T103)=AJ$7,               ($W103/($X103*360))*DAYS360($T103,DATE(AJ$7,12,31)),     IF((YEAR($T103)+$X103)&lt;=AJ$7,               $W103-SUM($Y103:AI103),               $W103/$X103))))</f>
        <v/>
      </c>
      <c r="AK103" s="240">
        <f>IF(OR(NOT(ISNUMBER($T103)),ISBLANK($W103),NOT(ISNUMBER($X103))),0,      IF(OR(YEAR($T103)&gt;AK$7,$X103&lt;=0,(YEAR($T103)+$X103)&lt;AK$7),0,     IF(YEAR($T103)=AK$7,               ($W103/($X103*360))*DAYS360($T103,DATE(AK$7,12,31)),     IF((YEAR($T103)+$X103)&lt;=AK$7,               $W103-SUM($Y103:AJ103),               $W103/$X103))))</f>
        <v/>
      </c>
      <c r="AL103" s="240">
        <f>IF(OR(NOT(ISNUMBER($T103)),ISBLANK($W103),NOT(ISNUMBER($X103))),0,      IF(OR(YEAR($T103)&gt;AL$7,$X103&lt;=0,(YEAR($T103)+$X103)&lt;AL$7),0,     IF(YEAR($T103)=AL$7,               ($W103/($X103*360))*DAYS360($T103,DATE(AL$7,12,31)),     IF((YEAR($T103)+$X103)&lt;=AL$7,               $W103-SUM($Y103:AK103),               $W103/$X103))))</f>
        <v/>
      </c>
      <c r="AM103" s="240">
        <f>IF(OR(NOT(ISNUMBER($T103)),ISBLANK($W103),NOT(ISNUMBER($X103))),0,      IF(OR(YEAR($T103)&gt;AM$7,$X103&lt;=0,(YEAR($T103)+$X103)&lt;AM$7),0,     IF(YEAR($T103)=AM$7,               ($W103/($X103*360))*DAYS360($T103,DATE(AM$7,12,31)),     IF((YEAR($T103)+$X103)&lt;=AM$7,               $W103-SUM($Y103:AL103),               $W103/$X103))))</f>
        <v/>
      </c>
      <c r="AN103" s="240">
        <f>IF(OR(NOT(ISNUMBER($T103)),ISBLANK($W103),NOT(ISNUMBER($X103))),0,      IF(OR(YEAR($T103)&gt;AN$7,$X103&lt;=0,(YEAR($T103)+$X103)&lt;AN$7),0,     IF(YEAR($T103)=AN$7,               ($W103/($X103*360))*DAYS360($T103,DATE(AN$7,12,31)),     IF((YEAR($T103)+$X103)&lt;=AN$7,               $W103-SUM($Y103:AM103),               $W103/$X103))))</f>
        <v/>
      </c>
      <c r="AO103" s="240">
        <f>IF(OR(NOT(ISNUMBER($T103)),ISBLANK($W103),NOT(ISNUMBER($X103))),0,      IF(OR(YEAR($T103)&gt;AO$7,$X103&lt;=0,(YEAR($T103)+$X103)&lt;AO$7),0,     IF(YEAR($T103)=AO$7,               ($W103/($X103*360))*DAYS360($T103,DATE(AO$7,12,31)),     IF((YEAR($T103)+$X103)&lt;=AO$7,               $W103-SUM($Y103:AN103),               $W103/$X103))))</f>
        <v/>
      </c>
      <c r="AP103" s="240">
        <f>IF(OR(NOT(ISNUMBER($T103)),ISBLANK($W103),NOT(ISNUMBER($X103))),0,      IF(OR(YEAR($T103)&gt;AP$7,$X103&lt;=0,(YEAR($T103)+$X103)&lt;AP$7),0,     IF(YEAR($T103)=AP$7,               ($W103/($X103*360))*DAYS360($T103,DATE(AP$7,12,31)),     IF((YEAR($T103)+$X103)&lt;=AP$7,               $W103-SUM($Y103:AO103),               $W103/$X103))))</f>
        <v/>
      </c>
      <c r="AQ103" s="240">
        <f>IF(OR(NOT(ISNUMBER($T103)),ISBLANK($W103),NOT(ISNUMBER($X103))),0,      IF(OR(YEAR($T103)&gt;AQ$7,$X103&lt;=0,(YEAR($T103)+$X103)&lt;AQ$7),0,     IF(YEAR($T103)=AQ$7,               ($W103/($X103*360))*DAYS360($T103,DATE(AQ$7,12,31)),     IF((YEAR($T103)+$X103)&lt;=AQ$7,               $W103-SUM($Y103:AP103),               $W103/$X103))))</f>
        <v/>
      </c>
      <c r="AR103" s="240">
        <f>IF(OR(NOT(ISNUMBER($T103)),ISBLANK($W103),NOT(ISNUMBER($X103))),0,      IF(OR(YEAR($T103)&gt;AR$7,$X103&lt;=0,(YEAR($T103)+$X103)&lt;AR$7),0,     IF(YEAR($T103)=AR$7,               ($W103/($X103*360))*DAYS360($T103,DATE(AR$7,12,31)),     IF((YEAR($T103)+$X103)&lt;=AR$7,               $W103-SUM($Y103:AQ103),               $W103/$X103))))</f>
        <v/>
      </c>
      <c r="AS103" s="240">
        <f>IF(OR(NOT(ISNUMBER($T103)),ISBLANK($W103),NOT(ISNUMBER($X103))),0,      IF(OR(YEAR($T103)&gt;AS$7,$X103&lt;=0,(YEAR($T103)+$X103)&lt;AS$7),0,     IF(YEAR($T103)=AS$7,               ($W103/($X103*360))*DAYS360($T103,DATE(AS$7,12,31)),     IF((YEAR($T103)+$X103)&lt;=AS$7,               $W103-SUM($Y103:AR103),               $W103/$X103))))</f>
        <v/>
      </c>
      <c r="AT103" s="240">
        <f>IF(OR(NOT(ISNUMBER($T103)),ISBLANK($W103),NOT(ISNUMBER($X103))),0,      IF(OR(YEAR($T103)&gt;AT$7,$X103&lt;=0,(YEAR($T103)+$X103)&lt;AT$7),0,     IF(YEAR($T103)=AT$7,               ($W103/($X103*360))*DAYS360($T103,DATE(AT$7,12,31)),     IF((YEAR($T103)+$X103)&lt;=AT$7,               $W103-SUM($Y103:AS103),               $W103/$X103))))</f>
        <v/>
      </c>
      <c r="AU103" s="240">
        <f>IF(OR(NOT(ISNUMBER($T103)),ISBLANK($W103),NOT(ISNUMBER($X103))),0,      IF(OR(YEAR($T103)&gt;AU$7,$X103&lt;=0,(YEAR($T103)+$X103)&lt;AU$7),0,     IF(YEAR($T103)=AU$7,               ($W103/($X103*360))*DAYS360($T103,DATE(AU$7,12,31)),     IF((YEAR($T103)+$X103)&lt;=AU$7,               $W103-SUM($Y103:AT103),               $W103/$X103))))</f>
        <v/>
      </c>
      <c r="AV103" s="240">
        <f>IF(OR(NOT(ISNUMBER($T103)),ISBLANK($W103),NOT(ISNUMBER($X103))),0,      IF(OR(YEAR($T103)&gt;AV$7,$X103&lt;=0,(YEAR($T103)+$X103)&lt;AV$7),0,     IF(YEAR($T103)=AV$7,               ($W103/($X103*360))*DAYS360($T103,DATE(AV$7,12,31)),     IF((YEAR($T103)+$X103)&lt;=AV$7,               $W103-SUM($Y103:AU103),               $W103/$X103))))</f>
        <v/>
      </c>
      <c r="AW103" s="240">
        <f>IF(OR(NOT(ISNUMBER($T103)),ISBLANK($W103),NOT(ISNUMBER($X103))),0,      IF(OR(YEAR($T103)&gt;AW$7,$X103&lt;=0,(YEAR($T103)+$X103)&lt;AW$7),0,     IF(YEAR($T103)=AW$7,               ($W103/($X103*360))*DAYS360($T103,DATE(AW$7,12,31)),     IF((YEAR($T103)+$X103)&lt;=AW$7,               $W103-SUM($Y103:AV103),               $W103/$X103))))</f>
        <v/>
      </c>
      <c r="AX103" s="240">
        <f>IF(OR(NOT(ISNUMBER($T103)),ISBLANK($W103),NOT(ISNUMBER($X103))),0,      IF(OR(YEAR($T103)&gt;AX$7,$X103&lt;=0,(YEAR($T103)+$X103)&lt;AX$7),0,     IF(YEAR($T103)=AX$7,               ($W103/($X103*360))*DAYS360($T103,DATE(AX$7,12,31)),     IF((YEAR($T103)+$X103)&lt;=AX$7,               $W103-SUM($Y103:AW103),               $W103/$X103))))</f>
        <v/>
      </c>
      <c r="AY103" s="240">
        <f>IF(OR(NOT(ISNUMBER($T103)),ISBLANK($W103),NOT(ISNUMBER($X103))),0,      IF(OR(YEAR($T103)&gt;AY$7,$X103&lt;=0,(YEAR($T103)+$X103)&lt;AY$7),0,     IF(YEAR($T103)=AY$7,               ($W103/($X103*360))*DAYS360($T103,DATE(AY$7,12,31)),     IF((YEAR($T103)+$X103)&lt;=AY$7,               $W103-SUM($Y103:AX103),               $W103/$X103))))</f>
        <v/>
      </c>
      <c r="AZ103" s="240">
        <f>IF(OR(NOT(ISNUMBER($T103)),ISBLANK($W103),NOT(ISNUMBER($X103))),0,      IF(OR(YEAR($T103)&gt;AZ$7,$X103&lt;=0,(YEAR($T103)+$X103)&lt;AZ$7),0,     IF(YEAR($T103)=AZ$7,               ($W103/($X103*360))*DAYS360($T103,DATE(AZ$7,12,31)),     IF((YEAR($T103)+$X103)&lt;=AZ$7,               $W103-SUM($Y103:AY103),               $W103/$X103))))</f>
        <v/>
      </c>
      <c r="BA103" s="240">
        <f>IF(OR(NOT(ISNUMBER($T103)),ISBLANK($W103),NOT(ISNUMBER($X103))),0,      IF(OR(YEAR($T103)&gt;BA$7,$X103&lt;=0,(YEAR($T103)+$X103)&lt;BA$7),0,     IF(YEAR($T103)=BA$7,               ($W103/($X103*360))*DAYS360($T103,DATE(BA$7,12,31)),     IF((YEAR($T103)+$X103)&lt;=BA$7,               $W103-SUM($Y103:AZ103),               $W103/$X103))))</f>
        <v/>
      </c>
      <c r="BB103" s="240">
        <f>IF(OR(NOT(ISNUMBER($T103)),ISBLANK($W103),NOT(ISNUMBER($X103))),0,      IF(OR(YEAR($T103)&gt;BB$7,$X103&lt;=0,(YEAR($T103)+$X103)&lt;BB$7),0,     IF(YEAR($T103)=BB$7,               ($W103/($X103*360))*DAYS360($T103,DATE(BB$7,12,31)),     IF((YEAR($T103)+$X103)&lt;=BB$7,               $W103-SUM($Y103:BA103),               $W103/$X103))))</f>
        <v/>
      </c>
      <c r="BC103" s="240">
        <f>IF(OR(NOT(ISNUMBER($T103)),ISBLANK($W103),NOT(ISNUMBER($X103))),0,      IF(OR(YEAR($T103)&gt;BC$7,$X103&lt;=0,(YEAR($T103)+$X103)&lt;BC$7),0,     IF(YEAR($T103)=BC$7,               ($W103/($X103*360))*DAYS360($T103,DATE(BC$7,12,31)),     IF((YEAR($T103)+$X103)&lt;=BC$7,               $W103-SUM($Y103:BB103),               $W103/$X103))))</f>
        <v/>
      </c>
      <c r="BD103" s="240">
        <f>IF(OR(NOT(ISNUMBER($T103)),ISBLANK($W103),NOT(ISNUMBER($X103))),0,      IF(OR(YEAR($T103)&gt;BD$7,$X103&lt;=0,(YEAR($T103)+$X103)&lt;BD$7),0,     IF(YEAR($T103)=BD$7,               ($W103/($X103*360))*DAYS360($T103,DATE(BD$7,12,31)),     IF((YEAR($T103)+$X103)&lt;=BD$7,               $W103-SUM($Y103:BC103),               $W103/$X103))))</f>
        <v/>
      </c>
      <c r="BE103" s="240">
        <f>IF(OR(NOT(ISNUMBER($T103)),ISBLANK($W103),NOT(ISNUMBER($X103))),0,      IF(OR(YEAR($T103)&gt;BE$7,$X103&lt;=0,(YEAR($T103)+$X103)&lt;BE$7),0,     IF(YEAR($T103)=BE$7,               ($W103/($X103*360))*DAYS360($T103,DATE(BE$7,12,31)),     IF((YEAR($T103)+$X103)&lt;=BE$7,               $W103-SUM($Y103:BD103),               $W103/$X103))))</f>
        <v/>
      </c>
      <c r="BF103" s="240">
        <f>IF(OR(NOT(ISNUMBER($T103)),ISBLANK($W103),NOT(ISNUMBER($X103))),0,      IF(OR(YEAR($T103)&gt;BF$7,$X103&lt;=0,(YEAR($T103)+$X103)&lt;BF$7),0,     IF(YEAR($T103)=BF$7,               ($W103/($X103*360))*DAYS360($T103,DATE(BF$7,12,31)),     IF((YEAR($T103)+$X103)&lt;=BF$7,               $W103-SUM($Y103:BE103),               $W103/$X103))))</f>
        <v/>
      </c>
      <c r="BG103" s="240">
        <f>IF(OR(NOT(ISNUMBER($T103)),ISBLANK($W103),NOT(ISNUMBER($X103))),0,      IF(OR(YEAR($T103)&gt;BG$7,$X103&lt;=0,(YEAR($T103)+$X103)&lt;BG$7),0,     IF(YEAR($T103)=BG$7,               ($W103/($X103*360))*DAYS360($T103,DATE(BG$7,12,31)),     IF((YEAR($T103)+$X103)&lt;=BG$7,               $W103-SUM($Y103:BF103),               $W103/$X103))))</f>
        <v/>
      </c>
      <c r="BH103" s="240">
        <f>IF(OR(NOT(ISNUMBER($T103)),ISBLANK($W103),NOT(ISNUMBER($X103))),0,      IF(OR(YEAR($T103)&gt;BH$7,$X103&lt;=0,(YEAR($T103)+$X103)&lt;BH$7),0,     IF(YEAR($T103)=BH$7,               ($W103/($X103*360))*DAYS360($T103,DATE(BH$7,12,31)),     IF((YEAR($T103)+$X103)&lt;=BH$7,               $W103-SUM($Y103:BG103),               $W103/$X103))))</f>
        <v/>
      </c>
      <c r="BI103" s="240">
        <f>IF(OR(NOT(ISNUMBER($T103)),ISBLANK($W103),NOT(ISNUMBER($X103))),0,      IF(OR(YEAR($T103)&gt;BI$7,$X103&lt;=0,(YEAR($T103)+$X103)&lt;BI$7),0,     IF(YEAR($T103)=BI$7,               ($W103/($X103*360))*DAYS360($T103,DATE(BI$7,12,31)),     IF((YEAR($T103)+$X103)&lt;=BI$7,               $W103-SUM($Y103:BH103),               $W103/$X103))))</f>
        <v/>
      </c>
      <c r="BJ103" s="240">
        <f>IF(OR(NOT(ISNUMBER($T103)),ISBLANK($W103),NOT(ISNUMBER($X103))),0,      IF(OR(YEAR($T103)&gt;BJ$7,$X103&lt;=0,(YEAR($T103)+$X103)&lt;BJ$7),0,     IF(YEAR($T103)=BJ$7,               ($W103/($X103*360))*DAYS360($T103,DATE(BJ$7,12,31)),     IF((YEAR($T103)+$X103)&lt;=BJ$7,               $W103-SUM($Y103:BI103),               $W103/$X103))))</f>
        <v/>
      </c>
      <c r="BK103" s="240">
        <f>IF(OR(NOT(ISNUMBER($T103)),ISBLANK($W103),NOT(ISNUMBER($X103))),0,      IF(OR(YEAR($T103)&gt;BK$7,$X103&lt;=0,(YEAR($T103)+$X103)&lt;BK$7),0,     IF(YEAR($T103)=BK$7,               ($W103/($X103*360))*DAYS360($T103,DATE(BK$7,12,31)),     IF((YEAR($T103)+$X103)&lt;=BK$7,               $W103-SUM($Y103:BJ103),               $W103/$X103))))</f>
        <v/>
      </c>
      <c r="BL103" s="240">
        <f>IF(OR(NOT(ISNUMBER($T103)),ISBLANK($W103),NOT(ISNUMBER($X103))),0,      IF(OR(YEAR($T103)&gt;BL$7,$X103&lt;=0,(YEAR($T103)+$X103)&lt;BL$7),0,     IF(YEAR($T103)=BL$7,               ($W103/($X103*360))*DAYS360($T103,DATE(BL$7,12,31)),     IF((YEAR($T103)+$X103)&lt;=BL$7,               $W103-SUM($Y103:BK103),               $W103/$X103))))</f>
        <v/>
      </c>
      <c r="BM103" s="240">
        <f>IF(OR(NOT(ISNUMBER($T103)),ISBLANK($W103),NOT(ISNUMBER($X103))),0,      IF(OR(YEAR($T103)&gt;BM$7,$X103&lt;=0,(YEAR($T103)+$X103)&lt;BM$7),0,     IF(YEAR($T103)=BM$7,               ($W103/($X103*360))*DAYS360($T103,DATE(BM$7,12,31)),     IF((YEAR($T103)+$X103)&lt;=BM$7,               $W103-SUM($Y103:BL103),               $W103/$X103))))</f>
        <v/>
      </c>
      <c r="BN103" s="240">
        <f>IF(OR(NOT(ISNUMBER($T103)),ISBLANK($W103),NOT(ISNUMBER($X103))),0,      IF(OR(YEAR($T103)&gt;BN$7,$X103&lt;=0,(YEAR($T103)+$X103)&lt;BN$7),0,     IF(YEAR($T103)=BN$7,               ($W103/($X103*360))*DAYS360($T103,DATE(BN$7,12,31)),     IF((YEAR($T103)+$X103)&lt;=BN$7,               $W103-SUM($Y103:BM103),               $W103/$X103))))</f>
        <v/>
      </c>
      <c r="BO103" s="240">
        <f>IF(OR(NOT(ISNUMBER($T103)),ISBLANK($W103),NOT(ISNUMBER($X103))),0,      IF(OR(YEAR($T103)&gt;BO$7,$X103&lt;=0,(YEAR($T103)+$X103)&lt;BO$7),0,     IF(YEAR($T103)=BO$7,               ($W103/($X103*360))*DAYS360($T103,DATE(BO$7,12,31)),     IF((YEAR($T103)+$X103)&lt;=BO$7,               $W103-SUM($Y103:BN103),               $W103/$X103))))</f>
        <v/>
      </c>
      <c r="BP103" s="240">
        <f>IF(OR(NOT(ISNUMBER($T103)),ISBLANK($W103),NOT(ISNUMBER($X103))),0,      IF(OR(YEAR($T103)&gt;BP$7,$X103&lt;=0,(YEAR($T103)+$X103)&lt;BP$7),0,     IF(YEAR($T103)=BP$7,               ($W103/($X103*360))*DAYS360($T103,DATE(BP$7,12,31)),     IF((YEAR($T103)+$X103)&lt;=BP$7,               $W103-SUM($Y103:BO103),               $W103/$X103))))</f>
        <v/>
      </c>
      <c r="BQ103" s="240">
        <f>IF(OR(NOT(ISNUMBER($T103)),ISBLANK($W103),NOT(ISNUMBER($X103))),0,      IF(OR(YEAR($T103)&gt;BQ$7,$X103&lt;=0,(YEAR($T103)+$X103)&lt;BQ$7),0,     IF(YEAR($T103)=BQ$7,               ($W103/($X103*360))*DAYS360($T103,DATE(BQ$7,12,31)),     IF((YEAR($T103)+$X103)&lt;=BQ$7,               $W103-SUM($Y103:BP103),               $W103/$X103))))</f>
        <v/>
      </c>
      <c r="BR103" s="240">
        <f>IF(OR(NOT(ISNUMBER($T103)),ISBLANK($W103),NOT(ISNUMBER($X103))),0,      IF(OR(YEAR($T103)&gt;BR$7,$X103&lt;=0,(YEAR($T103)+$X103)&lt;BR$7),0,     IF(YEAR($T103)=BR$7,               ($W103/($X103*360))*DAYS360($T103,DATE(BR$7,12,31)),     IF((YEAR($T103)+$X103)&lt;=BR$7,               $W103-SUM($Y103:BQ103),               $W103/$X103))))</f>
        <v/>
      </c>
      <c r="BS103" s="240">
        <f>IF(OR(NOT(ISNUMBER($T103)),ISBLANK($W103),NOT(ISNUMBER($X103))),0,      IF(OR(YEAR($T103)&gt;BS$7,$X103&lt;=0,(YEAR($T103)+$X103)&lt;BS$7),0,     IF(YEAR($T103)=BS$7,               ($W103/($X103*360))*DAYS360($T103,DATE(BS$7,12,31)),     IF((YEAR($T103)+$X103)&lt;=BS$7,               $W103-SUM($Y103:BR103),               $W103/$X103))))</f>
        <v/>
      </c>
      <c r="BT103" s="240">
        <f>IF(OR(NOT(ISNUMBER($T103)),ISBLANK($W103),NOT(ISNUMBER($X103))),0,      IF(OR(YEAR($T103)&gt;BT$7,$X103&lt;=0,(YEAR($T103)+$X103)&lt;BT$7),0,     IF(YEAR($T103)=BT$7,               ($W103/($X103*360))*DAYS360($T103,DATE(BT$7,12,31)),     IF((YEAR($T103)+$X103)&lt;=BT$7,               $W103-SUM($Y103:BS103),               $W103/$X103))))</f>
        <v/>
      </c>
      <c r="BU103" s="240">
        <f>IF(OR(NOT(ISNUMBER($T103)),ISBLANK($W103),NOT(ISNUMBER($X103))),0,      IF(OR(YEAR($T103)&gt;BU$7,$X103&lt;=0,(YEAR($T103)+$X103)&lt;BU$7),0,     IF(YEAR($T103)=BU$7,               ($W103/($X103*360))*DAYS360($T103,DATE(BU$7,12,31)),     IF((YEAR($T103)+$X103)&lt;=BU$7,               $W103-SUM($Y103:BT103),               $W103/$X103))))</f>
        <v/>
      </c>
      <c r="BV103" s="240">
        <f>IF(OR(NOT(ISNUMBER($T103)),ISBLANK($W103),NOT(ISNUMBER($X103))),0,      IF(OR(YEAR($T103)&gt;BV$7,$X103&lt;=0,(YEAR($T103)+$X103)&lt;BV$7),0,     IF(YEAR($T103)=BV$7,               ($W103/($X103*360))*DAYS360($T103,DATE(BV$7,12,31)),     IF((YEAR($T103)+$X103)&lt;=BV$7,               $W103-SUM($Y103:BU103),               $W103/$X103))))</f>
        <v/>
      </c>
      <c r="BW103" s="240">
        <f>IF(OR(NOT(ISNUMBER($T103)),ISBLANK($W103),NOT(ISNUMBER($X103))),0,      IF(OR(YEAR($T103)&gt;BW$7,$X103&lt;=0,(YEAR($T103)+$X103)&lt;BW$7),0,     IF(YEAR($T103)=BW$7,               ($W103/($X103*360))*DAYS360($T103,DATE(BW$7,12,31)),     IF((YEAR($T103)+$X103)&lt;=BW$7,               $W103-SUM($Y103:BV103),               $W103/$X103))))</f>
        <v/>
      </c>
      <c r="BX103" s="240">
        <f>IF(OR(NOT(ISNUMBER($T103)),ISBLANK($W103),NOT(ISNUMBER($X103))),0,      IF(OR(YEAR($T103)&gt;BX$7,$X103&lt;=0,(YEAR($T103)+$X103)&lt;BX$7),0,     IF(YEAR($T103)=BX$7,               ($W103/($X103*360))*DAYS360($T103,DATE(BX$7,12,31)),     IF((YEAR($T103)+$X103)&lt;=BX$7,               $W103-SUM($Y103:BW103),               $W103/$X103))))</f>
        <v/>
      </c>
      <c r="BY103" s="240">
        <f>IF(OR(NOT(ISNUMBER($T103)),ISBLANK($W103),NOT(ISNUMBER($X103))),0,      IF(OR(YEAR($T103)&gt;BY$7,$X103&lt;=0,(YEAR($T103)+$X103)&lt;BY$7),0,     IF(YEAR($T103)=BY$7,               ($W103/($X103*360))*DAYS360($T103,DATE(BY$7,12,31)),     IF((YEAR($T103)+$X103)&lt;=BY$7,               $W103-SUM($Y103:BX103),               $W103/$X103))))</f>
        <v/>
      </c>
    </row>
    <row r="104" ht="15" customFormat="1" customHeight="1" s="14">
      <c r="A104" s="12" t="n"/>
      <c r="B104" s="30" t="inlineStr">
        <is>
          <t>Bien_Immo - 1</t>
        </is>
      </c>
      <c r="C104" s="190" t="n"/>
      <c r="D104" s="356" t="n"/>
      <c r="E104" s="525" t="n"/>
      <c r="F104" s="525" t="n"/>
      <c r="G104" s="525" t="n"/>
      <c r="H104" s="525" t="n"/>
      <c r="I104" s="525" t="n"/>
      <c r="J104" s="525" t="n"/>
      <c r="K104" s="525" t="n"/>
      <c r="L104" s="525" t="n"/>
      <c r="M104" s="525" t="n"/>
      <c r="N104" s="526" t="n"/>
      <c r="O104" s="260" t="n"/>
      <c r="P104" s="191" t="n"/>
      <c r="Q104" s="341" t="inlineStr">
        <is>
          <t>Autres immobilisations corporelles</t>
        </is>
      </c>
      <c r="R104" s="18" t="n"/>
      <c r="S104" s="12">
        <f>B110</f>
        <v/>
      </c>
      <c r="T104" s="176">
        <f>IFERROR( IF(ISBLANK(C110),"",IF(C110&lt;HLOOKUP(S104,$Z$275:$AC$280,5,FALSE),"",MAX(HLOOKUP(S104,$Z$275:$AC$280,6,FALSE),C110) ) ),"")</f>
        <v/>
      </c>
      <c r="U104" s="287">
        <f>IF(ISBLANK(D110),"",D110)</f>
        <v/>
      </c>
      <c r="V104" s="316">
        <f>Q110</f>
        <v/>
      </c>
      <c r="W104" s="512">
        <f>IF(ISBLANK(O110),0,O110)</f>
        <v/>
      </c>
      <c r="X104" s="512">
        <f>IF(ISBLANK(P110),"",P110)</f>
        <v/>
      </c>
      <c r="Y104" s="12" t="n"/>
      <c r="Z104" s="240">
        <f>IF(OR(NOT(ISNUMBER($T104)),ISBLANK($W104),NOT(ISNUMBER($X104))),0,      IF(OR(YEAR($T104)&gt;Z$7,$X104&lt;=0,(YEAR($T104)+$X104)&lt;Z$7),0,     IF(YEAR($T104)=Z$7,               ($W104/($X104*360))*DAYS360($T104,DATE(Z$7,12,31)),     IF((YEAR($T104)+$X104)&lt;=Z$7,               $W104-SUM($Y104:Y104),               $W104/$X104))))</f>
        <v/>
      </c>
      <c r="AA104" s="240">
        <f>IF(OR(NOT(ISNUMBER($T104)),ISBLANK($W104),NOT(ISNUMBER($X104))),0,      IF(OR(YEAR($T104)&gt;AA$7,$X104&lt;=0,(YEAR($T104)+$X104)&lt;AA$7),0,     IF(YEAR($T104)=AA$7,               ($W104/($X104*360))*DAYS360($T104,DATE(AA$7,12,31)),     IF((YEAR($T104)+$X104)&lt;=AA$7,               $W104-SUM($Y104:Z104),               $W104/$X104))))</f>
        <v/>
      </c>
      <c r="AB104" s="240">
        <f>IF(OR(NOT(ISNUMBER($T104)),ISBLANK($W104),NOT(ISNUMBER($X104))),0,      IF(OR(YEAR($T104)&gt;AB$7,$X104&lt;=0,(YEAR($T104)+$X104)&lt;AB$7),0,     IF(YEAR($T104)=AB$7,               ($W104/($X104*360))*DAYS360($T104,DATE(AB$7,12,31)),     IF((YEAR($T104)+$X104)&lt;=AB$7,               $W104-SUM($Y104:AA104),               $W104/$X104))))</f>
        <v/>
      </c>
      <c r="AC104" s="240">
        <f>IF(OR(NOT(ISNUMBER($T104)),ISBLANK($W104),NOT(ISNUMBER($X104))),0,      IF(OR(YEAR($T104)&gt;AC$7,$X104&lt;=0,(YEAR($T104)+$X104)&lt;AC$7),0,     IF(YEAR($T104)=AC$7,               ($W104/($X104*360))*DAYS360($T104,DATE(AC$7,12,31)),     IF((YEAR($T104)+$X104)&lt;=AC$7,               $W104-SUM($Y104:AB104),               $W104/$X104))))</f>
        <v/>
      </c>
      <c r="AD104" s="240">
        <f>IF(OR(NOT(ISNUMBER($T104)),ISBLANK($W104),NOT(ISNUMBER($X104))),0,      IF(OR(YEAR($T104)&gt;AD$7,$X104&lt;=0,(YEAR($T104)+$X104)&lt;AD$7),0,     IF(YEAR($T104)=AD$7,               ($W104/($X104*360))*DAYS360($T104,DATE(AD$7,12,31)),     IF((YEAR($T104)+$X104)&lt;=AD$7,               $W104-SUM($Y104:AC104),               $W104/$X104))))</f>
        <v/>
      </c>
      <c r="AE104" s="240">
        <f>IF(OR(NOT(ISNUMBER($T104)),ISBLANK($W104),NOT(ISNUMBER($X104))),0,      IF(OR(YEAR($T104)&gt;AE$7,$X104&lt;=0,(YEAR($T104)+$X104)&lt;AE$7),0,     IF(YEAR($T104)=AE$7,               ($W104/($X104*360))*DAYS360($T104,DATE(AE$7,12,31)),     IF((YEAR($T104)+$X104)&lt;=AE$7,               $W104-SUM($Y104:AD104),               $W104/$X104))))</f>
        <v/>
      </c>
      <c r="AF104" s="240">
        <f>IF(OR(NOT(ISNUMBER($T104)),ISBLANK($W104),NOT(ISNUMBER($X104))),0,      IF(OR(YEAR($T104)&gt;AF$7,$X104&lt;=0,(YEAR($T104)+$X104)&lt;AF$7),0,     IF(YEAR($T104)=AF$7,               ($W104/($X104*360))*DAYS360($T104,DATE(AF$7,12,31)),     IF((YEAR($T104)+$X104)&lt;=AF$7,               $W104-SUM($Y104:AE104),               $W104/$X104))))</f>
        <v/>
      </c>
      <c r="AG104" s="240">
        <f>IF(OR(NOT(ISNUMBER($T104)),ISBLANK($W104),NOT(ISNUMBER($X104))),0,      IF(OR(YEAR($T104)&gt;AG$7,$X104&lt;=0,(YEAR($T104)+$X104)&lt;AG$7),0,     IF(YEAR($T104)=AG$7,               ($W104/($X104*360))*DAYS360($T104,DATE(AG$7,12,31)),     IF((YEAR($T104)+$X104)&lt;=AG$7,               $W104-SUM($Y104:AF104),               $W104/$X104))))</f>
        <v/>
      </c>
      <c r="AH104" s="240">
        <f>IF(OR(NOT(ISNUMBER($T104)),ISBLANK($W104),NOT(ISNUMBER($X104))),0,      IF(OR(YEAR($T104)&gt;AH$7,$X104&lt;=0,(YEAR($T104)+$X104)&lt;AH$7),0,     IF(YEAR($T104)=AH$7,               ($W104/($X104*360))*DAYS360($T104,DATE(AH$7,12,31)),     IF((YEAR($T104)+$X104)&lt;=AH$7,               $W104-SUM($Y104:AG104),               $W104/$X104))))</f>
        <v/>
      </c>
      <c r="AI104" s="240">
        <f>IF(OR(NOT(ISNUMBER($T104)),ISBLANK($W104),NOT(ISNUMBER($X104))),0,      IF(OR(YEAR($T104)&gt;AI$7,$X104&lt;=0,(YEAR($T104)+$X104)&lt;AI$7),0,     IF(YEAR($T104)=AI$7,               ($W104/($X104*360))*DAYS360($T104,DATE(AI$7,12,31)),     IF((YEAR($T104)+$X104)&lt;=AI$7,               $W104-SUM($Y104:AH104),               $W104/$X104))))</f>
        <v/>
      </c>
      <c r="AJ104" s="240">
        <f>IF(OR(NOT(ISNUMBER($T104)),ISBLANK($W104),NOT(ISNUMBER($X104))),0,      IF(OR(YEAR($T104)&gt;AJ$7,$X104&lt;=0,(YEAR($T104)+$X104)&lt;AJ$7),0,     IF(YEAR($T104)=AJ$7,               ($W104/($X104*360))*DAYS360($T104,DATE(AJ$7,12,31)),     IF((YEAR($T104)+$X104)&lt;=AJ$7,               $W104-SUM($Y104:AI104),               $W104/$X104))))</f>
        <v/>
      </c>
      <c r="AK104" s="240">
        <f>IF(OR(NOT(ISNUMBER($T104)),ISBLANK($W104),NOT(ISNUMBER($X104))),0,      IF(OR(YEAR($T104)&gt;AK$7,$X104&lt;=0,(YEAR($T104)+$X104)&lt;AK$7),0,     IF(YEAR($T104)=AK$7,               ($W104/($X104*360))*DAYS360($T104,DATE(AK$7,12,31)),     IF((YEAR($T104)+$X104)&lt;=AK$7,               $W104-SUM($Y104:AJ104),               $W104/$X104))))</f>
        <v/>
      </c>
      <c r="AL104" s="240">
        <f>IF(OR(NOT(ISNUMBER($T104)),ISBLANK($W104),NOT(ISNUMBER($X104))),0,      IF(OR(YEAR($T104)&gt;AL$7,$X104&lt;=0,(YEAR($T104)+$X104)&lt;AL$7),0,     IF(YEAR($T104)=AL$7,               ($W104/($X104*360))*DAYS360($T104,DATE(AL$7,12,31)),     IF((YEAR($T104)+$X104)&lt;=AL$7,               $W104-SUM($Y104:AK104),               $W104/$X104))))</f>
        <v/>
      </c>
      <c r="AM104" s="240">
        <f>IF(OR(NOT(ISNUMBER($T104)),ISBLANK($W104),NOT(ISNUMBER($X104))),0,      IF(OR(YEAR($T104)&gt;AM$7,$X104&lt;=0,(YEAR($T104)+$X104)&lt;AM$7),0,     IF(YEAR($T104)=AM$7,               ($W104/($X104*360))*DAYS360($T104,DATE(AM$7,12,31)),     IF((YEAR($T104)+$X104)&lt;=AM$7,               $W104-SUM($Y104:AL104),               $W104/$X104))))</f>
        <v/>
      </c>
      <c r="AN104" s="240">
        <f>IF(OR(NOT(ISNUMBER($T104)),ISBLANK($W104),NOT(ISNUMBER($X104))),0,      IF(OR(YEAR($T104)&gt;AN$7,$X104&lt;=0,(YEAR($T104)+$X104)&lt;AN$7),0,     IF(YEAR($T104)=AN$7,               ($W104/($X104*360))*DAYS360($T104,DATE(AN$7,12,31)),     IF((YEAR($T104)+$X104)&lt;=AN$7,               $W104-SUM($Y104:AM104),               $W104/$X104))))</f>
        <v/>
      </c>
      <c r="AO104" s="240">
        <f>IF(OR(NOT(ISNUMBER($T104)),ISBLANK($W104),NOT(ISNUMBER($X104))),0,      IF(OR(YEAR($T104)&gt;AO$7,$X104&lt;=0,(YEAR($T104)+$X104)&lt;AO$7),0,     IF(YEAR($T104)=AO$7,               ($W104/($X104*360))*DAYS360($T104,DATE(AO$7,12,31)),     IF((YEAR($T104)+$X104)&lt;=AO$7,               $W104-SUM($Y104:AN104),               $W104/$X104))))</f>
        <v/>
      </c>
      <c r="AP104" s="240">
        <f>IF(OR(NOT(ISNUMBER($T104)),ISBLANK($W104),NOT(ISNUMBER($X104))),0,      IF(OR(YEAR($T104)&gt;AP$7,$X104&lt;=0,(YEAR($T104)+$X104)&lt;AP$7),0,     IF(YEAR($T104)=AP$7,               ($W104/($X104*360))*DAYS360($T104,DATE(AP$7,12,31)),     IF((YEAR($T104)+$X104)&lt;=AP$7,               $W104-SUM($Y104:AO104),               $W104/$X104))))</f>
        <v/>
      </c>
      <c r="AQ104" s="240">
        <f>IF(OR(NOT(ISNUMBER($T104)),ISBLANK($W104),NOT(ISNUMBER($X104))),0,      IF(OR(YEAR($T104)&gt;AQ$7,$X104&lt;=0,(YEAR($T104)+$X104)&lt;AQ$7),0,     IF(YEAR($T104)=AQ$7,               ($W104/($X104*360))*DAYS360($T104,DATE(AQ$7,12,31)),     IF((YEAR($T104)+$X104)&lt;=AQ$7,               $W104-SUM($Y104:AP104),               $W104/$X104))))</f>
        <v/>
      </c>
      <c r="AR104" s="240">
        <f>IF(OR(NOT(ISNUMBER($T104)),ISBLANK($W104),NOT(ISNUMBER($X104))),0,      IF(OR(YEAR($T104)&gt;AR$7,$X104&lt;=0,(YEAR($T104)+$X104)&lt;AR$7),0,     IF(YEAR($T104)=AR$7,               ($W104/($X104*360))*DAYS360($T104,DATE(AR$7,12,31)),     IF((YEAR($T104)+$X104)&lt;=AR$7,               $W104-SUM($Y104:AQ104),               $W104/$X104))))</f>
        <v/>
      </c>
      <c r="AS104" s="240">
        <f>IF(OR(NOT(ISNUMBER($T104)),ISBLANK($W104),NOT(ISNUMBER($X104))),0,      IF(OR(YEAR($T104)&gt;AS$7,$X104&lt;=0,(YEAR($T104)+$X104)&lt;AS$7),0,     IF(YEAR($T104)=AS$7,               ($W104/($X104*360))*DAYS360($T104,DATE(AS$7,12,31)),     IF((YEAR($T104)+$X104)&lt;=AS$7,               $W104-SUM($Y104:AR104),               $W104/$X104))))</f>
        <v/>
      </c>
      <c r="AT104" s="240">
        <f>IF(OR(NOT(ISNUMBER($T104)),ISBLANK($W104),NOT(ISNUMBER($X104))),0,      IF(OR(YEAR($T104)&gt;AT$7,$X104&lt;=0,(YEAR($T104)+$X104)&lt;AT$7),0,     IF(YEAR($T104)=AT$7,               ($W104/($X104*360))*DAYS360($T104,DATE(AT$7,12,31)),     IF((YEAR($T104)+$X104)&lt;=AT$7,               $W104-SUM($Y104:AS104),               $W104/$X104))))</f>
        <v/>
      </c>
      <c r="AU104" s="240">
        <f>IF(OR(NOT(ISNUMBER($T104)),ISBLANK($W104),NOT(ISNUMBER($X104))),0,      IF(OR(YEAR($T104)&gt;AU$7,$X104&lt;=0,(YEAR($T104)+$X104)&lt;AU$7),0,     IF(YEAR($T104)=AU$7,               ($W104/($X104*360))*DAYS360($T104,DATE(AU$7,12,31)),     IF((YEAR($T104)+$X104)&lt;=AU$7,               $W104-SUM($Y104:AT104),               $W104/$X104))))</f>
        <v/>
      </c>
      <c r="AV104" s="240">
        <f>IF(OR(NOT(ISNUMBER($T104)),ISBLANK($W104),NOT(ISNUMBER($X104))),0,      IF(OR(YEAR($T104)&gt;AV$7,$X104&lt;=0,(YEAR($T104)+$X104)&lt;AV$7),0,     IF(YEAR($T104)=AV$7,               ($W104/($X104*360))*DAYS360($T104,DATE(AV$7,12,31)),     IF((YEAR($T104)+$X104)&lt;=AV$7,               $W104-SUM($Y104:AU104),               $W104/$X104))))</f>
        <v/>
      </c>
      <c r="AW104" s="240">
        <f>IF(OR(NOT(ISNUMBER($T104)),ISBLANK($W104),NOT(ISNUMBER($X104))),0,      IF(OR(YEAR($T104)&gt;AW$7,$X104&lt;=0,(YEAR($T104)+$X104)&lt;AW$7),0,     IF(YEAR($T104)=AW$7,               ($W104/($X104*360))*DAYS360($T104,DATE(AW$7,12,31)),     IF((YEAR($T104)+$X104)&lt;=AW$7,               $W104-SUM($Y104:AV104),               $W104/$X104))))</f>
        <v/>
      </c>
      <c r="AX104" s="240">
        <f>IF(OR(NOT(ISNUMBER($T104)),ISBLANK($W104),NOT(ISNUMBER($X104))),0,      IF(OR(YEAR($T104)&gt;AX$7,$X104&lt;=0,(YEAR($T104)+$X104)&lt;AX$7),0,     IF(YEAR($T104)=AX$7,               ($W104/($X104*360))*DAYS360($T104,DATE(AX$7,12,31)),     IF((YEAR($T104)+$X104)&lt;=AX$7,               $W104-SUM($Y104:AW104),               $W104/$X104))))</f>
        <v/>
      </c>
      <c r="AY104" s="240">
        <f>IF(OR(NOT(ISNUMBER($T104)),ISBLANK($W104),NOT(ISNUMBER($X104))),0,      IF(OR(YEAR($T104)&gt;AY$7,$X104&lt;=0,(YEAR($T104)+$X104)&lt;AY$7),0,     IF(YEAR($T104)=AY$7,               ($W104/($X104*360))*DAYS360($T104,DATE(AY$7,12,31)),     IF((YEAR($T104)+$X104)&lt;=AY$7,               $W104-SUM($Y104:AX104),               $W104/$X104))))</f>
        <v/>
      </c>
      <c r="AZ104" s="240">
        <f>IF(OR(NOT(ISNUMBER($T104)),ISBLANK($W104),NOT(ISNUMBER($X104))),0,      IF(OR(YEAR($T104)&gt;AZ$7,$X104&lt;=0,(YEAR($T104)+$X104)&lt;AZ$7),0,     IF(YEAR($T104)=AZ$7,               ($W104/($X104*360))*DAYS360($T104,DATE(AZ$7,12,31)),     IF((YEAR($T104)+$X104)&lt;=AZ$7,               $W104-SUM($Y104:AY104),               $W104/$X104))))</f>
        <v/>
      </c>
      <c r="BA104" s="240">
        <f>IF(OR(NOT(ISNUMBER($T104)),ISBLANK($W104),NOT(ISNUMBER($X104))),0,      IF(OR(YEAR($T104)&gt;BA$7,$X104&lt;=0,(YEAR($T104)+$X104)&lt;BA$7),0,     IF(YEAR($T104)=BA$7,               ($W104/($X104*360))*DAYS360($T104,DATE(BA$7,12,31)),     IF((YEAR($T104)+$X104)&lt;=BA$7,               $W104-SUM($Y104:AZ104),               $W104/$X104))))</f>
        <v/>
      </c>
      <c r="BB104" s="240">
        <f>IF(OR(NOT(ISNUMBER($T104)),ISBLANK($W104),NOT(ISNUMBER($X104))),0,      IF(OR(YEAR($T104)&gt;BB$7,$X104&lt;=0,(YEAR($T104)+$X104)&lt;BB$7),0,     IF(YEAR($T104)=BB$7,               ($W104/($X104*360))*DAYS360($T104,DATE(BB$7,12,31)),     IF((YEAR($T104)+$X104)&lt;=BB$7,               $W104-SUM($Y104:BA104),               $W104/$X104))))</f>
        <v/>
      </c>
      <c r="BC104" s="240">
        <f>IF(OR(NOT(ISNUMBER($T104)),ISBLANK($W104),NOT(ISNUMBER($X104))),0,      IF(OR(YEAR($T104)&gt;BC$7,$X104&lt;=0,(YEAR($T104)+$X104)&lt;BC$7),0,     IF(YEAR($T104)=BC$7,               ($W104/($X104*360))*DAYS360($T104,DATE(BC$7,12,31)),     IF((YEAR($T104)+$X104)&lt;=BC$7,               $W104-SUM($Y104:BB104),               $W104/$X104))))</f>
        <v/>
      </c>
      <c r="BD104" s="240">
        <f>IF(OR(NOT(ISNUMBER($T104)),ISBLANK($W104),NOT(ISNUMBER($X104))),0,      IF(OR(YEAR($T104)&gt;BD$7,$X104&lt;=0,(YEAR($T104)+$X104)&lt;BD$7),0,     IF(YEAR($T104)=BD$7,               ($W104/($X104*360))*DAYS360($T104,DATE(BD$7,12,31)),     IF((YEAR($T104)+$X104)&lt;=BD$7,               $W104-SUM($Y104:BC104),               $W104/$X104))))</f>
        <v/>
      </c>
      <c r="BE104" s="240">
        <f>IF(OR(NOT(ISNUMBER($T104)),ISBLANK($W104),NOT(ISNUMBER($X104))),0,      IF(OR(YEAR($T104)&gt;BE$7,$X104&lt;=0,(YEAR($T104)+$X104)&lt;BE$7),0,     IF(YEAR($T104)=BE$7,               ($W104/($X104*360))*DAYS360($T104,DATE(BE$7,12,31)),     IF((YEAR($T104)+$X104)&lt;=BE$7,               $W104-SUM($Y104:BD104),               $W104/$X104))))</f>
        <v/>
      </c>
      <c r="BF104" s="240">
        <f>IF(OR(NOT(ISNUMBER($T104)),ISBLANK($W104),NOT(ISNUMBER($X104))),0,      IF(OR(YEAR($T104)&gt;BF$7,$X104&lt;=0,(YEAR($T104)+$X104)&lt;BF$7),0,     IF(YEAR($T104)=BF$7,               ($W104/($X104*360))*DAYS360($T104,DATE(BF$7,12,31)),     IF((YEAR($T104)+$X104)&lt;=BF$7,               $W104-SUM($Y104:BE104),               $W104/$X104))))</f>
        <v/>
      </c>
      <c r="BG104" s="240">
        <f>IF(OR(NOT(ISNUMBER($T104)),ISBLANK($W104),NOT(ISNUMBER($X104))),0,      IF(OR(YEAR($T104)&gt;BG$7,$X104&lt;=0,(YEAR($T104)+$X104)&lt;BG$7),0,     IF(YEAR($T104)=BG$7,               ($W104/($X104*360))*DAYS360($T104,DATE(BG$7,12,31)),     IF((YEAR($T104)+$X104)&lt;=BG$7,               $W104-SUM($Y104:BF104),               $W104/$X104))))</f>
        <v/>
      </c>
      <c r="BH104" s="240">
        <f>IF(OR(NOT(ISNUMBER($T104)),ISBLANK($W104),NOT(ISNUMBER($X104))),0,      IF(OR(YEAR($T104)&gt;BH$7,$X104&lt;=0,(YEAR($T104)+$X104)&lt;BH$7),0,     IF(YEAR($T104)=BH$7,               ($W104/($X104*360))*DAYS360($T104,DATE(BH$7,12,31)),     IF((YEAR($T104)+$X104)&lt;=BH$7,               $W104-SUM($Y104:BG104),               $W104/$X104))))</f>
        <v/>
      </c>
      <c r="BI104" s="240">
        <f>IF(OR(NOT(ISNUMBER($T104)),ISBLANK($W104),NOT(ISNUMBER($X104))),0,      IF(OR(YEAR($T104)&gt;BI$7,$X104&lt;=0,(YEAR($T104)+$X104)&lt;BI$7),0,     IF(YEAR($T104)=BI$7,               ($W104/($X104*360))*DAYS360($T104,DATE(BI$7,12,31)),     IF((YEAR($T104)+$X104)&lt;=BI$7,               $W104-SUM($Y104:BH104),               $W104/$X104))))</f>
        <v/>
      </c>
      <c r="BJ104" s="240">
        <f>IF(OR(NOT(ISNUMBER($T104)),ISBLANK($W104),NOT(ISNUMBER($X104))),0,      IF(OR(YEAR($T104)&gt;BJ$7,$X104&lt;=0,(YEAR($T104)+$X104)&lt;BJ$7),0,     IF(YEAR($T104)=BJ$7,               ($W104/($X104*360))*DAYS360($T104,DATE(BJ$7,12,31)),     IF((YEAR($T104)+$X104)&lt;=BJ$7,               $W104-SUM($Y104:BI104),               $W104/$X104))))</f>
        <v/>
      </c>
      <c r="BK104" s="240">
        <f>IF(OR(NOT(ISNUMBER($T104)),ISBLANK($W104),NOT(ISNUMBER($X104))),0,      IF(OR(YEAR($T104)&gt;BK$7,$X104&lt;=0,(YEAR($T104)+$X104)&lt;BK$7),0,     IF(YEAR($T104)=BK$7,               ($W104/($X104*360))*DAYS360($T104,DATE(BK$7,12,31)),     IF((YEAR($T104)+$X104)&lt;=BK$7,               $W104-SUM($Y104:BJ104),               $W104/$X104))))</f>
        <v/>
      </c>
      <c r="BL104" s="240">
        <f>IF(OR(NOT(ISNUMBER($T104)),ISBLANK($W104),NOT(ISNUMBER($X104))),0,      IF(OR(YEAR($T104)&gt;BL$7,$X104&lt;=0,(YEAR($T104)+$X104)&lt;BL$7),0,     IF(YEAR($T104)=BL$7,               ($W104/($X104*360))*DAYS360($T104,DATE(BL$7,12,31)),     IF((YEAR($T104)+$X104)&lt;=BL$7,               $W104-SUM($Y104:BK104),               $W104/$X104))))</f>
        <v/>
      </c>
      <c r="BM104" s="240">
        <f>IF(OR(NOT(ISNUMBER($T104)),ISBLANK($W104),NOT(ISNUMBER($X104))),0,      IF(OR(YEAR($T104)&gt;BM$7,$X104&lt;=0,(YEAR($T104)+$X104)&lt;BM$7),0,     IF(YEAR($T104)=BM$7,               ($W104/($X104*360))*DAYS360($T104,DATE(BM$7,12,31)),     IF((YEAR($T104)+$X104)&lt;=BM$7,               $W104-SUM($Y104:BL104),               $W104/$X104))))</f>
        <v/>
      </c>
      <c r="BN104" s="240">
        <f>IF(OR(NOT(ISNUMBER($T104)),ISBLANK($W104),NOT(ISNUMBER($X104))),0,      IF(OR(YEAR($T104)&gt;BN$7,$X104&lt;=0,(YEAR($T104)+$X104)&lt;BN$7),0,     IF(YEAR($T104)=BN$7,               ($W104/($X104*360))*DAYS360($T104,DATE(BN$7,12,31)),     IF((YEAR($T104)+$X104)&lt;=BN$7,               $W104-SUM($Y104:BM104),               $W104/$X104))))</f>
        <v/>
      </c>
      <c r="BO104" s="240">
        <f>IF(OR(NOT(ISNUMBER($T104)),ISBLANK($W104),NOT(ISNUMBER($X104))),0,      IF(OR(YEAR($T104)&gt;BO$7,$X104&lt;=0,(YEAR($T104)+$X104)&lt;BO$7),0,     IF(YEAR($T104)=BO$7,               ($W104/($X104*360))*DAYS360($T104,DATE(BO$7,12,31)),     IF((YEAR($T104)+$X104)&lt;=BO$7,               $W104-SUM($Y104:BN104),               $W104/$X104))))</f>
        <v/>
      </c>
      <c r="BP104" s="240">
        <f>IF(OR(NOT(ISNUMBER($T104)),ISBLANK($W104),NOT(ISNUMBER($X104))),0,      IF(OR(YEAR($T104)&gt;BP$7,$X104&lt;=0,(YEAR($T104)+$X104)&lt;BP$7),0,     IF(YEAR($T104)=BP$7,               ($W104/($X104*360))*DAYS360($T104,DATE(BP$7,12,31)),     IF((YEAR($T104)+$X104)&lt;=BP$7,               $W104-SUM($Y104:BO104),               $W104/$X104))))</f>
        <v/>
      </c>
      <c r="BQ104" s="240">
        <f>IF(OR(NOT(ISNUMBER($T104)),ISBLANK($W104),NOT(ISNUMBER($X104))),0,      IF(OR(YEAR($T104)&gt;BQ$7,$X104&lt;=0,(YEAR($T104)+$X104)&lt;BQ$7),0,     IF(YEAR($T104)=BQ$7,               ($W104/($X104*360))*DAYS360($T104,DATE(BQ$7,12,31)),     IF((YEAR($T104)+$X104)&lt;=BQ$7,               $W104-SUM($Y104:BP104),               $W104/$X104))))</f>
        <v/>
      </c>
      <c r="BR104" s="240">
        <f>IF(OR(NOT(ISNUMBER($T104)),ISBLANK($W104),NOT(ISNUMBER($X104))),0,      IF(OR(YEAR($T104)&gt;BR$7,$X104&lt;=0,(YEAR($T104)+$X104)&lt;BR$7),0,     IF(YEAR($T104)=BR$7,               ($W104/($X104*360))*DAYS360($T104,DATE(BR$7,12,31)),     IF((YEAR($T104)+$X104)&lt;=BR$7,               $W104-SUM($Y104:BQ104),               $W104/$X104))))</f>
        <v/>
      </c>
      <c r="BS104" s="240">
        <f>IF(OR(NOT(ISNUMBER($T104)),ISBLANK($W104),NOT(ISNUMBER($X104))),0,      IF(OR(YEAR($T104)&gt;BS$7,$X104&lt;=0,(YEAR($T104)+$X104)&lt;BS$7),0,     IF(YEAR($T104)=BS$7,               ($W104/($X104*360))*DAYS360($T104,DATE(BS$7,12,31)),     IF((YEAR($T104)+$X104)&lt;=BS$7,               $W104-SUM($Y104:BR104),               $W104/$X104))))</f>
        <v/>
      </c>
      <c r="BT104" s="240">
        <f>IF(OR(NOT(ISNUMBER($T104)),ISBLANK($W104),NOT(ISNUMBER($X104))),0,      IF(OR(YEAR($T104)&gt;BT$7,$X104&lt;=0,(YEAR($T104)+$X104)&lt;BT$7),0,     IF(YEAR($T104)=BT$7,               ($W104/($X104*360))*DAYS360($T104,DATE(BT$7,12,31)),     IF((YEAR($T104)+$X104)&lt;=BT$7,               $W104-SUM($Y104:BS104),               $W104/$X104))))</f>
        <v/>
      </c>
      <c r="BU104" s="240">
        <f>IF(OR(NOT(ISNUMBER($T104)),ISBLANK($W104),NOT(ISNUMBER($X104))),0,      IF(OR(YEAR($T104)&gt;BU$7,$X104&lt;=0,(YEAR($T104)+$X104)&lt;BU$7),0,     IF(YEAR($T104)=BU$7,               ($W104/($X104*360))*DAYS360($T104,DATE(BU$7,12,31)),     IF((YEAR($T104)+$X104)&lt;=BU$7,               $W104-SUM($Y104:BT104),               $W104/$X104))))</f>
        <v/>
      </c>
      <c r="BV104" s="240">
        <f>IF(OR(NOT(ISNUMBER($T104)),ISBLANK($W104),NOT(ISNUMBER($X104))),0,      IF(OR(YEAR($T104)&gt;BV$7,$X104&lt;=0,(YEAR($T104)+$X104)&lt;BV$7),0,     IF(YEAR($T104)=BV$7,               ($W104/($X104*360))*DAYS360($T104,DATE(BV$7,12,31)),     IF((YEAR($T104)+$X104)&lt;=BV$7,               $W104-SUM($Y104:BU104),               $W104/$X104))))</f>
        <v/>
      </c>
      <c r="BW104" s="240">
        <f>IF(OR(NOT(ISNUMBER($T104)),ISBLANK($W104),NOT(ISNUMBER($X104))),0,      IF(OR(YEAR($T104)&gt;BW$7,$X104&lt;=0,(YEAR($T104)+$X104)&lt;BW$7),0,     IF(YEAR($T104)=BW$7,               ($W104/($X104*360))*DAYS360($T104,DATE(BW$7,12,31)),     IF((YEAR($T104)+$X104)&lt;=BW$7,               $W104-SUM($Y104:BV104),               $W104/$X104))))</f>
        <v/>
      </c>
      <c r="BX104" s="240">
        <f>IF(OR(NOT(ISNUMBER($T104)),ISBLANK($W104),NOT(ISNUMBER($X104))),0,      IF(OR(YEAR($T104)&gt;BX$7,$X104&lt;=0,(YEAR($T104)+$X104)&lt;BX$7),0,     IF(YEAR($T104)=BX$7,               ($W104/($X104*360))*DAYS360($T104,DATE(BX$7,12,31)),     IF((YEAR($T104)+$X104)&lt;=BX$7,               $W104-SUM($Y104:BW104),               $W104/$X104))))</f>
        <v/>
      </c>
      <c r="BY104" s="240">
        <f>IF(OR(NOT(ISNUMBER($T104)),ISBLANK($W104),NOT(ISNUMBER($X104))),0,      IF(OR(YEAR($T104)&gt;BY$7,$X104&lt;=0,(YEAR($T104)+$X104)&lt;BY$7),0,     IF(YEAR($T104)=BY$7,               ($W104/($X104*360))*DAYS360($T104,DATE(BY$7,12,31)),     IF((YEAR($T104)+$X104)&lt;=BY$7,               $W104-SUM($Y104:BX104),               $W104/$X104))))</f>
        <v/>
      </c>
    </row>
    <row r="105" ht="15" customFormat="1" customHeight="1" s="14">
      <c r="A105" s="12" t="n"/>
      <c r="B105" s="30" t="inlineStr">
        <is>
          <t>Bien_Immo - 1</t>
        </is>
      </c>
      <c r="C105" s="190" t="n"/>
      <c r="D105" s="356" t="n"/>
      <c r="E105" s="525" t="n"/>
      <c r="F105" s="525" t="n"/>
      <c r="G105" s="525" t="n"/>
      <c r="H105" s="525" t="n"/>
      <c r="I105" s="525" t="n"/>
      <c r="J105" s="525" t="n"/>
      <c r="K105" s="525" t="n"/>
      <c r="L105" s="525" t="n"/>
      <c r="M105" s="525" t="n"/>
      <c r="N105" s="526" t="n"/>
      <c r="O105" s="260" t="n"/>
      <c r="P105" s="191" t="n"/>
      <c r="Q105" s="341" t="inlineStr">
        <is>
          <t>Autres immobilisations corporelles</t>
        </is>
      </c>
      <c r="R105" s="18" t="n"/>
      <c r="S105" s="12">
        <f>B111</f>
        <v/>
      </c>
      <c r="T105" s="176">
        <f>IFERROR( IF(ISBLANK(C111),"",IF(C111&lt;HLOOKUP(S105,$Z$275:$AC$280,5,FALSE),"",MAX(HLOOKUP(S105,$Z$275:$AC$280,6,FALSE),C111) ) ),"")</f>
        <v/>
      </c>
      <c r="U105" s="287">
        <f>IF(ISBLANK(D111),"",D111)</f>
        <v/>
      </c>
      <c r="V105" s="316">
        <f>Q111</f>
        <v/>
      </c>
      <c r="W105" s="512">
        <f>IF(ISBLANK(O111),0,O111)</f>
        <v/>
      </c>
      <c r="X105" s="512">
        <f>IF(ISBLANK(P111),"",P111)</f>
        <v/>
      </c>
      <c r="Y105" s="12" t="n"/>
      <c r="Z105" s="240">
        <f>IF(OR(NOT(ISNUMBER($T105)),ISBLANK($W105),NOT(ISNUMBER($X105))),0,      IF(OR(YEAR($T105)&gt;Z$7,$X105&lt;=0,(YEAR($T105)+$X105)&lt;Z$7),0,     IF(YEAR($T105)=Z$7,               ($W105/($X105*360))*DAYS360($T105,DATE(Z$7,12,31)),     IF((YEAR($T105)+$X105)&lt;=Z$7,               $W105-SUM($Y105:Y105),               $W105/$X105))))</f>
        <v/>
      </c>
      <c r="AA105" s="240">
        <f>IF(OR(NOT(ISNUMBER($T105)),ISBLANK($W105),NOT(ISNUMBER($X105))),0,      IF(OR(YEAR($T105)&gt;AA$7,$X105&lt;=0,(YEAR($T105)+$X105)&lt;AA$7),0,     IF(YEAR($T105)=AA$7,               ($W105/($X105*360))*DAYS360($T105,DATE(AA$7,12,31)),     IF((YEAR($T105)+$X105)&lt;=AA$7,               $W105-SUM($Y105:Z105),               $W105/$X105))))</f>
        <v/>
      </c>
      <c r="AB105" s="240">
        <f>IF(OR(NOT(ISNUMBER($T105)),ISBLANK($W105),NOT(ISNUMBER($X105))),0,      IF(OR(YEAR($T105)&gt;AB$7,$X105&lt;=0,(YEAR($T105)+$X105)&lt;AB$7),0,     IF(YEAR($T105)=AB$7,               ($W105/($X105*360))*DAYS360($T105,DATE(AB$7,12,31)),     IF((YEAR($T105)+$X105)&lt;=AB$7,               $W105-SUM($Y105:AA105),               $W105/$X105))))</f>
        <v/>
      </c>
      <c r="AC105" s="240">
        <f>IF(OR(NOT(ISNUMBER($T105)),ISBLANK($W105),NOT(ISNUMBER($X105))),0,      IF(OR(YEAR($T105)&gt;AC$7,$X105&lt;=0,(YEAR($T105)+$X105)&lt;AC$7),0,     IF(YEAR($T105)=AC$7,               ($W105/($X105*360))*DAYS360($T105,DATE(AC$7,12,31)),     IF((YEAR($T105)+$X105)&lt;=AC$7,               $W105-SUM($Y105:AB105),               $W105/$X105))))</f>
        <v/>
      </c>
      <c r="AD105" s="240">
        <f>IF(OR(NOT(ISNUMBER($T105)),ISBLANK($W105),NOT(ISNUMBER($X105))),0,      IF(OR(YEAR($T105)&gt;AD$7,$X105&lt;=0,(YEAR($T105)+$X105)&lt;AD$7),0,     IF(YEAR($T105)=AD$7,               ($W105/($X105*360))*DAYS360($T105,DATE(AD$7,12,31)),     IF((YEAR($T105)+$X105)&lt;=AD$7,               $W105-SUM($Y105:AC105),               $W105/$X105))))</f>
        <v/>
      </c>
      <c r="AE105" s="240">
        <f>IF(OR(NOT(ISNUMBER($T105)),ISBLANK($W105),NOT(ISNUMBER($X105))),0,      IF(OR(YEAR($T105)&gt;AE$7,$X105&lt;=0,(YEAR($T105)+$X105)&lt;AE$7),0,     IF(YEAR($T105)=AE$7,               ($W105/($X105*360))*DAYS360($T105,DATE(AE$7,12,31)),     IF((YEAR($T105)+$X105)&lt;=AE$7,               $W105-SUM($Y105:AD105),               $W105/$X105))))</f>
        <v/>
      </c>
      <c r="AF105" s="240">
        <f>IF(OR(NOT(ISNUMBER($T105)),ISBLANK($W105),NOT(ISNUMBER($X105))),0,      IF(OR(YEAR($T105)&gt;AF$7,$X105&lt;=0,(YEAR($T105)+$X105)&lt;AF$7),0,     IF(YEAR($T105)=AF$7,               ($W105/($X105*360))*DAYS360($T105,DATE(AF$7,12,31)),     IF((YEAR($T105)+$X105)&lt;=AF$7,               $W105-SUM($Y105:AE105),               $W105/$X105))))</f>
        <v/>
      </c>
      <c r="AG105" s="240">
        <f>IF(OR(NOT(ISNUMBER($T105)),ISBLANK($W105),NOT(ISNUMBER($X105))),0,      IF(OR(YEAR($T105)&gt;AG$7,$X105&lt;=0,(YEAR($T105)+$X105)&lt;AG$7),0,     IF(YEAR($T105)=AG$7,               ($W105/($X105*360))*DAYS360($T105,DATE(AG$7,12,31)),     IF((YEAR($T105)+$X105)&lt;=AG$7,               $W105-SUM($Y105:AF105),               $W105/$X105))))</f>
        <v/>
      </c>
      <c r="AH105" s="240">
        <f>IF(OR(NOT(ISNUMBER($T105)),ISBLANK($W105),NOT(ISNUMBER($X105))),0,      IF(OR(YEAR($T105)&gt;AH$7,$X105&lt;=0,(YEAR($T105)+$X105)&lt;AH$7),0,     IF(YEAR($T105)=AH$7,               ($W105/($X105*360))*DAYS360($T105,DATE(AH$7,12,31)),     IF((YEAR($T105)+$X105)&lt;=AH$7,               $W105-SUM($Y105:AG105),               $W105/$X105))))</f>
        <v/>
      </c>
      <c r="AI105" s="240">
        <f>IF(OR(NOT(ISNUMBER($T105)),ISBLANK($W105),NOT(ISNUMBER($X105))),0,      IF(OR(YEAR($T105)&gt;AI$7,$X105&lt;=0,(YEAR($T105)+$X105)&lt;AI$7),0,     IF(YEAR($T105)=AI$7,               ($W105/($X105*360))*DAYS360($T105,DATE(AI$7,12,31)),     IF((YEAR($T105)+$X105)&lt;=AI$7,               $W105-SUM($Y105:AH105),               $W105/$X105))))</f>
        <v/>
      </c>
      <c r="AJ105" s="240">
        <f>IF(OR(NOT(ISNUMBER($T105)),ISBLANK($W105),NOT(ISNUMBER($X105))),0,      IF(OR(YEAR($T105)&gt;AJ$7,$X105&lt;=0,(YEAR($T105)+$X105)&lt;AJ$7),0,     IF(YEAR($T105)=AJ$7,               ($W105/($X105*360))*DAYS360($T105,DATE(AJ$7,12,31)),     IF((YEAR($T105)+$X105)&lt;=AJ$7,               $W105-SUM($Y105:AI105),               $W105/$X105))))</f>
        <v/>
      </c>
      <c r="AK105" s="240">
        <f>IF(OR(NOT(ISNUMBER($T105)),ISBLANK($W105),NOT(ISNUMBER($X105))),0,      IF(OR(YEAR($T105)&gt;AK$7,$X105&lt;=0,(YEAR($T105)+$X105)&lt;AK$7),0,     IF(YEAR($T105)=AK$7,               ($W105/($X105*360))*DAYS360($T105,DATE(AK$7,12,31)),     IF((YEAR($T105)+$X105)&lt;=AK$7,               $W105-SUM($Y105:AJ105),               $W105/$X105))))</f>
        <v/>
      </c>
      <c r="AL105" s="240">
        <f>IF(OR(NOT(ISNUMBER($T105)),ISBLANK($W105),NOT(ISNUMBER($X105))),0,      IF(OR(YEAR($T105)&gt;AL$7,$X105&lt;=0,(YEAR($T105)+$X105)&lt;AL$7),0,     IF(YEAR($T105)=AL$7,               ($W105/($X105*360))*DAYS360($T105,DATE(AL$7,12,31)),     IF((YEAR($T105)+$X105)&lt;=AL$7,               $W105-SUM($Y105:AK105),               $W105/$X105))))</f>
        <v/>
      </c>
      <c r="AM105" s="240">
        <f>IF(OR(NOT(ISNUMBER($T105)),ISBLANK($W105),NOT(ISNUMBER($X105))),0,      IF(OR(YEAR($T105)&gt;AM$7,$X105&lt;=0,(YEAR($T105)+$X105)&lt;AM$7),0,     IF(YEAR($T105)=AM$7,               ($W105/($X105*360))*DAYS360($T105,DATE(AM$7,12,31)),     IF((YEAR($T105)+$X105)&lt;=AM$7,               $W105-SUM($Y105:AL105),               $W105/$X105))))</f>
        <v/>
      </c>
      <c r="AN105" s="240">
        <f>IF(OR(NOT(ISNUMBER($T105)),ISBLANK($W105),NOT(ISNUMBER($X105))),0,      IF(OR(YEAR($T105)&gt;AN$7,$X105&lt;=0,(YEAR($T105)+$X105)&lt;AN$7),0,     IF(YEAR($T105)=AN$7,               ($W105/($X105*360))*DAYS360($T105,DATE(AN$7,12,31)),     IF((YEAR($T105)+$X105)&lt;=AN$7,               $W105-SUM($Y105:AM105),               $W105/$X105))))</f>
        <v/>
      </c>
      <c r="AO105" s="240">
        <f>IF(OR(NOT(ISNUMBER($T105)),ISBLANK($W105),NOT(ISNUMBER($X105))),0,      IF(OR(YEAR($T105)&gt;AO$7,$X105&lt;=0,(YEAR($T105)+$X105)&lt;AO$7),0,     IF(YEAR($T105)=AO$7,               ($W105/($X105*360))*DAYS360($T105,DATE(AO$7,12,31)),     IF((YEAR($T105)+$X105)&lt;=AO$7,               $W105-SUM($Y105:AN105),               $W105/$X105))))</f>
        <v/>
      </c>
      <c r="AP105" s="240">
        <f>IF(OR(NOT(ISNUMBER($T105)),ISBLANK($W105),NOT(ISNUMBER($X105))),0,      IF(OR(YEAR($T105)&gt;AP$7,$X105&lt;=0,(YEAR($T105)+$X105)&lt;AP$7),0,     IF(YEAR($T105)=AP$7,               ($W105/($X105*360))*DAYS360($T105,DATE(AP$7,12,31)),     IF((YEAR($T105)+$X105)&lt;=AP$7,               $W105-SUM($Y105:AO105),               $W105/$X105))))</f>
        <v/>
      </c>
      <c r="AQ105" s="240">
        <f>IF(OR(NOT(ISNUMBER($T105)),ISBLANK($W105),NOT(ISNUMBER($X105))),0,      IF(OR(YEAR($T105)&gt;AQ$7,$X105&lt;=0,(YEAR($T105)+$X105)&lt;AQ$7),0,     IF(YEAR($T105)=AQ$7,               ($W105/($X105*360))*DAYS360($T105,DATE(AQ$7,12,31)),     IF((YEAR($T105)+$X105)&lt;=AQ$7,               $W105-SUM($Y105:AP105),               $W105/$X105))))</f>
        <v/>
      </c>
      <c r="AR105" s="240">
        <f>IF(OR(NOT(ISNUMBER($T105)),ISBLANK($W105),NOT(ISNUMBER($X105))),0,      IF(OR(YEAR($T105)&gt;AR$7,$X105&lt;=0,(YEAR($T105)+$X105)&lt;AR$7),0,     IF(YEAR($T105)=AR$7,               ($W105/($X105*360))*DAYS360($T105,DATE(AR$7,12,31)),     IF((YEAR($T105)+$X105)&lt;=AR$7,               $W105-SUM($Y105:AQ105),               $W105/$X105))))</f>
        <v/>
      </c>
      <c r="AS105" s="240">
        <f>IF(OR(NOT(ISNUMBER($T105)),ISBLANK($W105),NOT(ISNUMBER($X105))),0,      IF(OR(YEAR($T105)&gt;AS$7,$X105&lt;=0,(YEAR($T105)+$X105)&lt;AS$7),0,     IF(YEAR($T105)=AS$7,               ($W105/($X105*360))*DAYS360($T105,DATE(AS$7,12,31)),     IF((YEAR($T105)+$X105)&lt;=AS$7,               $W105-SUM($Y105:AR105),               $W105/$X105))))</f>
        <v/>
      </c>
      <c r="AT105" s="240">
        <f>IF(OR(NOT(ISNUMBER($T105)),ISBLANK($W105),NOT(ISNUMBER($X105))),0,      IF(OR(YEAR($T105)&gt;AT$7,$X105&lt;=0,(YEAR($T105)+$X105)&lt;AT$7),0,     IF(YEAR($T105)=AT$7,               ($W105/($X105*360))*DAYS360($T105,DATE(AT$7,12,31)),     IF((YEAR($T105)+$X105)&lt;=AT$7,               $W105-SUM($Y105:AS105),               $W105/$X105))))</f>
        <v/>
      </c>
      <c r="AU105" s="240">
        <f>IF(OR(NOT(ISNUMBER($T105)),ISBLANK($W105),NOT(ISNUMBER($X105))),0,      IF(OR(YEAR($T105)&gt;AU$7,$X105&lt;=0,(YEAR($T105)+$X105)&lt;AU$7),0,     IF(YEAR($T105)=AU$7,               ($W105/($X105*360))*DAYS360($T105,DATE(AU$7,12,31)),     IF((YEAR($T105)+$X105)&lt;=AU$7,               $W105-SUM($Y105:AT105),               $W105/$X105))))</f>
        <v/>
      </c>
      <c r="AV105" s="240">
        <f>IF(OR(NOT(ISNUMBER($T105)),ISBLANK($W105),NOT(ISNUMBER($X105))),0,      IF(OR(YEAR($T105)&gt;AV$7,$X105&lt;=0,(YEAR($T105)+$X105)&lt;AV$7),0,     IF(YEAR($T105)=AV$7,               ($W105/($X105*360))*DAYS360($T105,DATE(AV$7,12,31)),     IF((YEAR($T105)+$X105)&lt;=AV$7,               $W105-SUM($Y105:AU105),               $W105/$X105))))</f>
        <v/>
      </c>
      <c r="AW105" s="240">
        <f>IF(OR(NOT(ISNUMBER($T105)),ISBLANK($W105),NOT(ISNUMBER($X105))),0,      IF(OR(YEAR($T105)&gt;AW$7,$X105&lt;=0,(YEAR($T105)+$X105)&lt;AW$7),0,     IF(YEAR($T105)=AW$7,               ($W105/($X105*360))*DAYS360($T105,DATE(AW$7,12,31)),     IF((YEAR($T105)+$X105)&lt;=AW$7,               $W105-SUM($Y105:AV105),               $W105/$X105))))</f>
        <v/>
      </c>
      <c r="AX105" s="240">
        <f>IF(OR(NOT(ISNUMBER($T105)),ISBLANK($W105),NOT(ISNUMBER($X105))),0,      IF(OR(YEAR($T105)&gt;AX$7,$X105&lt;=0,(YEAR($T105)+$X105)&lt;AX$7),0,     IF(YEAR($T105)=AX$7,               ($W105/($X105*360))*DAYS360($T105,DATE(AX$7,12,31)),     IF((YEAR($T105)+$X105)&lt;=AX$7,               $W105-SUM($Y105:AW105),               $W105/$X105))))</f>
        <v/>
      </c>
      <c r="AY105" s="240">
        <f>IF(OR(NOT(ISNUMBER($T105)),ISBLANK($W105),NOT(ISNUMBER($X105))),0,      IF(OR(YEAR($T105)&gt;AY$7,$X105&lt;=0,(YEAR($T105)+$X105)&lt;AY$7),0,     IF(YEAR($T105)=AY$7,               ($W105/($X105*360))*DAYS360($T105,DATE(AY$7,12,31)),     IF((YEAR($T105)+$X105)&lt;=AY$7,               $W105-SUM($Y105:AX105),               $W105/$X105))))</f>
        <v/>
      </c>
      <c r="AZ105" s="240">
        <f>IF(OR(NOT(ISNUMBER($T105)),ISBLANK($W105),NOT(ISNUMBER($X105))),0,      IF(OR(YEAR($T105)&gt;AZ$7,$X105&lt;=0,(YEAR($T105)+$X105)&lt;AZ$7),0,     IF(YEAR($T105)=AZ$7,               ($W105/($X105*360))*DAYS360($T105,DATE(AZ$7,12,31)),     IF((YEAR($T105)+$X105)&lt;=AZ$7,               $W105-SUM($Y105:AY105),               $W105/$X105))))</f>
        <v/>
      </c>
      <c r="BA105" s="240">
        <f>IF(OR(NOT(ISNUMBER($T105)),ISBLANK($W105),NOT(ISNUMBER($X105))),0,      IF(OR(YEAR($T105)&gt;BA$7,$X105&lt;=0,(YEAR($T105)+$X105)&lt;BA$7),0,     IF(YEAR($T105)=BA$7,               ($W105/($X105*360))*DAYS360($T105,DATE(BA$7,12,31)),     IF((YEAR($T105)+$X105)&lt;=BA$7,               $W105-SUM($Y105:AZ105),               $W105/$X105))))</f>
        <v/>
      </c>
      <c r="BB105" s="240">
        <f>IF(OR(NOT(ISNUMBER($T105)),ISBLANK($W105),NOT(ISNUMBER($X105))),0,      IF(OR(YEAR($T105)&gt;BB$7,$X105&lt;=0,(YEAR($T105)+$X105)&lt;BB$7),0,     IF(YEAR($T105)=BB$7,               ($W105/($X105*360))*DAYS360($T105,DATE(BB$7,12,31)),     IF((YEAR($T105)+$X105)&lt;=BB$7,               $W105-SUM($Y105:BA105),               $W105/$X105))))</f>
        <v/>
      </c>
      <c r="BC105" s="240">
        <f>IF(OR(NOT(ISNUMBER($T105)),ISBLANK($W105),NOT(ISNUMBER($X105))),0,      IF(OR(YEAR($T105)&gt;BC$7,$X105&lt;=0,(YEAR($T105)+$X105)&lt;BC$7),0,     IF(YEAR($T105)=BC$7,               ($W105/($X105*360))*DAYS360($T105,DATE(BC$7,12,31)),     IF((YEAR($T105)+$X105)&lt;=BC$7,               $W105-SUM($Y105:BB105),               $W105/$X105))))</f>
        <v/>
      </c>
      <c r="BD105" s="240">
        <f>IF(OR(NOT(ISNUMBER($T105)),ISBLANK($W105),NOT(ISNUMBER($X105))),0,      IF(OR(YEAR($T105)&gt;BD$7,$X105&lt;=0,(YEAR($T105)+$X105)&lt;BD$7),0,     IF(YEAR($T105)=BD$7,               ($W105/($X105*360))*DAYS360($T105,DATE(BD$7,12,31)),     IF((YEAR($T105)+$X105)&lt;=BD$7,               $W105-SUM($Y105:BC105),               $W105/$X105))))</f>
        <v/>
      </c>
      <c r="BE105" s="240">
        <f>IF(OR(NOT(ISNUMBER($T105)),ISBLANK($W105),NOT(ISNUMBER($X105))),0,      IF(OR(YEAR($T105)&gt;BE$7,$X105&lt;=0,(YEAR($T105)+$X105)&lt;BE$7),0,     IF(YEAR($T105)=BE$7,               ($W105/($X105*360))*DAYS360($T105,DATE(BE$7,12,31)),     IF((YEAR($T105)+$X105)&lt;=BE$7,               $W105-SUM($Y105:BD105),               $W105/$X105))))</f>
        <v/>
      </c>
      <c r="BF105" s="240">
        <f>IF(OR(NOT(ISNUMBER($T105)),ISBLANK($W105),NOT(ISNUMBER($X105))),0,      IF(OR(YEAR($T105)&gt;BF$7,$X105&lt;=0,(YEAR($T105)+$X105)&lt;BF$7),0,     IF(YEAR($T105)=BF$7,               ($W105/($X105*360))*DAYS360($T105,DATE(BF$7,12,31)),     IF((YEAR($T105)+$X105)&lt;=BF$7,               $W105-SUM($Y105:BE105),               $W105/$X105))))</f>
        <v/>
      </c>
      <c r="BG105" s="240">
        <f>IF(OR(NOT(ISNUMBER($T105)),ISBLANK($W105),NOT(ISNUMBER($X105))),0,      IF(OR(YEAR($T105)&gt;BG$7,$X105&lt;=0,(YEAR($T105)+$X105)&lt;BG$7),0,     IF(YEAR($T105)=BG$7,               ($W105/($X105*360))*DAYS360($T105,DATE(BG$7,12,31)),     IF((YEAR($T105)+$X105)&lt;=BG$7,               $W105-SUM($Y105:BF105),               $W105/$X105))))</f>
        <v/>
      </c>
      <c r="BH105" s="240">
        <f>IF(OR(NOT(ISNUMBER($T105)),ISBLANK($W105),NOT(ISNUMBER($X105))),0,      IF(OR(YEAR($T105)&gt;BH$7,$X105&lt;=0,(YEAR($T105)+$X105)&lt;BH$7),0,     IF(YEAR($T105)=BH$7,               ($W105/($X105*360))*DAYS360($T105,DATE(BH$7,12,31)),     IF((YEAR($T105)+$X105)&lt;=BH$7,               $W105-SUM($Y105:BG105),               $W105/$X105))))</f>
        <v/>
      </c>
      <c r="BI105" s="240">
        <f>IF(OR(NOT(ISNUMBER($T105)),ISBLANK($W105),NOT(ISNUMBER($X105))),0,      IF(OR(YEAR($T105)&gt;BI$7,$X105&lt;=0,(YEAR($T105)+$X105)&lt;BI$7),0,     IF(YEAR($T105)=BI$7,               ($W105/($X105*360))*DAYS360($T105,DATE(BI$7,12,31)),     IF((YEAR($T105)+$X105)&lt;=BI$7,               $W105-SUM($Y105:BH105),               $W105/$X105))))</f>
        <v/>
      </c>
      <c r="BJ105" s="240">
        <f>IF(OR(NOT(ISNUMBER($T105)),ISBLANK($W105),NOT(ISNUMBER($X105))),0,      IF(OR(YEAR($T105)&gt;BJ$7,$X105&lt;=0,(YEAR($T105)+$X105)&lt;BJ$7),0,     IF(YEAR($T105)=BJ$7,               ($W105/($X105*360))*DAYS360($T105,DATE(BJ$7,12,31)),     IF((YEAR($T105)+$X105)&lt;=BJ$7,               $W105-SUM($Y105:BI105),               $W105/$X105))))</f>
        <v/>
      </c>
      <c r="BK105" s="240">
        <f>IF(OR(NOT(ISNUMBER($T105)),ISBLANK($W105),NOT(ISNUMBER($X105))),0,      IF(OR(YEAR($T105)&gt;BK$7,$X105&lt;=0,(YEAR($T105)+$X105)&lt;BK$7),0,     IF(YEAR($T105)=BK$7,               ($W105/($X105*360))*DAYS360($T105,DATE(BK$7,12,31)),     IF((YEAR($T105)+$X105)&lt;=BK$7,               $W105-SUM($Y105:BJ105),               $W105/$X105))))</f>
        <v/>
      </c>
      <c r="BL105" s="240">
        <f>IF(OR(NOT(ISNUMBER($T105)),ISBLANK($W105),NOT(ISNUMBER($X105))),0,      IF(OR(YEAR($T105)&gt;BL$7,$X105&lt;=0,(YEAR($T105)+$X105)&lt;BL$7),0,     IF(YEAR($T105)=BL$7,               ($W105/($X105*360))*DAYS360($T105,DATE(BL$7,12,31)),     IF((YEAR($T105)+$X105)&lt;=BL$7,               $W105-SUM($Y105:BK105),               $W105/$X105))))</f>
        <v/>
      </c>
      <c r="BM105" s="240">
        <f>IF(OR(NOT(ISNUMBER($T105)),ISBLANK($W105),NOT(ISNUMBER($X105))),0,      IF(OR(YEAR($T105)&gt;BM$7,$X105&lt;=0,(YEAR($T105)+$X105)&lt;BM$7),0,     IF(YEAR($T105)=BM$7,               ($W105/($X105*360))*DAYS360($T105,DATE(BM$7,12,31)),     IF((YEAR($T105)+$X105)&lt;=BM$7,               $W105-SUM($Y105:BL105),               $W105/$X105))))</f>
        <v/>
      </c>
      <c r="BN105" s="240">
        <f>IF(OR(NOT(ISNUMBER($T105)),ISBLANK($W105),NOT(ISNUMBER($X105))),0,      IF(OR(YEAR($T105)&gt;BN$7,$X105&lt;=0,(YEAR($T105)+$X105)&lt;BN$7),0,     IF(YEAR($T105)=BN$7,               ($W105/($X105*360))*DAYS360($T105,DATE(BN$7,12,31)),     IF((YEAR($T105)+$X105)&lt;=BN$7,               $W105-SUM($Y105:BM105),               $W105/$X105))))</f>
        <v/>
      </c>
      <c r="BO105" s="240">
        <f>IF(OR(NOT(ISNUMBER($T105)),ISBLANK($W105),NOT(ISNUMBER($X105))),0,      IF(OR(YEAR($T105)&gt;BO$7,$X105&lt;=0,(YEAR($T105)+$X105)&lt;BO$7),0,     IF(YEAR($T105)=BO$7,               ($W105/($X105*360))*DAYS360($T105,DATE(BO$7,12,31)),     IF((YEAR($T105)+$X105)&lt;=BO$7,               $W105-SUM($Y105:BN105),               $W105/$X105))))</f>
        <v/>
      </c>
      <c r="BP105" s="240">
        <f>IF(OR(NOT(ISNUMBER($T105)),ISBLANK($W105),NOT(ISNUMBER($X105))),0,      IF(OR(YEAR($T105)&gt;BP$7,$X105&lt;=0,(YEAR($T105)+$X105)&lt;BP$7),0,     IF(YEAR($T105)=BP$7,               ($W105/($X105*360))*DAYS360($T105,DATE(BP$7,12,31)),     IF((YEAR($T105)+$X105)&lt;=BP$7,               $W105-SUM($Y105:BO105),               $W105/$X105))))</f>
        <v/>
      </c>
      <c r="BQ105" s="240">
        <f>IF(OR(NOT(ISNUMBER($T105)),ISBLANK($W105),NOT(ISNUMBER($X105))),0,      IF(OR(YEAR($T105)&gt;BQ$7,$X105&lt;=0,(YEAR($T105)+$X105)&lt;BQ$7),0,     IF(YEAR($T105)=BQ$7,               ($W105/($X105*360))*DAYS360($T105,DATE(BQ$7,12,31)),     IF((YEAR($T105)+$X105)&lt;=BQ$7,               $W105-SUM($Y105:BP105),               $W105/$X105))))</f>
        <v/>
      </c>
      <c r="BR105" s="240">
        <f>IF(OR(NOT(ISNUMBER($T105)),ISBLANK($W105),NOT(ISNUMBER($X105))),0,      IF(OR(YEAR($T105)&gt;BR$7,$X105&lt;=0,(YEAR($T105)+$X105)&lt;BR$7),0,     IF(YEAR($T105)=BR$7,               ($W105/($X105*360))*DAYS360($T105,DATE(BR$7,12,31)),     IF((YEAR($T105)+$X105)&lt;=BR$7,               $W105-SUM($Y105:BQ105),               $W105/$X105))))</f>
        <v/>
      </c>
      <c r="BS105" s="240">
        <f>IF(OR(NOT(ISNUMBER($T105)),ISBLANK($W105),NOT(ISNUMBER($X105))),0,      IF(OR(YEAR($T105)&gt;BS$7,$X105&lt;=0,(YEAR($T105)+$X105)&lt;BS$7),0,     IF(YEAR($T105)=BS$7,               ($W105/($X105*360))*DAYS360($T105,DATE(BS$7,12,31)),     IF((YEAR($T105)+$X105)&lt;=BS$7,               $W105-SUM($Y105:BR105),               $W105/$X105))))</f>
        <v/>
      </c>
      <c r="BT105" s="240">
        <f>IF(OR(NOT(ISNUMBER($T105)),ISBLANK($W105),NOT(ISNUMBER($X105))),0,      IF(OR(YEAR($T105)&gt;BT$7,$X105&lt;=0,(YEAR($T105)+$X105)&lt;BT$7),0,     IF(YEAR($T105)=BT$7,               ($W105/($X105*360))*DAYS360($T105,DATE(BT$7,12,31)),     IF((YEAR($T105)+$X105)&lt;=BT$7,               $W105-SUM($Y105:BS105),               $W105/$X105))))</f>
        <v/>
      </c>
      <c r="BU105" s="240">
        <f>IF(OR(NOT(ISNUMBER($T105)),ISBLANK($W105),NOT(ISNUMBER($X105))),0,      IF(OR(YEAR($T105)&gt;BU$7,$X105&lt;=0,(YEAR($T105)+$X105)&lt;BU$7),0,     IF(YEAR($T105)=BU$7,               ($W105/($X105*360))*DAYS360($T105,DATE(BU$7,12,31)),     IF((YEAR($T105)+$X105)&lt;=BU$7,               $W105-SUM($Y105:BT105),               $W105/$X105))))</f>
        <v/>
      </c>
      <c r="BV105" s="240">
        <f>IF(OR(NOT(ISNUMBER($T105)),ISBLANK($W105),NOT(ISNUMBER($X105))),0,      IF(OR(YEAR($T105)&gt;BV$7,$X105&lt;=0,(YEAR($T105)+$X105)&lt;BV$7),0,     IF(YEAR($T105)=BV$7,               ($W105/($X105*360))*DAYS360($T105,DATE(BV$7,12,31)),     IF((YEAR($T105)+$X105)&lt;=BV$7,               $W105-SUM($Y105:BU105),               $W105/$X105))))</f>
        <v/>
      </c>
      <c r="BW105" s="240">
        <f>IF(OR(NOT(ISNUMBER($T105)),ISBLANK($W105),NOT(ISNUMBER($X105))),0,      IF(OR(YEAR($T105)&gt;BW$7,$X105&lt;=0,(YEAR($T105)+$X105)&lt;BW$7),0,     IF(YEAR($T105)=BW$7,               ($W105/($X105*360))*DAYS360($T105,DATE(BW$7,12,31)),     IF((YEAR($T105)+$X105)&lt;=BW$7,               $W105-SUM($Y105:BV105),               $W105/$X105))))</f>
        <v/>
      </c>
      <c r="BX105" s="240">
        <f>IF(OR(NOT(ISNUMBER($T105)),ISBLANK($W105),NOT(ISNUMBER($X105))),0,      IF(OR(YEAR($T105)&gt;BX$7,$X105&lt;=0,(YEAR($T105)+$X105)&lt;BX$7),0,     IF(YEAR($T105)=BX$7,               ($W105/($X105*360))*DAYS360($T105,DATE(BX$7,12,31)),     IF((YEAR($T105)+$X105)&lt;=BX$7,               $W105-SUM($Y105:BW105),               $W105/$X105))))</f>
        <v/>
      </c>
      <c r="BY105" s="240">
        <f>IF(OR(NOT(ISNUMBER($T105)),ISBLANK($W105),NOT(ISNUMBER($X105))),0,      IF(OR(YEAR($T105)&gt;BY$7,$X105&lt;=0,(YEAR($T105)+$X105)&lt;BY$7),0,     IF(YEAR($T105)=BY$7,               ($W105/($X105*360))*DAYS360($T105,DATE(BY$7,12,31)),     IF((YEAR($T105)+$X105)&lt;=BY$7,               $W105-SUM($Y105:BX105),               $W105/$X105))))</f>
        <v/>
      </c>
    </row>
    <row r="106" ht="15" customFormat="1" customHeight="1" s="14">
      <c r="A106" s="12" t="n"/>
      <c r="B106" s="30" t="inlineStr">
        <is>
          <t>Bien_Immo - 1</t>
        </is>
      </c>
      <c r="C106" s="190" t="n"/>
      <c r="D106" s="356" t="n"/>
      <c r="E106" s="525" t="n"/>
      <c r="F106" s="525" t="n"/>
      <c r="G106" s="525" t="n"/>
      <c r="H106" s="525" t="n"/>
      <c r="I106" s="525" t="n"/>
      <c r="J106" s="525" t="n"/>
      <c r="K106" s="525" t="n"/>
      <c r="L106" s="525" t="n"/>
      <c r="M106" s="525" t="n"/>
      <c r="N106" s="526" t="n"/>
      <c r="O106" s="260" t="n"/>
      <c r="P106" s="191" t="n"/>
      <c r="Q106" s="341" t="inlineStr">
        <is>
          <t>Autres immobilisations corporelles</t>
        </is>
      </c>
      <c r="R106" s="18" t="n"/>
      <c r="S106" s="12">
        <f>B112</f>
        <v/>
      </c>
      <c r="T106" s="176">
        <f>IFERROR( IF(ISBLANK(C112),"",IF(C112&lt;HLOOKUP(S106,$Z$275:$AC$280,5,FALSE),"",MAX(HLOOKUP(S106,$Z$275:$AC$280,6,FALSE),C112) ) ),"")</f>
        <v/>
      </c>
      <c r="U106" s="287">
        <f>IF(ISBLANK(D112),"",D112)</f>
        <v/>
      </c>
      <c r="V106" s="316">
        <f>Q112</f>
        <v/>
      </c>
      <c r="W106" s="512">
        <f>IF(ISBLANK(O112),0,O112)</f>
        <v/>
      </c>
      <c r="X106" s="512">
        <f>IF(ISBLANK(P112),"",P112)</f>
        <v/>
      </c>
      <c r="Y106" s="12" t="n"/>
      <c r="Z106" s="240">
        <f>IF(OR(NOT(ISNUMBER($T106)),ISBLANK($W106),NOT(ISNUMBER($X106))),0,      IF(OR(YEAR($T106)&gt;Z$7,$X106&lt;=0,(YEAR($T106)+$X106)&lt;Z$7),0,     IF(YEAR($T106)=Z$7,               ($W106/($X106*360))*DAYS360($T106,DATE(Z$7,12,31)),     IF((YEAR($T106)+$X106)&lt;=Z$7,               $W106-SUM($Y106:Y106),               $W106/$X106))))</f>
        <v/>
      </c>
      <c r="AA106" s="240">
        <f>IF(OR(NOT(ISNUMBER($T106)),ISBLANK($W106),NOT(ISNUMBER($X106))),0,      IF(OR(YEAR($T106)&gt;AA$7,$X106&lt;=0,(YEAR($T106)+$X106)&lt;AA$7),0,     IF(YEAR($T106)=AA$7,               ($W106/($X106*360))*DAYS360($T106,DATE(AA$7,12,31)),     IF((YEAR($T106)+$X106)&lt;=AA$7,               $W106-SUM($Y106:Z106),               $W106/$X106))))</f>
        <v/>
      </c>
      <c r="AB106" s="240">
        <f>IF(OR(NOT(ISNUMBER($T106)),ISBLANK($W106),NOT(ISNUMBER($X106))),0,      IF(OR(YEAR($T106)&gt;AB$7,$X106&lt;=0,(YEAR($T106)+$X106)&lt;AB$7),0,     IF(YEAR($T106)=AB$7,               ($W106/($X106*360))*DAYS360($T106,DATE(AB$7,12,31)),     IF((YEAR($T106)+$X106)&lt;=AB$7,               $W106-SUM($Y106:AA106),               $W106/$X106))))</f>
        <v/>
      </c>
      <c r="AC106" s="240">
        <f>IF(OR(NOT(ISNUMBER($T106)),ISBLANK($W106),NOT(ISNUMBER($X106))),0,      IF(OR(YEAR($T106)&gt;AC$7,$X106&lt;=0,(YEAR($T106)+$X106)&lt;AC$7),0,     IF(YEAR($T106)=AC$7,               ($W106/($X106*360))*DAYS360($T106,DATE(AC$7,12,31)),     IF((YEAR($T106)+$X106)&lt;=AC$7,               $W106-SUM($Y106:AB106),               $W106/$X106))))</f>
        <v/>
      </c>
      <c r="AD106" s="240">
        <f>IF(OR(NOT(ISNUMBER($T106)),ISBLANK($W106),NOT(ISNUMBER($X106))),0,      IF(OR(YEAR($T106)&gt;AD$7,$X106&lt;=0,(YEAR($T106)+$X106)&lt;AD$7),0,     IF(YEAR($T106)=AD$7,               ($W106/($X106*360))*DAYS360($T106,DATE(AD$7,12,31)),     IF((YEAR($T106)+$X106)&lt;=AD$7,               $W106-SUM($Y106:AC106),               $W106/$X106))))</f>
        <v/>
      </c>
      <c r="AE106" s="240">
        <f>IF(OR(NOT(ISNUMBER($T106)),ISBLANK($W106),NOT(ISNUMBER($X106))),0,      IF(OR(YEAR($T106)&gt;AE$7,$X106&lt;=0,(YEAR($T106)+$X106)&lt;AE$7),0,     IF(YEAR($T106)=AE$7,               ($W106/($X106*360))*DAYS360($T106,DATE(AE$7,12,31)),     IF((YEAR($T106)+$X106)&lt;=AE$7,               $W106-SUM($Y106:AD106),               $W106/$X106))))</f>
        <v/>
      </c>
      <c r="AF106" s="240">
        <f>IF(OR(NOT(ISNUMBER($T106)),ISBLANK($W106),NOT(ISNUMBER($X106))),0,      IF(OR(YEAR($T106)&gt;AF$7,$X106&lt;=0,(YEAR($T106)+$X106)&lt;AF$7),0,     IF(YEAR($T106)=AF$7,               ($W106/($X106*360))*DAYS360($T106,DATE(AF$7,12,31)),     IF((YEAR($T106)+$X106)&lt;=AF$7,               $W106-SUM($Y106:AE106),               $W106/$X106))))</f>
        <v/>
      </c>
      <c r="AG106" s="240">
        <f>IF(OR(NOT(ISNUMBER($T106)),ISBLANK($W106),NOT(ISNUMBER($X106))),0,      IF(OR(YEAR($T106)&gt;AG$7,$X106&lt;=0,(YEAR($T106)+$X106)&lt;AG$7),0,     IF(YEAR($T106)=AG$7,               ($W106/($X106*360))*DAYS360($T106,DATE(AG$7,12,31)),     IF((YEAR($T106)+$X106)&lt;=AG$7,               $W106-SUM($Y106:AF106),               $W106/$X106))))</f>
        <v/>
      </c>
      <c r="AH106" s="240">
        <f>IF(OR(NOT(ISNUMBER($T106)),ISBLANK($W106),NOT(ISNUMBER($X106))),0,      IF(OR(YEAR($T106)&gt;AH$7,$X106&lt;=0,(YEAR($T106)+$X106)&lt;AH$7),0,     IF(YEAR($T106)=AH$7,               ($W106/($X106*360))*DAYS360($T106,DATE(AH$7,12,31)),     IF((YEAR($T106)+$X106)&lt;=AH$7,               $W106-SUM($Y106:AG106),               $W106/$X106))))</f>
        <v/>
      </c>
      <c r="AI106" s="240">
        <f>IF(OR(NOT(ISNUMBER($T106)),ISBLANK($W106),NOT(ISNUMBER($X106))),0,      IF(OR(YEAR($T106)&gt;AI$7,$X106&lt;=0,(YEAR($T106)+$X106)&lt;AI$7),0,     IF(YEAR($T106)=AI$7,               ($W106/($X106*360))*DAYS360($T106,DATE(AI$7,12,31)),     IF((YEAR($T106)+$X106)&lt;=AI$7,               $W106-SUM($Y106:AH106),               $W106/$X106))))</f>
        <v/>
      </c>
      <c r="AJ106" s="240">
        <f>IF(OR(NOT(ISNUMBER($T106)),ISBLANK($W106),NOT(ISNUMBER($X106))),0,      IF(OR(YEAR($T106)&gt;AJ$7,$X106&lt;=0,(YEAR($T106)+$X106)&lt;AJ$7),0,     IF(YEAR($T106)=AJ$7,               ($W106/($X106*360))*DAYS360($T106,DATE(AJ$7,12,31)),     IF((YEAR($T106)+$X106)&lt;=AJ$7,               $W106-SUM($Y106:AI106),               $W106/$X106))))</f>
        <v/>
      </c>
      <c r="AK106" s="240">
        <f>IF(OR(NOT(ISNUMBER($T106)),ISBLANK($W106),NOT(ISNUMBER($X106))),0,      IF(OR(YEAR($T106)&gt;AK$7,$X106&lt;=0,(YEAR($T106)+$X106)&lt;AK$7),0,     IF(YEAR($T106)=AK$7,               ($W106/($X106*360))*DAYS360($T106,DATE(AK$7,12,31)),     IF((YEAR($T106)+$X106)&lt;=AK$7,               $W106-SUM($Y106:AJ106),               $W106/$X106))))</f>
        <v/>
      </c>
      <c r="AL106" s="240">
        <f>IF(OR(NOT(ISNUMBER($T106)),ISBLANK($W106),NOT(ISNUMBER($X106))),0,      IF(OR(YEAR($T106)&gt;AL$7,$X106&lt;=0,(YEAR($T106)+$X106)&lt;AL$7),0,     IF(YEAR($T106)=AL$7,               ($W106/($X106*360))*DAYS360($T106,DATE(AL$7,12,31)),     IF((YEAR($T106)+$X106)&lt;=AL$7,               $W106-SUM($Y106:AK106),               $W106/$X106))))</f>
        <v/>
      </c>
      <c r="AM106" s="240">
        <f>IF(OR(NOT(ISNUMBER($T106)),ISBLANK($W106),NOT(ISNUMBER($X106))),0,      IF(OR(YEAR($T106)&gt;AM$7,$X106&lt;=0,(YEAR($T106)+$X106)&lt;AM$7),0,     IF(YEAR($T106)=AM$7,               ($W106/($X106*360))*DAYS360($T106,DATE(AM$7,12,31)),     IF((YEAR($T106)+$X106)&lt;=AM$7,               $W106-SUM($Y106:AL106),               $W106/$X106))))</f>
        <v/>
      </c>
      <c r="AN106" s="240">
        <f>IF(OR(NOT(ISNUMBER($T106)),ISBLANK($W106),NOT(ISNUMBER($X106))),0,      IF(OR(YEAR($T106)&gt;AN$7,$X106&lt;=0,(YEAR($T106)+$X106)&lt;AN$7),0,     IF(YEAR($T106)=AN$7,               ($W106/($X106*360))*DAYS360($T106,DATE(AN$7,12,31)),     IF((YEAR($T106)+$X106)&lt;=AN$7,               $W106-SUM($Y106:AM106),               $W106/$X106))))</f>
        <v/>
      </c>
      <c r="AO106" s="240">
        <f>IF(OR(NOT(ISNUMBER($T106)),ISBLANK($W106),NOT(ISNUMBER($X106))),0,      IF(OR(YEAR($T106)&gt;AO$7,$X106&lt;=0,(YEAR($T106)+$X106)&lt;AO$7),0,     IF(YEAR($T106)=AO$7,               ($W106/($X106*360))*DAYS360($T106,DATE(AO$7,12,31)),     IF((YEAR($T106)+$X106)&lt;=AO$7,               $W106-SUM($Y106:AN106),               $W106/$X106))))</f>
        <v/>
      </c>
      <c r="AP106" s="240">
        <f>IF(OR(NOT(ISNUMBER($T106)),ISBLANK($W106),NOT(ISNUMBER($X106))),0,      IF(OR(YEAR($T106)&gt;AP$7,$X106&lt;=0,(YEAR($T106)+$X106)&lt;AP$7),0,     IF(YEAR($T106)=AP$7,               ($W106/($X106*360))*DAYS360($T106,DATE(AP$7,12,31)),     IF((YEAR($T106)+$X106)&lt;=AP$7,               $W106-SUM($Y106:AO106),               $W106/$X106))))</f>
        <v/>
      </c>
      <c r="AQ106" s="240">
        <f>IF(OR(NOT(ISNUMBER($T106)),ISBLANK($W106),NOT(ISNUMBER($X106))),0,      IF(OR(YEAR($T106)&gt;AQ$7,$X106&lt;=0,(YEAR($T106)+$X106)&lt;AQ$7),0,     IF(YEAR($T106)=AQ$7,               ($W106/($X106*360))*DAYS360($T106,DATE(AQ$7,12,31)),     IF((YEAR($T106)+$X106)&lt;=AQ$7,               $W106-SUM($Y106:AP106),               $W106/$X106))))</f>
        <v/>
      </c>
      <c r="AR106" s="240">
        <f>IF(OR(NOT(ISNUMBER($T106)),ISBLANK($W106),NOT(ISNUMBER($X106))),0,      IF(OR(YEAR($T106)&gt;AR$7,$X106&lt;=0,(YEAR($T106)+$X106)&lt;AR$7),0,     IF(YEAR($T106)=AR$7,               ($W106/($X106*360))*DAYS360($T106,DATE(AR$7,12,31)),     IF((YEAR($T106)+$X106)&lt;=AR$7,               $W106-SUM($Y106:AQ106),               $W106/$X106))))</f>
        <v/>
      </c>
      <c r="AS106" s="240">
        <f>IF(OR(NOT(ISNUMBER($T106)),ISBLANK($W106),NOT(ISNUMBER($X106))),0,      IF(OR(YEAR($T106)&gt;AS$7,$X106&lt;=0,(YEAR($T106)+$X106)&lt;AS$7),0,     IF(YEAR($T106)=AS$7,               ($W106/($X106*360))*DAYS360($T106,DATE(AS$7,12,31)),     IF((YEAR($T106)+$X106)&lt;=AS$7,               $W106-SUM($Y106:AR106),               $W106/$X106))))</f>
        <v/>
      </c>
      <c r="AT106" s="240">
        <f>IF(OR(NOT(ISNUMBER($T106)),ISBLANK($W106),NOT(ISNUMBER($X106))),0,      IF(OR(YEAR($T106)&gt;AT$7,$X106&lt;=0,(YEAR($T106)+$X106)&lt;AT$7),0,     IF(YEAR($T106)=AT$7,               ($W106/($X106*360))*DAYS360($T106,DATE(AT$7,12,31)),     IF((YEAR($T106)+$X106)&lt;=AT$7,               $W106-SUM($Y106:AS106),               $W106/$X106))))</f>
        <v/>
      </c>
      <c r="AU106" s="240">
        <f>IF(OR(NOT(ISNUMBER($T106)),ISBLANK($W106),NOT(ISNUMBER($X106))),0,      IF(OR(YEAR($T106)&gt;AU$7,$X106&lt;=0,(YEAR($T106)+$X106)&lt;AU$7),0,     IF(YEAR($T106)=AU$7,               ($W106/($X106*360))*DAYS360($T106,DATE(AU$7,12,31)),     IF((YEAR($T106)+$X106)&lt;=AU$7,               $W106-SUM($Y106:AT106),               $W106/$X106))))</f>
        <v/>
      </c>
      <c r="AV106" s="240">
        <f>IF(OR(NOT(ISNUMBER($T106)),ISBLANK($W106),NOT(ISNUMBER($X106))),0,      IF(OR(YEAR($T106)&gt;AV$7,$X106&lt;=0,(YEAR($T106)+$X106)&lt;AV$7),0,     IF(YEAR($T106)=AV$7,               ($W106/($X106*360))*DAYS360($T106,DATE(AV$7,12,31)),     IF((YEAR($T106)+$X106)&lt;=AV$7,               $W106-SUM($Y106:AU106),               $W106/$X106))))</f>
        <v/>
      </c>
      <c r="AW106" s="240">
        <f>IF(OR(NOT(ISNUMBER($T106)),ISBLANK($W106),NOT(ISNUMBER($X106))),0,      IF(OR(YEAR($T106)&gt;AW$7,$X106&lt;=0,(YEAR($T106)+$X106)&lt;AW$7),0,     IF(YEAR($T106)=AW$7,               ($W106/($X106*360))*DAYS360($T106,DATE(AW$7,12,31)),     IF((YEAR($T106)+$X106)&lt;=AW$7,               $W106-SUM($Y106:AV106),               $W106/$X106))))</f>
        <v/>
      </c>
      <c r="AX106" s="240">
        <f>IF(OR(NOT(ISNUMBER($T106)),ISBLANK($W106),NOT(ISNUMBER($X106))),0,      IF(OR(YEAR($T106)&gt;AX$7,$X106&lt;=0,(YEAR($T106)+$X106)&lt;AX$7),0,     IF(YEAR($T106)=AX$7,               ($W106/($X106*360))*DAYS360($T106,DATE(AX$7,12,31)),     IF((YEAR($T106)+$X106)&lt;=AX$7,               $W106-SUM($Y106:AW106),               $W106/$X106))))</f>
        <v/>
      </c>
      <c r="AY106" s="240">
        <f>IF(OR(NOT(ISNUMBER($T106)),ISBLANK($W106),NOT(ISNUMBER($X106))),0,      IF(OR(YEAR($T106)&gt;AY$7,$X106&lt;=0,(YEAR($T106)+$X106)&lt;AY$7),0,     IF(YEAR($T106)=AY$7,               ($W106/($X106*360))*DAYS360($T106,DATE(AY$7,12,31)),     IF((YEAR($T106)+$X106)&lt;=AY$7,               $W106-SUM($Y106:AX106),               $W106/$X106))))</f>
        <v/>
      </c>
      <c r="AZ106" s="240">
        <f>IF(OR(NOT(ISNUMBER($T106)),ISBLANK($W106),NOT(ISNUMBER($X106))),0,      IF(OR(YEAR($T106)&gt;AZ$7,$X106&lt;=0,(YEAR($T106)+$X106)&lt;AZ$7),0,     IF(YEAR($T106)=AZ$7,               ($W106/($X106*360))*DAYS360($T106,DATE(AZ$7,12,31)),     IF((YEAR($T106)+$X106)&lt;=AZ$7,               $W106-SUM($Y106:AY106),               $W106/$X106))))</f>
        <v/>
      </c>
      <c r="BA106" s="240">
        <f>IF(OR(NOT(ISNUMBER($T106)),ISBLANK($W106),NOT(ISNUMBER($X106))),0,      IF(OR(YEAR($T106)&gt;BA$7,$X106&lt;=0,(YEAR($T106)+$X106)&lt;BA$7),0,     IF(YEAR($T106)=BA$7,               ($W106/($X106*360))*DAYS360($T106,DATE(BA$7,12,31)),     IF((YEAR($T106)+$X106)&lt;=BA$7,               $W106-SUM($Y106:AZ106),               $W106/$X106))))</f>
        <v/>
      </c>
      <c r="BB106" s="240">
        <f>IF(OR(NOT(ISNUMBER($T106)),ISBLANK($W106),NOT(ISNUMBER($X106))),0,      IF(OR(YEAR($T106)&gt;BB$7,$X106&lt;=0,(YEAR($T106)+$X106)&lt;BB$7),0,     IF(YEAR($T106)=BB$7,               ($W106/($X106*360))*DAYS360($T106,DATE(BB$7,12,31)),     IF((YEAR($T106)+$X106)&lt;=BB$7,               $W106-SUM($Y106:BA106),               $W106/$X106))))</f>
        <v/>
      </c>
      <c r="BC106" s="240">
        <f>IF(OR(NOT(ISNUMBER($T106)),ISBLANK($W106),NOT(ISNUMBER($X106))),0,      IF(OR(YEAR($T106)&gt;BC$7,$X106&lt;=0,(YEAR($T106)+$X106)&lt;BC$7),0,     IF(YEAR($T106)=BC$7,               ($W106/($X106*360))*DAYS360($T106,DATE(BC$7,12,31)),     IF((YEAR($T106)+$X106)&lt;=BC$7,               $W106-SUM($Y106:BB106),               $W106/$X106))))</f>
        <v/>
      </c>
      <c r="BD106" s="240">
        <f>IF(OR(NOT(ISNUMBER($T106)),ISBLANK($W106),NOT(ISNUMBER($X106))),0,      IF(OR(YEAR($T106)&gt;BD$7,$X106&lt;=0,(YEAR($T106)+$X106)&lt;BD$7),0,     IF(YEAR($T106)=BD$7,               ($W106/($X106*360))*DAYS360($T106,DATE(BD$7,12,31)),     IF((YEAR($T106)+$X106)&lt;=BD$7,               $W106-SUM($Y106:BC106),               $W106/$X106))))</f>
        <v/>
      </c>
      <c r="BE106" s="240">
        <f>IF(OR(NOT(ISNUMBER($T106)),ISBLANK($W106),NOT(ISNUMBER($X106))),0,      IF(OR(YEAR($T106)&gt;BE$7,$X106&lt;=0,(YEAR($T106)+$X106)&lt;BE$7),0,     IF(YEAR($T106)=BE$7,               ($W106/($X106*360))*DAYS360($T106,DATE(BE$7,12,31)),     IF((YEAR($T106)+$X106)&lt;=BE$7,               $W106-SUM($Y106:BD106),               $W106/$X106))))</f>
        <v/>
      </c>
      <c r="BF106" s="240">
        <f>IF(OR(NOT(ISNUMBER($T106)),ISBLANK($W106),NOT(ISNUMBER($X106))),0,      IF(OR(YEAR($T106)&gt;BF$7,$X106&lt;=0,(YEAR($T106)+$X106)&lt;BF$7),0,     IF(YEAR($T106)=BF$7,               ($W106/($X106*360))*DAYS360($T106,DATE(BF$7,12,31)),     IF((YEAR($T106)+$X106)&lt;=BF$7,               $W106-SUM($Y106:BE106),               $W106/$X106))))</f>
        <v/>
      </c>
      <c r="BG106" s="240">
        <f>IF(OR(NOT(ISNUMBER($T106)),ISBLANK($W106),NOT(ISNUMBER($X106))),0,      IF(OR(YEAR($T106)&gt;BG$7,$X106&lt;=0,(YEAR($T106)+$X106)&lt;BG$7),0,     IF(YEAR($T106)=BG$7,               ($W106/($X106*360))*DAYS360($T106,DATE(BG$7,12,31)),     IF((YEAR($T106)+$X106)&lt;=BG$7,               $W106-SUM($Y106:BF106),               $W106/$X106))))</f>
        <v/>
      </c>
      <c r="BH106" s="240">
        <f>IF(OR(NOT(ISNUMBER($T106)),ISBLANK($W106),NOT(ISNUMBER($X106))),0,      IF(OR(YEAR($T106)&gt;BH$7,$X106&lt;=0,(YEAR($T106)+$X106)&lt;BH$7),0,     IF(YEAR($T106)=BH$7,               ($W106/($X106*360))*DAYS360($T106,DATE(BH$7,12,31)),     IF((YEAR($T106)+$X106)&lt;=BH$7,               $W106-SUM($Y106:BG106),               $W106/$X106))))</f>
        <v/>
      </c>
      <c r="BI106" s="240">
        <f>IF(OR(NOT(ISNUMBER($T106)),ISBLANK($W106),NOT(ISNUMBER($X106))),0,      IF(OR(YEAR($T106)&gt;BI$7,$X106&lt;=0,(YEAR($T106)+$X106)&lt;BI$7),0,     IF(YEAR($T106)=BI$7,               ($W106/($X106*360))*DAYS360($T106,DATE(BI$7,12,31)),     IF((YEAR($T106)+$X106)&lt;=BI$7,               $W106-SUM($Y106:BH106),               $W106/$X106))))</f>
        <v/>
      </c>
      <c r="BJ106" s="240">
        <f>IF(OR(NOT(ISNUMBER($T106)),ISBLANK($W106),NOT(ISNUMBER($X106))),0,      IF(OR(YEAR($T106)&gt;BJ$7,$X106&lt;=0,(YEAR($T106)+$X106)&lt;BJ$7),0,     IF(YEAR($T106)=BJ$7,               ($W106/($X106*360))*DAYS360($T106,DATE(BJ$7,12,31)),     IF((YEAR($T106)+$X106)&lt;=BJ$7,               $W106-SUM($Y106:BI106),               $W106/$X106))))</f>
        <v/>
      </c>
      <c r="BK106" s="240">
        <f>IF(OR(NOT(ISNUMBER($T106)),ISBLANK($W106),NOT(ISNUMBER($X106))),0,      IF(OR(YEAR($T106)&gt;BK$7,$X106&lt;=0,(YEAR($T106)+$X106)&lt;BK$7),0,     IF(YEAR($T106)=BK$7,               ($W106/($X106*360))*DAYS360($T106,DATE(BK$7,12,31)),     IF((YEAR($T106)+$X106)&lt;=BK$7,               $W106-SUM($Y106:BJ106),               $W106/$X106))))</f>
        <v/>
      </c>
      <c r="BL106" s="240">
        <f>IF(OR(NOT(ISNUMBER($T106)),ISBLANK($W106),NOT(ISNUMBER($X106))),0,      IF(OR(YEAR($T106)&gt;BL$7,$X106&lt;=0,(YEAR($T106)+$X106)&lt;BL$7),0,     IF(YEAR($T106)=BL$7,               ($W106/($X106*360))*DAYS360($T106,DATE(BL$7,12,31)),     IF((YEAR($T106)+$X106)&lt;=BL$7,               $W106-SUM($Y106:BK106),               $W106/$X106))))</f>
        <v/>
      </c>
      <c r="BM106" s="240">
        <f>IF(OR(NOT(ISNUMBER($T106)),ISBLANK($W106),NOT(ISNUMBER($X106))),0,      IF(OR(YEAR($T106)&gt;BM$7,$X106&lt;=0,(YEAR($T106)+$X106)&lt;BM$7),0,     IF(YEAR($T106)=BM$7,               ($W106/($X106*360))*DAYS360($T106,DATE(BM$7,12,31)),     IF((YEAR($T106)+$X106)&lt;=BM$7,               $W106-SUM($Y106:BL106),               $W106/$X106))))</f>
        <v/>
      </c>
      <c r="BN106" s="240">
        <f>IF(OR(NOT(ISNUMBER($T106)),ISBLANK($W106),NOT(ISNUMBER($X106))),0,      IF(OR(YEAR($T106)&gt;BN$7,$X106&lt;=0,(YEAR($T106)+$X106)&lt;BN$7),0,     IF(YEAR($T106)=BN$7,               ($W106/($X106*360))*DAYS360($T106,DATE(BN$7,12,31)),     IF((YEAR($T106)+$X106)&lt;=BN$7,               $W106-SUM($Y106:BM106),               $W106/$X106))))</f>
        <v/>
      </c>
      <c r="BO106" s="240">
        <f>IF(OR(NOT(ISNUMBER($T106)),ISBLANK($W106),NOT(ISNUMBER($X106))),0,      IF(OR(YEAR($T106)&gt;BO$7,$X106&lt;=0,(YEAR($T106)+$X106)&lt;BO$7),0,     IF(YEAR($T106)=BO$7,               ($W106/($X106*360))*DAYS360($T106,DATE(BO$7,12,31)),     IF((YEAR($T106)+$X106)&lt;=BO$7,               $W106-SUM($Y106:BN106),               $W106/$X106))))</f>
        <v/>
      </c>
      <c r="BP106" s="240">
        <f>IF(OR(NOT(ISNUMBER($T106)),ISBLANK($W106),NOT(ISNUMBER($X106))),0,      IF(OR(YEAR($T106)&gt;BP$7,$X106&lt;=0,(YEAR($T106)+$X106)&lt;BP$7),0,     IF(YEAR($T106)=BP$7,               ($W106/($X106*360))*DAYS360($T106,DATE(BP$7,12,31)),     IF((YEAR($T106)+$X106)&lt;=BP$7,               $W106-SUM($Y106:BO106),               $W106/$X106))))</f>
        <v/>
      </c>
      <c r="BQ106" s="240">
        <f>IF(OR(NOT(ISNUMBER($T106)),ISBLANK($W106),NOT(ISNUMBER($X106))),0,      IF(OR(YEAR($T106)&gt;BQ$7,$X106&lt;=0,(YEAR($T106)+$X106)&lt;BQ$7),0,     IF(YEAR($T106)=BQ$7,               ($W106/($X106*360))*DAYS360($T106,DATE(BQ$7,12,31)),     IF((YEAR($T106)+$X106)&lt;=BQ$7,               $W106-SUM($Y106:BP106),               $W106/$X106))))</f>
        <v/>
      </c>
      <c r="BR106" s="240">
        <f>IF(OR(NOT(ISNUMBER($T106)),ISBLANK($W106),NOT(ISNUMBER($X106))),0,      IF(OR(YEAR($T106)&gt;BR$7,$X106&lt;=0,(YEAR($T106)+$X106)&lt;BR$7),0,     IF(YEAR($T106)=BR$7,               ($W106/($X106*360))*DAYS360($T106,DATE(BR$7,12,31)),     IF((YEAR($T106)+$X106)&lt;=BR$7,               $W106-SUM($Y106:BQ106),               $W106/$X106))))</f>
        <v/>
      </c>
      <c r="BS106" s="240">
        <f>IF(OR(NOT(ISNUMBER($T106)),ISBLANK($W106),NOT(ISNUMBER($X106))),0,      IF(OR(YEAR($T106)&gt;BS$7,$X106&lt;=0,(YEAR($T106)+$X106)&lt;BS$7),0,     IF(YEAR($T106)=BS$7,               ($W106/($X106*360))*DAYS360($T106,DATE(BS$7,12,31)),     IF((YEAR($T106)+$X106)&lt;=BS$7,               $W106-SUM($Y106:BR106),               $W106/$X106))))</f>
        <v/>
      </c>
      <c r="BT106" s="240">
        <f>IF(OR(NOT(ISNUMBER($T106)),ISBLANK($W106),NOT(ISNUMBER($X106))),0,      IF(OR(YEAR($T106)&gt;BT$7,$X106&lt;=0,(YEAR($T106)+$X106)&lt;BT$7),0,     IF(YEAR($T106)=BT$7,               ($W106/($X106*360))*DAYS360($T106,DATE(BT$7,12,31)),     IF((YEAR($T106)+$X106)&lt;=BT$7,               $W106-SUM($Y106:BS106),               $W106/$X106))))</f>
        <v/>
      </c>
      <c r="BU106" s="240">
        <f>IF(OR(NOT(ISNUMBER($T106)),ISBLANK($W106),NOT(ISNUMBER($X106))),0,      IF(OR(YEAR($T106)&gt;BU$7,$X106&lt;=0,(YEAR($T106)+$X106)&lt;BU$7),0,     IF(YEAR($T106)=BU$7,               ($W106/($X106*360))*DAYS360($T106,DATE(BU$7,12,31)),     IF((YEAR($T106)+$X106)&lt;=BU$7,               $W106-SUM($Y106:BT106),               $W106/$X106))))</f>
        <v/>
      </c>
      <c r="BV106" s="240">
        <f>IF(OR(NOT(ISNUMBER($T106)),ISBLANK($W106),NOT(ISNUMBER($X106))),0,      IF(OR(YEAR($T106)&gt;BV$7,$X106&lt;=0,(YEAR($T106)+$X106)&lt;BV$7),0,     IF(YEAR($T106)=BV$7,               ($W106/($X106*360))*DAYS360($T106,DATE(BV$7,12,31)),     IF((YEAR($T106)+$X106)&lt;=BV$7,               $W106-SUM($Y106:BU106),               $W106/$X106))))</f>
        <v/>
      </c>
      <c r="BW106" s="240">
        <f>IF(OR(NOT(ISNUMBER($T106)),ISBLANK($W106),NOT(ISNUMBER($X106))),0,      IF(OR(YEAR($T106)&gt;BW$7,$X106&lt;=0,(YEAR($T106)+$X106)&lt;BW$7),0,     IF(YEAR($T106)=BW$7,               ($W106/($X106*360))*DAYS360($T106,DATE(BW$7,12,31)),     IF((YEAR($T106)+$X106)&lt;=BW$7,               $W106-SUM($Y106:BV106),               $W106/$X106))))</f>
        <v/>
      </c>
      <c r="BX106" s="240">
        <f>IF(OR(NOT(ISNUMBER($T106)),ISBLANK($W106),NOT(ISNUMBER($X106))),0,      IF(OR(YEAR($T106)&gt;BX$7,$X106&lt;=0,(YEAR($T106)+$X106)&lt;BX$7),0,     IF(YEAR($T106)=BX$7,               ($W106/($X106*360))*DAYS360($T106,DATE(BX$7,12,31)),     IF((YEAR($T106)+$X106)&lt;=BX$7,               $W106-SUM($Y106:BW106),               $W106/$X106))))</f>
        <v/>
      </c>
      <c r="BY106" s="240">
        <f>IF(OR(NOT(ISNUMBER($T106)),ISBLANK($W106),NOT(ISNUMBER($X106))),0,      IF(OR(YEAR($T106)&gt;BY$7,$X106&lt;=0,(YEAR($T106)+$X106)&lt;BY$7),0,     IF(YEAR($T106)=BY$7,               ($W106/($X106*360))*DAYS360($T106,DATE(BY$7,12,31)),     IF((YEAR($T106)+$X106)&lt;=BY$7,               $W106-SUM($Y106:BX106),               $W106/$X106))))</f>
        <v/>
      </c>
    </row>
    <row r="107" ht="15" customFormat="1" customHeight="1" s="14">
      <c r="A107" s="12" t="n"/>
      <c r="B107" s="30" t="inlineStr">
        <is>
          <t>Bien_Immo - 1</t>
        </is>
      </c>
      <c r="C107" s="190" t="n"/>
      <c r="D107" s="356" t="n"/>
      <c r="E107" s="525" t="n"/>
      <c r="F107" s="525" t="n"/>
      <c r="G107" s="525" t="n"/>
      <c r="H107" s="525" t="n"/>
      <c r="I107" s="525" t="n"/>
      <c r="J107" s="525" t="n"/>
      <c r="K107" s="525" t="n"/>
      <c r="L107" s="525" t="n"/>
      <c r="M107" s="525" t="n"/>
      <c r="N107" s="526" t="n"/>
      <c r="O107" s="260" t="n"/>
      <c r="P107" s="191" t="n"/>
      <c r="Q107" s="341" t="inlineStr">
        <is>
          <t>Autres immobilisations corporelles</t>
        </is>
      </c>
      <c r="R107" s="18" t="n"/>
      <c r="S107" s="12">
        <f>B113</f>
        <v/>
      </c>
      <c r="T107" s="176">
        <f>IFERROR( IF(ISBLANK(C113),"",IF(C113&lt;HLOOKUP(S107,$Z$275:$AC$280,5,FALSE),"",MAX(HLOOKUP(S107,$Z$275:$AC$280,6,FALSE),C113) ) ),"")</f>
        <v/>
      </c>
      <c r="U107" s="287">
        <f>IF(ISBLANK(D113),"",D113)</f>
        <v/>
      </c>
      <c r="V107" s="316">
        <f>Q113</f>
        <v/>
      </c>
      <c r="W107" s="512">
        <f>IF(ISBLANK(O113),0,O113)</f>
        <v/>
      </c>
      <c r="X107" s="512">
        <f>IF(ISBLANK(P113),"",P113)</f>
        <v/>
      </c>
      <c r="Y107" s="12" t="n"/>
      <c r="Z107" s="240">
        <f>IF(OR(NOT(ISNUMBER($T107)),ISBLANK($W107),NOT(ISNUMBER($X107))),0,      IF(OR(YEAR($T107)&gt;Z$7,$X107&lt;=0,(YEAR($T107)+$X107)&lt;Z$7),0,     IF(YEAR($T107)=Z$7,               ($W107/($X107*360))*DAYS360($T107,DATE(Z$7,12,31)),     IF((YEAR($T107)+$X107)&lt;=Z$7,               $W107-SUM($Y107:Y107),               $W107/$X107))))</f>
        <v/>
      </c>
      <c r="AA107" s="240">
        <f>IF(OR(NOT(ISNUMBER($T107)),ISBLANK($W107),NOT(ISNUMBER($X107))),0,      IF(OR(YEAR($T107)&gt;AA$7,$X107&lt;=0,(YEAR($T107)+$X107)&lt;AA$7),0,     IF(YEAR($T107)=AA$7,               ($W107/($X107*360))*DAYS360($T107,DATE(AA$7,12,31)),     IF((YEAR($T107)+$X107)&lt;=AA$7,               $W107-SUM($Y107:Z107),               $W107/$X107))))</f>
        <v/>
      </c>
      <c r="AB107" s="240">
        <f>IF(OR(NOT(ISNUMBER($T107)),ISBLANK($W107),NOT(ISNUMBER($X107))),0,      IF(OR(YEAR($T107)&gt;AB$7,$X107&lt;=0,(YEAR($T107)+$X107)&lt;AB$7),0,     IF(YEAR($T107)=AB$7,               ($W107/($X107*360))*DAYS360($T107,DATE(AB$7,12,31)),     IF((YEAR($T107)+$X107)&lt;=AB$7,               $W107-SUM($Y107:AA107),               $W107/$X107))))</f>
        <v/>
      </c>
      <c r="AC107" s="240">
        <f>IF(OR(NOT(ISNUMBER($T107)),ISBLANK($W107),NOT(ISNUMBER($X107))),0,      IF(OR(YEAR($T107)&gt;AC$7,$X107&lt;=0,(YEAR($T107)+$X107)&lt;AC$7),0,     IF(YEAR($T107)=AC$7,               ($W107/($X107*360))*DAYS360($T107,DATE(AC$7,12,31)),     IF((YEAR($T107)+$X107)&lt;=AC$7,               $W107-SUM($Y107:AB107),               $W107/$X107))))</f>
        <v/>
      </c>
      <c r="AD107" s="240">
        <f>IF(OR(NOT(ISNUMBER($T107)),ISBLANK($W107),NOT(ISNUMBER($X107))),0,      IF(OR(YEAR($T107)&gt;AD$7,$X107&lt;=0,(YEAR($T107)+$X107)&lt;AD$7),0,     IF(YEAR($T107)=AD$7,               ($W107/($X107*360))*DAYS360($T107,DATE(AD$7,12,31)),     IF((YEAR($T107)+$X107)&lt;=AD$7,               $W107-SUM($Y107:AC107),               $W107/$X107))))</f>
        <v/>
      </c>
      <c r="AE107" s="240">
        <f>IF(OR(NOT(ISNUMBER($T107)),ISBLANK($W107),NOT(ISNUMBER($X107))),0,      IF(OR(YEAR($T107)&gt;AE$7,$X107&lt;=0,(YEAR($T107)+$X107)&lt;AE$7),0,     IF(YEAR($T107)=AE$7,               ($W107/($X107*360))*DAYS360($T107,DATE(AE$7,12,31)),     IF((YEAR($T107)+$X107)&lt;=AE$7,               $W107-SUM($Y107:AD107),               $W107/$X107))))</f>
        <v/>
      </c>
      <c r="AF107" s="240">
        <f>IF(OR(NOT(ISNUMBER($T107)),ISBLANK($W107),NOT(ISNUMBER($X107))),0,      IF(OR(YEAR($T107)&gt;AF$7,$X107&lt;=0,(YEAR($T107)+$X107)&lt;AF$7),0,     IF(YEAR($T107)=AF$7,               ($W107/($X107*360))*DAYS360($T107,DATE(AF$7,12,31)),     IF((YEAR($T107)+$X107)&lt;=AF$7,               $W107-SUM($Y107:AE107),               $W107/$X107))))</f>
        <v/>
      </c>
      <c r="AG107" s="240">
        <f>IF(OR(NOT(ISNUMBER($T107)),ISBLANK($W107),NOT(ISNUMBER($X107))),0,      IF(OR(YEAR($T107)&gt;AG$7,$X107&lt;=0,(YEAR($T107)+$X107)&lt;AG$7),0,     IF(YEAR($T107)=AG$7,               ($W107/($X107*360))*DAYS360($T107,DATE(AG$7,12,31)),     IF((YEAR($T107)+$X107)&lt;=AG$7,               $W107-SUM($Y107:AF107),               $W107/$X107))))</f>
        <v/>
      </c>
      <c r="AH107" s="240">
        <f>IF(OR(NOT(ISNUMBER($T107)),ISBLANK($W107),NOT(ISNUMBER($X107))),0,      IF(OR(YEAR($T107)&gt;AH$7,$X107&lt;=0,(YEAR($T107)+$X107)&lt;AH$7),0,     IF(YEAR($T107)=AH$7,               ($W107/($X107*360))*DAYS360($T107,DATE(AH$7,12,31)),     IF((YEAR($T107)+$X107)&lt;=AH$7,               $W107-SUM($Y107:AG107),               $W107/$X107))))</f>
        <v/>
      </c>
      <c r="AI107" s="240">
        <f>IF(OR(NOT(ISNUMBER($T107)),ISBLANK($W107),NOT(ISNUMBER($X107))),0,      IF(OR(YEAR($T107)&gt;AI$7,$X107&lt;=0,(YEAR($T107)+$X107)&lt;AI$7),0,     IF(YEAR($T107)=AI$7,               ($W107/($X107*360))*DAYS360($T107,DATE(AI$7,12,31)),     IF((YEAR($T107)+$X107)&lt;=AI$7,               $W107-SUM($Y107:AH107),               $W107/$X107))))</f>
        <v/>
      </c>
      <c r="AJ107" s="240">
        <f>IF(OR(NOT(ISNUMBER($T107)),ISBLANK($W107),NOT(ISNUMBER($X107))),0,      IF(OR(YEAR($T107)&gt;AJ$7,$X107&lt;=0,(YEAR($T107)+$X107)&lt;AJ$7),0,     IF(YEAR($T107)=AJ$7,               ($W107/($X107*360))*DAYS360($T107,DATE(AJ$7,12,31)),     IF((YEAR($T107)+$X107)&lt;=AJ$7,               $W107-SUM($Y107:AI107),               $W107/$X107))))</f>
        <v/>
      </c>
      <c r="AK107" s="240">
        <f>IF(OR(NOT(ISNUMBER($T107)),ISBLANK($W107),NOT(ISNUMBER($X107))),0,      IF(OR(YEAR($T107)&gt;AK$7,$X107&lt;=0,(YEAR($T107)+$X107)&lt;AK$7),0,     IF(YEAR($T107)=AK$7,               ($W107/($X107*360))*DAYS360($T107,DATE(AK$7,12,31)),     IF((YEAR($T107)+$X107)&lt;=AK$7,               $W107-SUM($Y107:AJ107),               $W107/$X107))))</f>
        <v/>
      </c>
      <c r="AL107" s="240">
        <f>IF(OR(NOT(ISNUMBER($T107)),ISBLANK($W107),NOT(ISNUMBER($X107))),0,      IF(OR(YEAR($T107)&gt;AL$7,$X107&lt;=0,(YEAR($T107)+$X107)&lt;AL$7),0,     IF(YEAR($T107)=AL$7,               ($W107/($X107*360))*DAYS360($T107,DATE(AL$7,12,31)),     IF((YEAR($T107)+$X107)&lt;=AL$7,               $W107-SUM($Y107:AK107),               $W107/$X107))))</f>
        <v/>
      </c>
      <c r="AM107" s="240">
        <f>IF(OR(NOT(ISNUMBER($T107)),ISBLANK($W107),NOT(ISNUMBER($X107))),0,      IF(OR(YEAR($T107)&gt;AM$7,$X107&lt;=0,(YEAR($T107)+$X107)&lt;AM$7),0,     IF(YEAR($T107)=AM$7,               ($W107/($X107*360))*DAYS360($T107,DATE(AM$7,12,31)),     IF((YEAR($T107)+$X107)&lt;=AM$7,               $W107-SUM($Y107:AL107),               $W107/$X107))))</f>
        <v/>
      </c>
      <c r="AN107" s="240">
        <f>IF(OR(NOT(ISNUMBER($T107)),ISBLANK($W107),NOT(ISNUMBER($X107))),0,      IF(OR(YEAR($T107)&gt;AN$7,$X107&lt;=0,(YEAR($T107)+$X107)&lt;AN$7),0,     IF(YEAR($T107)=AN$7,               ($W107/($X107*360))*DAYS360($T107,DATE(AN$7,12,31)),     IF((YEAR($T107)+$X107)&lt;=AN$7,               $W107-SUM($Y107:AM107),               $W107/$X107))))</f>
        <v/>
      </c>
      <c r="AO107" s="240">
        <f>IF(OR(NOT(ISNUMBER($T107)),ISBLANK($W107),NOT(ISNUMBER($X107))),0,      IF(OR(YEAR($T107)&gt;AO$7,$X107&lt;=0,(YEAR($T107)+$X107)&lt;AO$7),0,     IF(YEAR($T107)=AO$7,               ($W107/($X107*360))*DAYS360($T107,DATE(AO$7,12,31)),     IF((YEAR($T107)+$X107)&lt;=AO$7,               $W107-SUM($Y107:AN107),               $W107/$X107))))</f>
        <v/>
      </c>
      <c r="AP107" s="240">
        <f>IF(OR(NOT(ISNUMBER($T107)),ISBLANK($W107),NOT(ISNUMBER($X107))),0,      IF(OR(YEAR($T107)&gt;AP$7,$X107&lt;=0,(YEAR($T107)+$X107)&lt;AP$7),0,     IF(YEAR($T107)=AP$7,               ($W107/($X107*360))*DAYS360($T107,DATE(AP$7,12,31)),     IF((YEAR($T107)+$X107)&lt;=AP$7,               $W107-SUM($Y107:AO107),               $W107/$X107))))</f>
        <v/>
      </c>
      <c r="AQ107" s="240">
        <f>IF(OR(NOT(ISNUMBER($T107)),ISBLANK($W107),NOT(ISNUMBER($X107))),0,      IF(OR(YEAR($T107)&gt;AQ$7,$X107&lt;=0,(YEAR($T107)+$X107)&lt;AQ$7),0,     IF(YEAR($T107)=AQ$7,               ($W107/($X107*360))*DAYS360($T107,DATE(AQ$7,12,31)),     IF((YEAR($T107)+$X107)&lt;=AQ$7,               $W107-SUM($Y107:AP107),               $W107/$X107))))</f>
        <v/>
      </c>
      <c r="AR107" s="240">
        <f>IF(OR(NOT(ISNUMBER($T107)),ISBLANK($W107),NOT(ISNUMBER($X107))),0,      IF(OR(YEAR($T107)&gt;AR$7,$X107&lt;=0,(YEAR($T107)+$X107)&lt;AR$7),0,     IF(YEAR($T107)=AR$7,               ($W107/($X107*360))*DAYS360($T107,DATE(AR$7,12,31)),     IF((YEAR($T107)+$X107)&lt;=AR$7,               $W107-SUM($Y107:AQ107),               $W107/$X107))))</f>
        <v/>
      </c>
      <c r="AS107" s="240">
        <f>IF(OR(NOT(ISNUMBER($T107)),ISBLANK($W107),NOT(ISNUMBER($X107))),0,      IF(OR(YEAR($T107)&gt;AS$7,$X107&lt;=0,(YEAR($T107)+$X107)&lt;AS$7),0,     IF(YEAR($T107)=AS$7,               ($W107/($X107*360))*DAYS360($T107,DATE(AS$7,12,31)),     IF((YEAR($T107)+$X107)&lt;=AS$7,               $W107-SUM($Y107:AR107),               $W107/$X107))))</f>
        <v/>
      </c>
      <c r="AT107" s="240">
        <f>IF(OR(NOT(ISNUMBER($T107)),ISBLANK($W107),NOT(ISNUMBER($X107))),0,      IF(OR(YEAR($T107)&gt;AT$7,$X107&lt;=0,(YEAR($T107)+$X107)&lt;AT$7),0,     IF(YEAR($T107)=AT$7,               ($W107/($X107*360))*DAYS360($T107,DATE(AT$7,12,31)),     IF((YEAR($T107)+$X107)&lt;=AT$7,               $W107-SUM($Y107:AS107),               $W107/$X107))))</f>
        <v/>
      </c>
      <c r="AU107" s="240">
        <f>IF(OR(NOT(ISNUMBER($T107)),ISBLANK($W107),NOT(ISNUMBER($X107))),0,      IF(OR(YEAR($T107)&gt;AU$7,$X107&lt;=0,(YEAR($T107)+$X107)&lt;AU$7),0,     IF(YEAR($T107)=AU$7,               ($W107/($X107*360))*DAYS360($T107,DATE(AU$7,12,31)),     IF((YEAR($T107)+$X107)&lt;=AU$7,               $W107-SUM($Y107:AT107),               $W107/$X107))))</f>
        <v/>
      </c>
      <c r="AV107" s="240">
        <f>IF(OR(NOT(ISNUMBER($T107)),ISBLANK($W107),NOT(ISNUMBER($X107))),0,      IF(OR(YEAR($T107)&gt;AV$7,$X107&lt;=0,(YEAR($T107)+$X107)&lt;AV$7),0,     IF(YEAR($T107)=AV$7,               ($W107/($X107*360))*DAYS360($T107,DATE(AV$7,12,31)),     IF((YEAR($T107)+$X107)&lt;=AV$7,               $W107-SUM($Y107:AU107),               $W107/$X107))))</f>
        <v/>
      </c>
      <c r="AW107" s="240">
        <f>IF(OR(NOT(ISNUMBER($T107)),ISBLANK($W107),NOT(ISNUMBER($X107))),0,      IF(OR(YEAR($T107)&gt;AW$7,$X107&lt;=0,(YEAR($T107)+$X107)&lt;AW$7),0,     IF(YEAR($T107)=AW$7,               ($W107/($X107*360))*DAYS360($T107,DATE(AW$7,12,31)),     IF((YEAR($T107)+$X107)&lt;=AW$7,               $W107-SUM($Y107:AV107),               $W107/$X107))))</f>
        <v/>
      </c>
      <c r="AX107" s="240">
        <f>IF(OR(NOT(ISNUMBER($T107)),ISBLANK($W107),NOT(ISNUMBER($X107))),0,      IF(OR(YEAR($T107)&gt;AX$7,$X107&lt;=0,(YEAR($T107)+$X107)&lt;AX$7),0,     IF(YEAR($T107)=AX$7,               ($W107/($X107*360))*DAYS360($T107,DATE(AX$7,12,31)),     IF((YEAR($T107)+$X107)&lt;=AX$7,               $W107-SUM($Y107:AW107),               $W107/$X107))))</f>
        <v/>
      </c>
      <c r="AY107" s="240">
        <f>IF(OR(NOT(ISNUMBER($T107)),ISBLANK($W107),NOT(ISNUMBER($X107))),0,      IF(OR(YEAR($T107)&gt;AY$7,$X107&lt;=0,(YEAR($T107)+$X107)&lt;AY$7),0,     IF(YEAR($T107)=AY$7,               ($W107/($X107*360))*DAYS360($T107,DATE(AY$7,12,31)),     IF((YEAR($T107)+$X107)&lt;=AY$7,               $W107-SUM($Y107:AX107),               $W107/$X107))))</f>
        <v/>
      </c>
      <c r="AZ107" s="240">
        <f>IF(OR(NOT(ISNUMBER($T107)),ISBLANK($W107),NOT(ISNUMBER($X107))),0,      IF(OR(YEAR($T107)&gt;AZ$7,$X107&lt;=0,(YEAR($T107)+$X107)&lt;AZ$7),0,     IF(YEAR($T107)=AZ$7,               ($W107/($X107*360))*DAYS360($T107,DATE(AZ$7,12,31)),     IF((YEAR($T107)+$X107)&lt;=AZ$7,               $W107-SUM($Y107:AY107),               $W107/$X107))))</f>
        <v/>
      </c>
      <c r="BA107" s="240">
        <f>IF(OR(NOT(ISNUMBER($T107)),ISBLANK($W107),NOT(ISNUMBER($X107))),0,      IF(OR(YEAR($T107)&gt;BA$7,$X107&lt;=0,(YEAR($T107)+$X107)&lt;BA$7),0,     IF(YEAR($T107)=BA$7,               ($W107/($X107*360))*DAYS360($T107,DATE(BA$7,12,31)),     IF((YEAR($T107)+$X107)&lt;=BA$7,               $W107-SUM($Y107:AZ107),               $W107/$X107))))</f>
        <v/>
      </c>
      <c r="BB107" s="240">
        <f>IF(OR(NOT(ISNUMBER($T107)),ISBLANK($W107),NOT(ISNUMBER($X107))),0,      IF(OR(YEAR($T107)&gt;BB$7,$X107&lt;=0,(YEAR($T107)+$X107)&lt;BB$7),0,     IF(YEAR($T107)=BB$7,               ($W107/($X107*360))*DAYS360($T107,DATE(BB$7,12,31)),     IF((YEAR($T107)+$X107)&lt;=BB$7,               $W107-SUM($Y107:BA107),               $W107/$X107))))</f>
        <v/>
      </c>
      <c r="BC107" s="240">
        <f>IF(OR(NOT(ISNUMBER($T107)),ISBLANK($W107),NOT(ISNUMBER($X107))),0,      IF(OR(YEAR($T107)&gt;BC$7,$X107&lt;=0,(YEAR($T107)+$X107)&lt;BC$7),0,     IF(YEAR($T107)=BC$7,               ($W107/($X107*360))*DAYS360($T107,DATE(BC$7,12,31)),     IF((YEAR($T107)+$X107)&lt;=BC$7,               $W107-SUM($Y107:BB107),               $W107/$X107))))</f>
        <v/>
      </c>
      <c r="BD107" s="240">
        <f>IF(OR(NOT(ISNUMBER($T107)),ISBLANK($W107),NOT(ISNUMBER($X107))),0,      IF(OR(YEAR($T107)&gt;BD$7,$X107&lt;=0,(YEAR($T107)+$X107)&lt;BD$7),0,     IF(YEAR($T107)=BD$7,               ($W107/($X107*360))*DAYS360($T107,DATE(BD$7,12,31)),     IF((YEAR($T107)+$X107)&lt;=BD$7,               $W107-SUM($Y107:BC107),               $W107/$X107))))</f>
        <v/>
      </c>
      <c r="BE107" s="240">
        <f>IF(OR(NOT(ISNUMBER($T107)),ISBLANK($W107),NOT(ISNUMBER($X107))),0,      IF(OR(YEAR($T107)&gt;BE$7,$X107&lt;=0,(YEAR($T107)+$X107)&lt;BE$7),0,     IF(YEAR($T107)=BE$7,               ($W107/($X107*360))*DAYS360($T107,DATE(BE$7,12,31)),     IF((YEAR($T107)+$X107)&lt;=BE$7,               $W107-SUM($Y107:BD107),               $W107/$X107))))</f>
        <v/>
      </c>
      <c r="BF107" s="240">
        <f>IF(OR(NOT(ISNUMBER($T107)),ISBLANK($W107),NOT(ISNUMBER($X107))),0,      IF(OR(YEAR($T107)&gt;BF$7,$X107&lt;=0,(YEAR($T107)+$X107)&lt;BF$7),0,     IF(YEAR($T107)=BF$7,               ($W107/($X107*360))*DAYS360($T107,DATE(BF$7,12,31)),     IF((YEAR($T107)+$X107)&lt;=BF$7,               $W107-SUM($Y107:BE107),               $W107/$X107))))</f>
        <v/>
      </c>
      <c r="BG107" s="240">
        <f>IF(OR(NOT(ISNUMBER($T107)),ISBLANK($W107),NOT(ISNUMBER($X107))),0,      IF(OR(YEAR($T107)&gt;BG$7,$X107&lt;=0,(YEAR($T107)+$X107)&lt;BG$7),0,     IF(YEAR($T107)=BG$7,               ($W107/($X107*360))*DAYS360($T107,DATE(BG$7,12,31)),     IF((YEAR($T107)+$X107)&lt;=BG$7,               $W107-SUM($Y107:BF107),               $W107/$X107))))</f>
        <v/>
      </c>
      <c r="BH107" s="240">
        <f>IF(OR(NOT(ISNUMBER($T107)),ISBLANK($W107),NOT(ISNUMBER($X107))),0,      IF(OR(YEAR($T107)&gt;BH$7,$X107&lt;=0,(YEAR($T107)+$X107)&lt;BH$7),0,     IF(YEAR($T107)=BH$7,               ($W107/($X107*360))*DAYS360($T107,DATE(BH$7,12,31)),     IF((YEAR($T107)+$X107)&lt;=BH$7,               $W107-SUM($Y107:BG107),               $W107/$X107))))</f>
        <v/>
      </c>
      <c r="BI107" s="240">
        <f>IF(OR(NOT(ISNUMBER($T107)),ISBLANK($W107),NOT(ISNUMBER($X107))),0,      IF(OR(YEAR($T107)&gt;BI$7,$X107&lt;=0,(YEAR($T107)+$X107)&lt;BI$7),0,     IF(YEAR($T107)=BI$7,               ($W107/($X107*360))*DAYS360($T107,DATE(BI$7,12,31)),     IF((YEAR($T107)+$X107)&lt;=BI$7,               $W107-SUM($Y107:BH107),               $W107/$X107))))</f>
        <v/>
      </c>
      <c r="BJ107" s="240">
        <f>IF(OR(NOT(ISNUMBER($T107)),ISBLANK($W107),NOT(ISNUMBER($X107))),0,      IF(OR(YEAR($T107)&gt;BJ$7,$X107&lt;=0,(YEAR($T107)+$X107)&lt;BJ$7),0,     IF(YEAR($T107)=BJ$7,               ($W107/($X107*360))*DAYS360($T107,DATE(BJ$7,12,31)),     IF((YEAR($T107)+$X107)&lt;=BJ$7,               $W107-SUM($Y107:BI107),               $W107/$X107))))</f>
        <v/>
      </c>
      <c r="BK107" s="240">
        <f>IF(OR(NOT(ISNUMBER($T107)),ISBLANK($W107),NOT(ISNUMBER($X107))),0,      IF(OR(YEAR($T107)&gt;BK$7,$X107&lt;=0,(YEAR($T107)+$X107)&lt;BK$7),0,     IF(YEAR($T107)=BK$7,               ($W107/($X107*360))*DAYS360($T107,DATE(BK$7,12,31)),     IF((YEAR($T107)+$X107)&lt;=BK$7,               $W107-SUM($Y107:BJ107),               $W107/$X107))))</f>
        <v/>
      </c>
      <c r="BL107" s="240">
        <f>IF(OR(NOT(ISNUMBER($T107)),ISBLANK($W107),NOT(ISNUMBER($X107))),0,      IF(OR(YEAR($T107)&gt;BL$7,$X107&lt;=0,(YEAR($T107)+$X107)&lt;BL$7),0,     IF(YEAR($T107)=BL$7,               ($W107/($X107*360))*DAYS360($T107,DATE(BL$7,12,31)),     IF((YEAR($T107)+$X107)&lt;=BL$7,               $W107-SUM($Y107:BK107),               $W107/$X107))))</f>
        <v/>
      </c>
      <c r="BM107" s="240">
        <f>IF(OR(NOT(ISNUMBER($T107)),ISBLANK($W107),NOT(ISNUMBER($X107))),0,      IF(OR(YEAR($T107)&gt;BM$7,$X107&lt;=0,(YEAR($T107)+$X107)&lt;BM$7),0,     IF(YEAR($T107)=BM$7,               ($W107/($X107*360))*DAYS360($T107,DATE(BM$7,12,31)),     IF((YEAR($T107)+$X107)&lt;=BM$7,               $W107-SUM($Y107:BL107),               $W107/$X107))))</f>
        <v/>
      </c>
      <c r="BN107" s="240">
        <f>IF(OR(NOT(ISNUMBER($T107)),ISBLANK($W107),NOT(ISNUMBER($X107))),0,      IF(OR(YEAR($T107)&gt;BN$7,$X107&lt;=0,(YEAR($T107)+$X107)&lt;BN$7),0,     IF(YEAR($T107)=BN$7,               ($W107/($X107*360))*DAYS360($T107,DATE(BN$7,12,31)),     IF((YEAR($T107)+$X107)&lt;=BN$7,               $W107-SUM($Y107:BM107),               $W107/$X107))))</f>
        <v/>
      </c>
      <c r="BO107" s="240">
        <f>IF(OR(NOT(ISNUMBER($T107)),ISBLANK($W107),NOT(ISNUMBER($X107))),0,      IF(OR(YEAR($T107)&gt;BO$7,$X107&lt;=0,(YEAR($T107)+$X107)&lt;BO$7),0,     IF(YEAR($T107)=BO$7,               ($W107/($X107*360))*DAYS360($T107,DATE(BO$7,12,31)),     IF((YEAR($T107)+$X107)&lt;=BO$7,               $W107-SUM($Y107:BN107),               $W107/$X107))))</f>
        <v/>
      </c>
      <c r="BP107" s="240">
        <f>IF(OR(NOT(ISNUMBER($T107)),ISBLANK($W107),NOT(ISNUMBER($X107))),0,      IF(OR(YEAR($T107)&gt;BP$7,$X107&lt;=0,(YEAR($T107)+$X107)&lt;BP$7),0,     IF(YEAR($T107)=BP$7,               ($W107/($X107*360))*DAYS360($T107,DATE(BP$7,12,31)),     IF((YEAR($T107)+$X107)&lt;=BP$7,               $W107-SUM($Y107:BO107),               $W107/$X107))))</f>
        <v/>
      </c>
      <c r="BQ107" s="240">
        <f>IF(OR(NOT(ISNUMBER($T107)),ISBLANK($W107),NOT(ISNUMBER($X107))),0,      IF(OR(YEAR($T107)&gt;BQ$7,$X107&lt;=0,(YEAR($T107)+$X107)&lt;BQ$7),0,     IF(YEAR($T107)=BQ$7,               ($W107/($X107*360))*DAYS360($T107,DATE(BQ$7,12,31)),     IF((YEAR($T107)+$X107)&lt;=BQ$7,               $W107-SUM($Y107:BP107),               $W107/$X107))))</f>
        <v/>
      </c>
      <c r="BR107" s="240">
        <f>IF(OR(NOT(ISNUMBER($T107)),ISBLANK($W107),NOT(ISNUMBER($X107))),0,      IF(OR(YEAR($T107)&gt;BR$7,$X107&lt;=0,(YEAR($T107)+$X107)&lt;BR$7),0,     IF(YEAR($T107)=BR$7,               ($W107/($X107*360))*DAYS360($T107,DATE(BR$7,12,31)),     IF((YEAR($T107)+$X107)&lt;=BR$7,               $W107-SUM($Y107:BQ107),               $W107/$X107))))</f>
        <v/>
      </c>
      <c r="BS107" s="240">
        <f>IF(OR(NOT(ISNUMBER($T107)),ISBLANK($W107),NOT(ISNUMBER($X107))),0,      IF(OR(YEAR($T107)&gt;BS$7,$X107&lt;=0,(YEAR($T107)+$X107)&lt;BS$7),0,     IF(YEAR($T107)=BS$7,               ($W107/($X107*360))*DAYS360($T107,DATE(BS$7,12,31)),     IF((YEAR($T107)+$X107)&lt;=BS$7,               $W107-SUM($Y107:BR107),               $W107/$X107))))</f>
        <v/>
      </c>
      <c r="BT107" s="240">
        <f>IF(OR(NOT(ISNUMBER($T107)),ISBLANK($W107),NOT(ISNUMBER($X107))),0,      IF(OR(YEAR($T107)&gt;BT$7,$X107&lt;=0,(YEAR($T107)+$X107)&lt;BT$7),0,     IF(YEAR($T107)=BT$7,               ($W107/($X107*360))*DAYS360($T107,DATE(BT$7,12,31)),     IF((YEAR($T107)+$X107)&lt;=BT$7,               $W107-SUM($Y107:BS107),               $W107/$X107))))</f>
        <v/>
      </c>
      <c r="BU107" s="240">
        <f>IF(OR(NOT(ISNUMBER($T107)),ISBLANK($W107),NOT(ISNUMBER($X107))),0,      IF(OR(YEAR($T107)&gt;BU$7,$X107&lt;=0,(YEAR($T107)+$X107)&lt;BU$7),0,     IF(YEAR($T107)=BU$7,               ($W107/($X107*360))*DAYS360($T107,DATE(BU$7,12,31)),     IF((YEAR($T107)+$X107)&lt;=BU$7,               $W107-SUM($Y107:BT107),               $W107/$X107))))</f>
        <v/>
      </c>
      <c r="BV107" s="240">
        <f>IF(OR(NOT(ISNUMBER($T107)),ISBLANK($W107),NOT(ISNUMBER($X107))),0,      IF(OR(YEAR($T107)&gt;BV$7,$X107&lt;=0,(YEAR($T107)+$X107)&lt;BV$7),0,     IF(YEAR($T107)=BV$7,               ($W107/($X107*360))*DAYS360($T107,DATE(BV$7,12,31)),     IF((YEAR($T107)+$X107)&lt;=BV$7,               $W107-SUM($Y107:BU107),               $W107/$X107))))</f>
        <v/>
      </c>
      <c r="BW107" s="240">
        <f>IF(OR(NOT(ISNUMBER($T107)),ISBLANK($W107),NOT(ISNUMBER($X107))),0,      IF(OR(YEAR($T107)&gt;BW$7,$X107&lt;=0,(YEAR($T107)+$X107)&lt;BW$7),0,     IF(YEAR($T107)=BW$7,               ($W107/($X107*360))*DAYS360($T107,DATE(BW$7,12,31)),     IF((YEAR($T107)+$X107)&lt;=BW$7,               $W107-SUM($Y107:BV107),               $W107/$X107))))</f>
        <v/>
      </c>
      <c r="BX107" s="240">
        <f>IF(OR(NOT(ISNUMBER($T107)),ISBLANK($W107),NOT(ISNUMBER($X107))),0,      IF(OR(YEAR($T107)&gt;BX$7,$X107&lt;=0,(YEAR($T107)+$X107)&lt;BX$7),0,     IF(YEAR($T107)=BX$7,               ($W107/($X107*360))*DAYS360($T107,DATE(BX$7,12,31)),     IF((YEAR($T107)+$X107)&lt;=BX$7,               $W107-SUM($Y107:BW107),               $W107/$X107))))</f>
        <v/>
      </c>
      <c r="BY107" s="240">
        <f>IF(OR(NOT(ISNUMBER($T107)),ISBLANK($W107),NOT(ISNUMBER($X107))),0,      IF(OR(YEAR($T107)&gt;BY$7,$X107&lt;=0,(YEAR($T107)+$X107)&lt;BY$7),0,     IF(YEAR($T107)=BY$7,               ($W107/($X107*360))*DAYS360($T107,DATE(BY$7,12,31)),     IF((YEAR($T107)+$X107)&lt;=BY$7,               $W107-SUM($Y107:BX107),               $W107/$X107))))</f>
        <v/>
      </c>
    </row>
    <row r="108" ht="15" customFormat="1" customHeight="1" s="14">
      <c r="A108" s="12" t="n"/>
      <c r="B108" s="30" t="inlineStr">
        <is>
          <t>Bien_Immo - 1</t>
        </is>
      </c>
      <c r="C108" s="190" t="n"/>
      <c r="D108" s="356" t="n"/>
      <c r="E108" s="525" t="n"/>
      <c r="F108" s="525" t="n"/>
      <c r="G108" s="525" t="n"/>
      <c r="H108" s="525" t="n"/>
      <c r="I108" s="525" t="n"/>
      <c r="J108" s="525" t="n"/>
      <c r="K108" s="525" t="n"/>
      <c r="L108" s="525" t="n"/>
      <c r="M108" s="525" t="n"/>
      <c r="N108" s="526" t="n"/>
      <c r="O108" s="260" t="n"/>
      <c r="P108" s="191" t="n"/>
      <c r="Q108" s="341" t="inlineStr">
        <is>
          <t>Autres immobilisations corporelles</t>
        </is>
      </c>
      <c r="R108" s="18" t="n"/>
      <c r="S108" s="12">
        <f>B114</f>
        <v/>
      </c>
      <c r="T108" s="176">
        <f>IFERROR( IF(ISBLANK(C114),"",IF(C114&lt;HLOOKUP(S108,$Z$275:$AC$280,5,FALSE),"",MAX(HLOOKUP(S108,$Z$275:$AC$280,6,FALSE),C114) ) ),"")</f>
        <v/>
      </c>
      <c r="U108" s="287">
        <f>IF(ISBLANK(D114),"",D114)</f>
        <v/>
      </c>
      <c r="V108" s="316">
        <f>Q114</f>
        <v/>
      </c>
      <c r="W108" s="512">
        <f>IF(ISBLANK(O114),0,O114)</f>
        <v/>
      </c>
      <c r="X108" s="512">
        <f>IF(ISBLANK(P114),"",P114)</f>
        <v/>
      </c>
      <c r="Y108" s="12" t="n"/>
      <c r="Z108" s="240">
        <f>IF(OR(NOT(ISNUMBER($T108)),ISBLANK($W108),NOT(ISNUMBER($X108))),0,      IF(OR(YEAR($T108)&gt;Z$7,$X108&lt;=0,(YEAR($T108)+$X108)&lt;Z$7),0,     IF(YEAR($T108)=Z$7,               ($W108/($X108*360))*DAYS360($T108,DATE(Z$7,12,31)),     IF((YEAR($T108)+$X108)&lt;=Z$7,               $W108-SUM($Y108:Y108),               $W108/$X108))))</f>
        <v/>
      </c>
      <c r="AA108" s="240">
        <f>IF(OR(NOT(ISNUMBER($T108)),ISBLANK($W108),NOT(ISNUMBER($X108))),0,      IF(OR(YEAR($T108)&gt;AA$7,$X108&lt;=0,(YEAR($T108)+$X108)&lt;AA$7),0,     IF(YEAR($T108)=AA$7,               ($W108/($X108*360))*DAYS360($T108,DATE(AA$7,12,31)),     IF((YEAR($T108)+$X108)&lt;=AA$7,               $W108-SUM($Y108:Z108),               $W108/$X108))))</f>
        <v/>
      </c>
      <c r="AB108" s="240">
        <f>IF(OR(NOT(ISNUMBER($T108)),ISBLANK($W108),NOT(ISNUMBER($X108))),0,      IF(OR(YEAR($T108)&gt;AB$7,$X108&lt;=0,(YEAR($T108)+$X108)&lt;AB$7),0,     IF(YEAR($T108)=AB$7,               ($W108/($X108*360))*DAYS360($T108,DATE(AB$7,12,31)),     IF((YEAR($T108)+$X108)&lt;=AB$7,               $W108-SUM($Y108:AA108),               $W108/$X108))))</f>
        <v/>
      </c>
      <c r="AC108" s="240">
        <f>IF(OR(NOT(ISNUMBER($T108)),ISBLANK($W108),NOT(ISNUMBER($X108))),0,      IF(OR(YEAR($T108)&gt;AC$7,$X108&lt;=0,(YEAR($T108)+$X108)&lt;AC$7),0,     IF(YEAR($T108)=AC$7,               ($W108/($X108*360))*DAYS360($T108,DATE(AC$7,12,31)),     IF((YEAR($T108)+$X108)&lt;=AC$7,               $W108-SUM($Y108:AB108),               $W108/$X108))))</f>
        <v/>
      </c>
      <c r="AD108" s="240">
        <f>IF(OR(NOT(ISNUMBER($T108)),ISBLANK($W108),NOT(ISNUMBER($X108))),0,      IF(OR(YEAR($T108)&gt;AD$7,$X108&lt;=0,(YEAR($T108)+$X108)&lt;AD$7),0,     IF(YEAR($T108)=AD$7,               ($W108/($X108*360))*DAYS360($T108,DATE(AD$7,12,31)),     IF((YEAR($T108)+$X108)&lt;=AD$7,               $W108-SUM($Y108:AC108),               $W108/$X108))))</f>
        <v/>
      </c>
      <c r="AE108" s="240">
        <f>IF(OR(NOT(ISNUMBER($T108)),ISBLANK($W108),NOT(ISNUMBER($X108))),0,      IF(OR(YEAR($T108)&gt;AE$7,$X108&lt;=0,(YEAR($T108)+$X108)&lt;AE$7),0,     IF(YEAR($T108)=AE$7,               ($W108/($X108*360))*DAYS360($T108,DATE(AE$7,12,31)),     IF((YEAR($T108)+$X108)&lt;=AE$7,               $W108-SUM($Y108:AD108),               $W108/$X108))))</f>
        <v/>
      </c>
      <c r="AF108" s="240">
        <f>IF(OR(NOT(ISNUMBER($T108)),ISBLANK($W108),NOT(ISNUMBER($X108))),0,      IF(OR(YEAR($T108)&gt;AF$7,$X108&lt;=0,(YEAR($T108)+$X108)&lt;AF$7),0,     IF(YEAR($T108)=AF$7,               ($W108/($X108*360))*DAYS360($T108,DATE(AF$7,12,31)),     IF((YEAR($T108)+$X108)&lt;=AF$7,               $W108-SUM($Y108:AE108),               $W108/$X108))))</f>
        <v/>
      </c>
      <c r="AG108" s="240">
        <f>IF(OR(NOT(ISNUMBER($T108)),ISBLANK($W108),NOT(ISNUMBER($X108))),0,      IF(OR(YEAR($T108)&gt;AG$7,$X108&lt;=0,(YEAR($T108)+$X108)&lt;AG$7),0,     IF(YEAR($T108)=AG$7,               ($W108/($X108*360))*DAYS360($T108,DATE(AG$7,12,31)),     IF((YEAR($T108)+$X108)&lt;=AG$7,               $W108-SUM($Y108:AF108),               $W108/$X108))))</f>
        <v/>
      </c>
      <c r="AH108" s="240">
        <f>IF(OR(NOT(ISNUMBER($T108)),ISBLANK($W108),NOT(ISNUMBER($X108))),0,      IF(OR(YEAR($T108)&gt;AH$7,$X108&lt;=0,(YEAR($T108)+$X108)&lt;AH$7),0,     IF(YEAR($T108)=AH$7,               ($W108/($X108*360))*DAYS360($T108,DATE(AH$7,12,31)),     IF((YEAR($T108)+$X108)&lt;=AH$7,               $W108-SUM($Y108:AG108),               $W108/$X108))))</f>
        <v/>
      </c>
      <c r="AI108" s="240">
        <f>IF(OR(NOT(ISNUMBER($T108)),ISBLANK($W108),NOT(ISNUMBER($X108))),0,      IF(OR(YEAR($T108)&gt;AI$7,$X108&lt;=0,(YEAR($T108)+$X108)&lt;AI$7),0,     IF(YEAR($T108)=AI$7,               ($W108/($X108*360))*DAYS360($T108,DATE(AI$7,12,31)),     IF((YEAR($T108)+$X108)&lt;=AI$7,               $W108-SUM($Y108:AH108),               $W108/$X108))))</f>
        <v/>
      </c>
      <c r="AJ108" s="240">
        <f>IF(OR(NOT(ISNUMBER($T108)),ISBLANK($W108),NOT(ISNUMBER($X108))),0,      IF(OR(YEAR($T108)&gt;AJ$7,$X108&lt;=0,(YEAR($T108)+$X108)&lt;AJ$7),0,     IF(YEAR($T108)=AJ$7,               ($W108/($X108*360))*DAYS360($T108,DATE(AJ$7,12,31)),     IF((YEAR($T108)+$X108)&lt;=AJ$7,               $W108-SUM($Y108:AI108),               $W108/$X108))))</f>
        <v/>
      </c>
      <c r="AK108" s="240">
        <f>IF(OR(NOT(ISNUMBER($T108)),ISBLANK($W108),NOT(ISNUMBER($X108))),0,      IF(OR(YEAR($T108)&gt;AK$7,$X108&lt;=0,(YEAR($T108)+$X108)&lt;AK$7),0,     IF(YEAR($T108)=AK$7,               ($W108/($X108*360))*DAYS360($T108,DATE(AK$7,12,31)),     IF((YEAR($T108)+$X108)&lt;=AK$7,               $W108-SUM($Y108:AJ108),               $W108/$X108))))</f>
        <v/>
      </c>
      <c r="AL108" s="240">
        <f>IF(OR(NOT(ISNUMBER($T108)),ISBLANK($W108),NOT(ISNUMBER($X108))),0,      IF(OR(YEAR($T108)&gt;AL$7,$X108&lt;=0,(YEAR($T108)+$X108)&lt;AL$7),0,     IF(YEAR($T108)=AL$7,               ($W108/($X108*360))*DAYS360($T108,DATE(AL$7,12,31)),     IF((YEAR($T108)+$X108)&lt;=AL$7,               $W108-SUM($Y108:AK108),               $W108/$X108))))</f>
        <v/>
      </c>
      <c r="AM108" s="240">
        <f>IF(OR(NOT(ISNUMBER($T108)),ISBLANK($W108),NOT(ISNUMBER($X108))),0,      IF(OR(YEAR($T108)&gt;AM$7,$X108&lt;=0,(YEAR($T108)+$X108)&lt;AM$7),0,     IF(YEAR($T108)=AM$7,               ($W108/($X108*360))*DAYS360($T108,DATE(AM$7,12,31)),     IF((YEAR($T108)+$X108)&lt;=AM$7,               $W108-SUM($Y108:AL108),               $W108/$X108))))</f>
        <v/>
      </c>
      <c r="AN108" s="240">
        <f>IF(OR(NOT(ISNUMBER($T108)),ISBLANK($W108),NOT(ISNUMBER($X108))),0,      IF(OR(YEAR($T108)&gt;AN$7,$X108&lt;=0,(YEAR($T108)+$X108)&lt;AN$7),0,     IF(YEAR($T108)=AN$7,               ($W108/($X108*360))*DAYS360($T108,DATE(AN$7,12,31)),     IF((YEAR($T108)+$X108)&lt;=AN$7,               $W108-SUM($Y108:AM108),               $W108/$X108))))</f>
        <v/>
      </c>
      <c r="AO108" s="240">
        <f>IF(OR(NOT(ISNUMBER($T108)),ISBLANK($W108),NOT(ISNUMBER($X108))),0,      IF(OR(YEAR($T108)&gt;AO$7,$X108&lt;=0,(YEAR($T108)+$X108)&lt;AO$7),0,     IF(YEAR($T108)=AO$7,               ($W108/($X108*360))*DAYS360($T108,DATE(AO$7,12,31)),     IF((YEAR($T108)+$X108)&lt;=AO$7,               $W108-SUM($Y108:AN108),               $W108/$X108))))</f>
        <v/>
      </c>
      <c r="AP108" s="240">
        <f>IF(OR(NOT(ISNUMBER($T108)),ISBLANK($W108),NOT(ISNUMBER($X108))),0,      IF(OR(YEAR($T108)&gt;AP$7,$X108&lt;=0,(YEAR($T108)+$X108)&lt;AP$7),0,     IF(YEAR($T108)=AP$7,               ($W108/($X108*360))*DAYS360($T108,DATE(AP$7,12,31)),     IF((YEAR($T108)+$X108)&lt;=AP$7,               $W108-SUM($Y108:AO108),               $W108/$X108))))</f>
        <v/>
      </c>
      <c r="AQ108" s="240">
        <f>IF(OR(NOT(ISNUMBER($T108)),ISBLANK($W108),NOT(ISNUMBER($X108))),0,      IF(OR(YEAR($T108)&gt;AQ$7,$X108&lt;=0,(YEAR($T108)+$X108)&lt;AQ$7),0,     IF(YEAR($T108)=AQ$7,               ($W108/($X108*360))*DAYS360($T108,DATE(AQ$7,12,31)),     IF((YEAR($T108)+$X108)&lt;=AQ$7,               $W108-SUM($Y108:AP108),               $W108/$X108))))</f>
        <v/>
      </c>
      <c r="AR108" s="240">
        <f>IF(OR(NOT(ISNUMBER($T108)),ISBLANK($W108),NOT(ISNUMBER($X108))),0,      IF(OR(YEAR($T108)&gt;AR$7,$X108&lt;=0,(YEAR($T108)+$X108)&lt;AR$7),0,     IF(YEAR($T108)=AR$7,               ($W108/($X108*360))*DAYS360($T108,DATE(AR$7,12,31)),     IF((YEAR($T108)+$X108)&lt;=AR$7,               $W108-SUM($Y108:AQ108),               $W108/$X108))))</f>
        <v/>
      </c>
      <c r="AS108" s="240">
        <f>IF(OR(NOT(ISNUMBER($T108)),ISBLANK($W108),NOT(ISNUMBER($X108))),0,      IF(OR(YEAR($T108)&gt;AS$7,$X108&lt;=0,(YEAR($T108)+$X108)&lt;AS$7),0,     IF(YEAR($T108)=AS$7,               ($W108/($X108*360))*DAYS360($T108,DATE(AS$7,12,31)),     IF((YEAR($T108)+$X108)&lt;=AS$7,               $W108-SUM($Y108:AR108),               $W108/$X108))))</f>
        <v/>
      </c>
      <c r="AT108" s="240">
        <f>IF(OR(NOT(ISNUMBER($T108)),ISBLANK($W108),NOT(ISNUMBER($X108))),0,      IF(OR(YEAR($T108)&gt;AT$7,$X108&lt;=0,(YEAR($T108)+$X108)&lt;AT$7),0,     IF(YEAR($T108)=AT$7,               ($W108/($X108*360))*DAYS360($T108,DATE(AT$7,12,31)),     IF((YEAR($T108)+$X108)&lt;=AT$7,               $W108-SUM($Y108:AS108),               $W108/$X108))))</f>
        <v/>
      </c>
      <c r="AU108" s="240">
        <f>IF(OR(NOT(ISNUMBER($T108)),ISBLANK($W108),NOT(ISNUMBER($X108))),0,      IF(OR(YEAR($T108)&gt;AU$7,$X108&lt;=0,(YEAR($T108)+$X108)&lt;AU$7),0,     IF(YEAR($T108)=AU$7,               ($W108/($X108*360))*DAYS360($T108,DATE(AU$7,12,31)),     IF((YEAR($T108)+$X108)&lt;=AU$7,               $W108-SUM($Y108:AT108),               $W108/$X108))))</f>
        <v/>
      </c>
      <c r="AV108" s="240">
        <f>IF(OR(NOT(ISNUMBER($T108)),ISBLANK($W108),NOT(ISNUMBER($X108))),0,      IF(OR(YEAR($T108)&gt;AV$7,$X108&lt;=0,(YEAR($T108)+$X108)&lt;AV$7),0,     IF(YEAR($T108)=AV$7,               ($W108/($X108*360))*DAYS360($T108,DATE(AV$7,12,31)),     IF((YEAR($T108)+$X108)&lt;=AV$7,               $W108-SUM($Y108:AU108),               $W108/$X108))))</f>
        <v/>
      </c>
      <c r="AW108" s="240">
        <f>IF(OR(NOT(ISNUMBER($T108)),ISBLANK($W108),NOT(ISNUMBER($X108))),0,      IF(OR(YEAR($T108)&gt;AW$7,$X108&lt;=0,(YEAR($T108)+$X108)&lt;AW$7),0,     IF(YEAR($T108)=AW$7,               ($W108/($X108*360))*DAYS360($T108,DATE(AW$7,12,31)),     IF((YEAR($T108)+$X108)&lt;=AW$7,               $W108-SUM($Y108:AV108),               $W108/$X108))))</f>
        <v/>
      </c>
      <c r="AX108" s="240">
        <f>IF(OR(NOT(ISNUMBER($T108)),ISBLANK($W108),NOT(ISNUMBER($X108))),0,      IF(OR(YEAR($T108)&gt;AX$7,$X108&lt;=0,(YEAR($T108)+$X108)&lt;AX$7),0,     IF(YEAR($T108)=AX$7,               ($W108/($X108*360))*DAYS360($T108,DATE(AX$7,12,31)),     IF((YEAR($T108)+$X108)&lt;=AX$7,               $W108-SUM($Y108:AW108),               $W108/$X108))))</f>
        <v/>
      </c>
      <c r="AY108" s="240">
        <f>IF(OR(NOT(ISNUMBER($T108)),ISBLANK($W108),NOT(ISNUMBER($X108))),0,      IF(OR(YEAR($T108)&gt;AY$7,$X108&lt;=0,(YEAR($T108)+$X108)&lt;AY$7),0,     IF(YEAR($T108)=AY$7,               ($W108/($X108*360))*DAYS360($T108,DATE(AY$7,12,31)),     IF((YEAR($T108)+$X108)&lt;=AY$7,               $W108-SUM($Y108:AX108),               $W108/$X108))))</f>
        <v/>
      </c>
      <c r="AZ108" s="240">
        <f>IF(OR(NOT(ISNUMBER($T108)),ISBLANK($W108),NOT(ISNUMBER($X108))),0,      IF(OR(YEAR($T108)&gt;AZ$7,$X108&lt;=0,(YEAR($T108)+$X108)&lt;AZ$7),0,     IF(YEAR($T108)=AZ$7,               ($W108/($X108*360))*DAYS360($T108,DATE(AZ$7,12,31)),     IF((YEAR($T108)+$X108)&lt;=AZ$7,               $W108-SUM($Y108:AY108),               $W108/$X108))))</f>
        <v/>
      </c>
      <c r="BA108" s="240">
        <f>IF(OR(NOT(ISNUMBER($T108)),ISBLANK($W108),NOT(ISNUMBER($X108))),0,      IF(OR(YEAR($T108)&gt;BA$7,$X108&lt;=0,(YEAR($T108)+$X108)&lt;BA$7),0,     IF(YEAR($T108)=BA$7,               ($W108/($X108*360))*DAYS360($T108,DATE(BA$7,12,31)),     IF((YEAR($T108)+$X108)&lt;=BA$7,               $W108-SUM($Y108:AZ108),               $W108/$X108))))</f>
        <v/>
      </c>
      <c r="BB108" s="240">
        <f>IF(OR(NOT(ISNUMBER($T108)),ISBLANK($W108),NOT(ISNUMBER($X108))),0,      IF(OR(YEAR($T108)&gt;BB$7,$X108&lt;=0,(YEAR($T108)+$X108)&lt;BB$7),0,     IF(YEAR($T108)=BB$7,               ($W108/($X108*360))*DAYS360($T108,DATE(BB$7,12,31)),     IF((YEAR($T108)+$X108)&lt;=BB$7,               $W108-SUM($Y108:BA108),               $W108/$X108))))</f>
        <v/>
      </c>
      <c r="BC108" s="240">
        <f>IF(OR(NOT(ISNUMBER($T108)),ISBLANK($W108),NOT(ISNUMBER($X108))),0,      IF(OR(YEAR($T108)&gt;BC$7,$X108&lt;=0,(YEAR($T108)+$X108)&lt;BC$7),0,     IF(YEAR($T108)=BC$7,               ($W108/($X108*360))*DAYS360($T108,DATE(BC$7,12,31)),     IF((YEAR($T108)+$X108)&lt;=BC$7,               $W108-SUM($Y108:BB108),               $W108/$X108))))</f>
        <v/>
      </c>
      <c r="BD108" s="240">
        <f>IF(OR(NOT(ISNUMBER($T108)),ISBLANK($W108),NOT(ISNUMBER($X108))),0,      IF(OR(YEAR($T108)&gt;BD$7,$X108&lt;=0,(YEAR($T108)+$X108)&lt;BD$7),0,     IF(YEAR($T108)=BD$7,               ($W108/($X108*360))*DAYS360($T108,DATE(BD$7,12,31)),     IF((YEAR($T108)+$X108)&lt;=BD$7,               $W108-SUM($Y108:BC108),               $W108/$X108))))</f>
        <v/>
      </c>
      <c r="BE108" s="240">
        <f>IF(OR(NOT(ISNUMBER($T108)),ISBLANK($W108),NOT(ISNUMBER($X108))),0,      IF(OR(YEAR($T108)&gt;BE$7,$X108&lt;=0,(YEAR($T108)+$X108)&lt;BE$7),0,     IF(YEAR($T108)=BE$7,               ($W108/($X108*360))*DAYS360($T108,DATE(BE$7,12,31)),     IF((YEAR($T108)+$X108)&lt;=BE$7,               $W108-SUM($Y108:BD108),               $W108/$X108))))</f>
        <v/>
      </c>
      <c r="BF108" s="240">
        <f>IF(OR(NOT(ISNUMBER($T108)),ISBLANK($W108),NOT(ISNUMBER($X108))),0,      IF(OR(YEAR($T108)&gt;BF$7,$X108&lt;=0,(YEAR($T108)+$X108)&lt;BF$7),0,     IF(YEAR($T108)=BF$7,               ($W108/($X108*360))*DAYS360($T108,DATE(BF$7,12,31)),     IF((YEAR($T108)+$X108)&lt;=BF$7,               $W108-SUM($Y108:BE108),               $W108/$X108))))</f>
        <v/>
      </c>
      <c r="BG108" s="240">
        <f>IF(OR(NOT(ISNUMBER($T108)),ISBLANK($W108),NOT(ISNUMBER($X108))),0,      IF(OR(YEAR($T108)&gt;BG$7,$X108&lt;=0,(YEAR($T108)+$X108)&lt;BG$7),0,     IF(YEAR($T108)=BG$7,               ($W108/($X108*360))*DAYS360($T108,DATE(BG$7,12,31)),     IF((YEAR($T108)+$X108)&lt;=BG$7,               $W108-SUM($Y108:BF108),               $W108/$X108))))</f>
        <v/>
      </c>
      <c r="BH108" s="240">
        <f>IF(OR(NOT(ISNUMBER($T108)),ISBLANK($W108),NOT(ISNUMBER($X108))),0,      IF(OR(YEAR($T108)&gt;BH$7,$X108&lt;=0,(YEAR($T108)+$X108)&lt;BH$7),0,     IF(YEAR($T108)=BH$7,               ($W108/($X108*360))*DAYS360($T108,DATE(BH$7,12,31)),     IF((YEAR($T108)+$X108)&lt;=BH$7,               $W108-SUM($Y108:BG108),               $W108/$X108))))</f>
        <v/>
      </c>
      <c r="BI108" s="240">
        <f>IF(OR(NOT(ISNUMBER($T108)),ISBLANK($W108),NOT(ISNUMBER($X108))),0,      IF(OR(YEAR($T108)&gt;BI$7,$X108&lt;=0,(YEAR($T108)+$X108)&lt;BI$7),0,     IF(YEAR($T108)=BI$7,               ($W108/($X108*360))*DAYS360($T108,DATE(BI$7,12,31)),     IF((YEAR($T108)+$X108)&lt;=BI$7,               $W108-SUM($Y108:BH108),               $W108/$X108))))</f>
        <v/>
      </c>
      <c r="BJ108" s="240">
        <f>IF(OR(NOT(ISNUMBER($T108)),ISBLANK($W108),NOT(ISNUMBER($X108))),0,      IF(OR(YEAR($T108)&gt;BJ$7,$X108&lt;=0,(YEAR($T108)+$X108)&lt;BJ$7),0,     IF(YEAR($T108)=BJ$7,               ($W108/($X108*360))*DAYS360($T108,DATE(BJ$7,12,31)),     IF((YEAR($T108)+$X108)&lt;=BJ$7,               $W108-SUM($Y108:BI108),               $W108/$X108))))</f>
        <v/>
      </c>
      <c r="BK108" s="240">
        <f>IF(OR(NOT(ISNUMBER($T108)),ISBLANK($W108),NOT(ISNUMBER($X108))),0,      IF(OR(YEAR($T108)&gt;BK$7,$X108&lt;=0,(YEAR($T108)+$X108)&lt;BK$7),0,     IF(YEAR($T108)=BK$7,               ($W108/($X108*360))*DAYS360($T108,DATE(BK$7,12,31)),     IF((YEAR($T108)+$X108)&lt;=BK$7,               $W108-SUM($Y108:BJ108),               $W108/$X108))))</f>
        <v/>
      </c>
      <c r="BL108" s="240">
        <f>IF(OR(NOT(ISNUMBER($T108)),ISBLANK($W108),NOT(ISNUMBER($X108))),0,      IF(OR(YEAR($T108)&gt;BL$7,$X108&lt;=0,(YEAR($T108)+$X108)&lt;BL$7),0,     IF(YEAR($T108)=BL$7,               ($W108/($X108*360))*DAYS360($T108,DATE(BL$7,12,31)),     IF((YEAR($T108)+$X108)&lt;=BL$7,               $W108-SUM($Y108:BK108),               $W108/$X108))))</f>
        <v/>
      </c>
      <c r="BM108" s="240">
        <f>IF(OR(NOT(ISNUMBER($T108)),ISBLANK($W108),NOT(ISNUMBER($X108))),0,      IF(OR(YEAR($T108)&gt;BM$7,$X108&lt;=0,(YEAR($T108)+$X108)&lt;BM$7),0,     IF(YEAR($T108)=BM$7,               ($W108/($X108*360))*DAYS360($T108,DATE(BM$7,12,31)),     IF((YEAR($T108)+$X108)&lt;=BM$7,               $W108-SUM($Y108:BL108),               $W108/$X108))))</f>
        <v/>
      </c>
      <c r="BN108" s="240">
        <f>IF(OR(NOT(ISNUMBER($T108)),ISBLANK($W108),NOT(ISNUMBER($X108))),0,      IF(OR(YEAR($T108)&gt;BN$7,$X108&lt;=0,(YEAR($T108)+$X108)&lt;BN$7),0,     IF(YEAR($T108)=BN$7,               ($W108/($X108*360))*DAYS360($T108,DATE(BN$7,12,31)),     IF((YEAR($T108)+$X108)&lt;=BN$7,               $W108-SUM($Y108:BM108),               $W108/$X108))))</f>
        <v/>
      </c>
      <c r="BO108" s="240">
        <f>IF(OR(NOT(ISNUMBER($T108)),ISBLANK($W108),NOT(ISNUMBER($X108))),0,      IF(OR(YEAR($T108)&gt;BO$7,$X108&lt;=0,(YEAR($T108)+$X108)&lt;BO$7),0,     IF(YEAR($T108)=BO$7,               ($W108/($X108*360))*DAYS360($T108,DATE(BO$7,12,31)),     IF((YEAR($T108)+$X108)&lt;=BO$7,               $W108-SUM($Y108:BN108),               $W108/$X108))))</f>
        <v/>
      </c>
      <c r="BP108" s="240">
        <f>IF(OR(NOT(ISNUMBER($T108)),ISBLANK($W108),NOT(ISNUMBER($X108))),0,      IF(OR(YEAR($T108)&gt;BP$7,$X108&lt;=0,(YEAR($T108)+$X108)&lt;BP$7),0,     IF(YEAR($T108)=BP$7,               ($W108/($X108*360))*DAYS360($T108,DATE(BP$7,12,31)),     IF((YEAR($T108)+$X108)&lt;=BP$7,               $W108-SUM($Y108:BO108),               $W108/$X108))))</f>
        <v/>
      </c>
      <c r="BQ108" s="240">
        <f>IF(OR(NOT(ISNUMBER($T108)),ISBLANK($W108),NOT(ISNUMBER($X108))),0,      IF(OR(YEAR($T108)&gt;BQ$7,$X108&lt;=0,(YEAR($T108)+$X108)&lt;BQ$7),0,     IF(YEAR($T108)=BQ$7,               ($W108/($X108*360))*DAYS360($T108,DATE(BQ$7,12,31)),     IF((YEAR($T108)+$X108)&lt;=BQ$7,               $W108-SUM($Y108:BP108),               $W108/$X108))))</f>
        <v/>
      </c>
      <c r="BR108" s="240">
        <f>IF(OR(NOT(ISNUMBER($T108)),ISBLANK($W108),NOT(ISNUMBER($X108))),0,      IF(OR(YEAR($T108)&gt;BR$7,$X108&lt;=0,(YEAR($T108)+$X108)&lt;BR$7),0,     IF(YEAR($T108)=BR$7,               ($W108/($X108*360))*DAYS360($T108,DATE(BR$7,12,31)),     IF((YEAR($T108)+$X108)&lt;=BR$7,               $W108-SUM($Y108:BQ108),               $W108/$X108))))</f>
        <v/>
      </c>
      <c r="BS108" s="240">
        <f>IF(OR(NOT(ISNUMBER($T108)),ISBLANK($W108),NOT(ISNUMBER($X108))),0,      IF(OR(YEAR($T108)&gt;BS$7,$X108&lt;=0,(YEAR($T108)+$X108)&lt;BS$7),0,     IF(YEAR($T108)=BS$7,               ($W108/($X108*360))*DAYS360($T108,DATE(BS$7,12,31)),     IF((YEAR($T108)+$X108)&lt;=BS$7,               $W108-SUM($Y108:BR108),               $W108/$X108))))</f>
        <v/>
      </c>
      <c r="BT108" s="240">
        <f>IF(OR(NOT(ISNUMBER($T108)),ISBLANK($W108),NOT(ISNUMBER($X108))),0,      IF(OR(YEAR($T108)&gt;BT$7,$X108&lt;=0,(YEAR($T108)+$X108)&lt;BT$7),0,     IF(YEAR($T108)=BT$7,               ($W108/($X108*360))*DAYS360($T108,DATE(BT$7,12,31)),     IF((YEAR($T108)+$X108)&lt;=BT$7,               $W108-SUM($Y108:BS108),               $W108/$X108))))</f>
        <v/>
      </c>
      <c r="BU108" s="240">
        <f>IF(OR(NOT(ISNUMBER($T108)),ISBLANK($W108),NOT(ISNUMBER($X108))),0,      IF(OR(YEAR($T108)&gt;BU$7,$X108&lt;=0,(YEAR($T108)+$X108)&lt;BU$7),0,     IF(YEAR($T108)=BU$7,               ($W108/($X108*360))*DAYS360($T108,DATE(BU$7,12,31)),     IF((YEAR($T108)+$X108)&lt;=BU$7,               $W108-SUM($Y108:BT108),               $W108/$X108))))</f>
        <v/>
      </c>
      <c r="BV108" s="240">
        <f>IF(OR(NOT(ISNUMBER($T108)),ISBLANK($W108),NOT(ISNUMBER($X108))),0,      IF(OR(YEAR($T108)&gt;BV$7,$X108&lt;=0,(YEAR($T108)+$X108)&lt;BV$7),0,     IF(YEAR($T108)=BV$7,               ($W108/($X108*360))*DAYS360($T108,DATE(BV$7,12,31)),     IF((YEAR($T108)+$X108)&lt;=BV$7,               $W108-SUM($Y108:BU108),               $W108/$X108))))</f>
        <v/>
      </c>
      <c r="BW108" s="240">
        <f>IF(OR(NOT(ISNUMBER($T108)),ISBLANK($W108),NOT(ISNUMBER($X108))),0,      IF(OR(YEAR($T108)&gt;BW$7,$X108&lt;=0,(YEAR($T108)+$X108)&lt;BW$7),0,     IF(YEAR($T108)=BW$7,               ($W108/($X108*360))*DAYS360($T108,DATE(BW$7,12,31)),     IF((YEAR($T108)+$X108)&lt;=BW$7,               $W108-SUM($Y108:BV108),               $W108/$X108))))</f>
        <v/>
      </c>
      <c r="BX108" s="240">
        <f>IF(OR(NOT(ISNUMBER($T108)),ISBLANK($W108),NOT(ISNUMBER($X108))),0,      IF(OR(YEAR($T108)&gt;BX$7,$X108&lt;=0,(YEAR($T108)+$X108)&lt;BX$7),0,     IF(YEAR($T108)=BX$7,               ($W108/($X108*360))*DAYS360($T108,DATE(BX$7,12,31)),     IF((YEAR($T108)+$X108)&lt;=BX$7,               $W108-SUM($Y108:BW108),               $W108/$X108))))</f>
        <v/>
      </c>
      <c r="BY108" s="240">
        <f>IF(OR(NOT(ISNUMBER($T108)),ISBLANK($W108),NOT(ISNUMBER($X108))),0,      IF(OR(YEAR($T108)&gt;BY$7,$X108&lt;=0,(YEAR($T108)+$X108)&lt;BY$7),0,     IF(YEAR($T108)=BY$7,               ($W108/($X108*360))*DAYS360($T108,DATE(BY$7,12,31)),     IF((YEAR($T108)+$X108)&lt;=BY$7,               $W108-SUM($Y108:BX108),               $W108/$X108))))</f>
        <v/>
      </c>
    </row>
    <row r="109" ht="15" customFormat="1" customHeight="1" s="14">
      <c r="A109" s="12" t="n"/>
      <c r="B109" s="30" t="inlineStr">
        <is>
          <t>Bien_Immo - 1</t>
        </is>
      </c>
      <c r="C109" s="190" t="n"/>
      <c r="D109" s="356" t="n"/>
      <c r="E109" s="525" t="n"/>
      <c r="F109" s="525" t="n"/>
      <c r="G109" s="525" t="n"/>
      <c r="H109" s="525" t="n"/>
      <c r="I109" s="525" t="n"/>
      <c r="J109" s="525" t="n"/>
      <c r="K109" s="525" t="n"/>
      <c r="L109" s="525" t="n"/>
      <c r="M109" s="525" t="n"/>
      <c r="N109" s="526" t="n"/>
      <c r="O109" s="260" t="n"/>
      <c r="P109" s="191" t="n"/>
      <c r="Q109" s="341" t="inlineStr">
        <is>
          <t>Autres immobilisations corporelles</t>
        </is>
      </c>
      <c r="R109" s="18" t="n"/>
      <c r="S109" s="12">
        <f>B115</f>
        <v/>
      </c>
      <c r="T109" s="176">
        <f>IFERROR( IF(ISBLANK(C115),"",IF(C115&lt;HLOOKUP(S109,$Z$275:$AC$280,5,FALSE),"",MAX(HLOOKUP(S109,$Z$275:$AC$280,6,FALSE),C115) ) ),"")</f>
        <v/>
      </c>
      <c r="U109" s="287">
        <f>IF(ISBLANK(D115),"",D115)</f>
        <v/>
      </c>
      <c r="V109" s="316">
        <f>Q115</f>
        <v/>
      </c>
      <c r="W109" s="512">
        <f>IF(ISBLANK(O115),0,O115)</f>
        <v/>
      </c>
      <c r="X109" s="512">
        <f>IF(ISBLANK(P115),"",P115)</f>
        <v/>
      </c>
      <c r="Y109" s="12" t="n"/>
      <c r="Z109" s="240">
        <f>IF(OR(NOT(ISNUMBER($T109)),ISBLANK($W109),NOT(ISNUMBER($X109))),0,      IF(OR(YEAR($T109)&gt;Z$7,$X109&lt;=0,(YEAR($T109)+$X109)&lt;Z$7),0,     IF(YEAR($T109)=Z$7,               ($W109/($X109*360))*DAYS360($T109,DATE(Z$7,12,31)),     IF((YEAR($T109)+$X109)&lt;=Z$7,               $W109-SUM($Y109:Y109),               $W109/$X109))))</f>
        <v/>
      </c>
      <c r="AA109" s="240">
        <f>IF(OR(NOT(ISNUMBER($T109)),ISBLANK($W109),NOT(ISNUMBER($X109))),0,      IF(OR(YEAR($T109)&gt;AA$7,$X109&lt;=0,(YEAR($T109)+$X109)&lt;AA$7),0,     IF(YEAR($T109)=AA$7,               ($W109/($X109*360))*DAYS360($T109,DATE(AA$7,12,31)),     IF((YEAR($T109)+$X109)&lt;=AA$7,               $W109-SUM($Y109:Z109),               $W109/$X109))))</f>
        <v/>
      </c>
      <c r="AB109" s="240">
        <f>IF(OR(NOT(ISNUMBER($T109)),ISBLANK($W109),NOT(ISNUMBER($X109))),0,      IF(OR(YEAR($T109)&gt;AB$7,$X109&lt;=0,(YEAR($T109)+$X109)&lt;AB$7),0,     IF(YEAR($T109)=AB$7,               ($W109/($X109*360))*DAYS360($T109,DATE(AB$7,12,31)),     IF((YEAR($T109)+$X109)&lt;=AB$7,               $W109-SUM($Y109:AA109),               $W109/$X109))))</f>
        <v/>
      </c>
      <c r="AC109" s="240">
        <f>IF(OR(NOT(ISNUMBER($T109)),ISBLANK($W109),NOT(ISNUMBER($X109))),0,      IF(OR(YEAR($T109)&gt;AC$7,$X109&lt;=0,(YEAR($T109)+$X109)&lt;AC$7),0,     IF(YEAR($T109)=AC$7,               ($W109/($X109*360))*DAYS360($T109,DATE(AC$7,12,31)),     IF((YEAR($T109)+$X109)&lt;=AC$7,               $W109-SUM($Y109:AB109),               $W109/$X109))))</f>
        <v/>
      </c>
      <c r="AD109" s="240">
        <f>IF(OR(NOT(ISNUMBER($T109)),ISBLANK($W109),NOT(ISNUMBER($X109))),0,      IF(OR(YEAR($T109)&gt;AD$7,$X109&lt;=0,(YEAR($T109)+$X109)&lt;AD$7),0,     IF(YEAR($T109)=AD$7,               ($W109/($X109*360))*DAYS360($T109,DATE(AD$7,12,31)),     IF((YEAR($T109)+$X109)&lt;=AD$7,               $W109-SUM($Y109:AC109),               $W109/$X109))))</f>
        <v/>
      </c>
      <c r="AE109" s="240">
        <f>IF(OR(NOT(ISNUMBER($T109)),ISBLANK($W109),NOT(ISNUMBER($X109))),0,      IF(OR(YEAR($T109)&gt;AE$7,$X109&lt;=0,(YEAR($T109)+$X109)&lt;AE$7),0,     IF(YEAR($T109)=AE$7,               ($W109/($X109*360))*DAYS360($T109,DATE(AE$7,12,31)),     IF((YEAR($T109)+$X109)&lt;=AE$7,               $W109-SUM($Y109:AD109),               $W109/$X109))))</f>
        <v/>
      </c>
      <c r="AF109" s="240">
        <f>IF(OR(NOT(ISNUMBER($T109)),ISBLANK($W109),NOT(ISNUMBER($X109))),0,      IF(OR(YEAR($T109)&gt;AF$7,$X109&lt;=0,(YEAR($T109)+$X109)&lt;AF$7),0,     IF(YEAR($T109)=AF$7,               ($W109/($X109*360))*DAYS360($T109,DATE(AF$7,12,31)),     IF((YEAR($T109)+$X109)&lt;=AF$7,               $W109-SUM($Y109:AE109),               $W109/$X109))))</f>
        <v/>
      </c>
      <c r="AG109" s="240">
        <f>IF(OR(NOT(ISNUMBER($T109)),ISBLANK($W109),NOT(ISNUMBER($X109))),0,      IF(OR(YEAR($T109)&gt;AG$7,$X109&lt;=0,(YEAR($T109)+$X109)&lt;AG$7),0,     IF(YEAR($T109)=AG$7,               ($W109/($X109*360))*DAYS360($T109,DATE(AG$7,12,31)),     IF((YEAR($T109)+$X109)&lt;=AG$7,               $W109-SUM($Y109:AF109),               $W109/$X109))))</f>
        <v/>
      </c>
      <c r="AH109" s="240">
        <f>IF(OR(NOT(ISNUMBER($T109)),ISBLANK($W109),NOT(ISNUMBER($X109))),0,      IF(OR(YEAR($T109)&gt;AH$7,$X109&lt;=0,(YEAR($T109)+$X109)&lt;AH$7),0,     IF(YEAR($T109)=AH$7,               ($W109/($X109*360))*DAYS360($T109,DATE(AH$7,12,31)),     IF((YEAR($T109)+$X109)&lt;=AH$7,               $W109-SUM($Y109:AG109),               $W109/$X109))))</f>
        <v/>
      </c>
      <c r="AI109" s="240">
        <f>IF(OR(NOT(ISNUMBER($T109)),ISBLANK($W109),NOT(ISNUMBER($X109))),0,      IF(OR(YEAR($T109)&gt;AI$7,$X109&lt;=0,(YEAR($T109)+$X109)&lt;AI$7),0,     IF(YEAR($T109)=AI$7,               ($W109/($X109*360))*DAYS360($T109,DATE(AI$7,12,31)),     IF((YEAR($T109)+$X109)&lt;=AI$7,               $W109-SUM($Y109:AH109),               $W109/$X109))))</f>
        <v/>
      </c>
      <c r="AJ109" s="240">
        <f>IF(OR(NOT(ISNUMBER($T109)),ISBLANK($W109),NOT(ISNUMBER($X109))),0,      IF(OR(YEAR($T109)&gt;AJ$7,$X109&lt;=0,(YEAR($T109)+$X109)&lt;AJ$7),0,     IF(YEAR($T109)=AJ$7,               ($W109/($X109*360))*DAYS360($T109,DATE(AJ$7,12,31)),     IF((YEAR($T109)+$X109)&lt;=AJ$7,               $W109-SUM($Y109:AI109),               $W109/$X109))))</f>
        <v/>
      </c>
      <c r="AK109" s="240">
        <f>IF(OR(NOT(ISNUMBER($T109)),ISBLANK($W109),NOT(ISNUMBER($X109))),0,      IF(OR(YEAR($T109)&gt;AK$7,$X109&lt;=0,(YEAR($T109)+$X109)&lt;AK$7),0,     IF(YEAR($T109)=AK$7,               ($W109/($X109*360))*DAYS360($T109,DATE(AK$7,12,31)),     IF((YEAR($T109)+$X109)&lt;=AK$7,               $W109-SUM($Y109:AJ109),               $W109/$X109))))</f>
        <v/>
      </c>
      <c r="AL109" s="240">
        <f>IF(OR(NOT(ISNUMBER($T109)),ISBLANK($W109),NOT(ISNUMBER($X109))),0,      IF(OR(YEAR($T109)&gt;AL$7,$X109&lt;=0,(YEAR($T109)+$X109)&lt;AL$7),0,     IF(YEAR($T109)=AL$7,               ($W109/($X109*360))*DAYS360($T109,DATE(AL$7,12,31)),     IF((YEAR($T109)+$X109)&lt;=AL$7,               $W109-SUM($Y109:AK109),               $W109/$X109))))</f>
        <v/>
      </c>
      <c r="AM109" s="240">
        <f>IF(OR(NOT(ISNUMBER($T109)),ISBLANK($W109),NOT(ISNUMBER($X109))),0,      IF(OR(YEAR($T109)&gt;AM$7,$X109&lt;=0,(YEAR($T109)+$X109)&lt;AM$7),0,     IF(YEAR($T109)=AM$7,               ($W109/($X109*360))*DAYS360($T109,DATE(AM$7,12,31)),     IF((YEAR($T109)+$X109)&lt;=AM$7,               $W109-SUM($Y109:AL109),               $W109/$X109))))</f>
        <v/>
      </c>
      <c r="AN109" s="240">
        <f>IF(OR(NOT(ISNUMBER($T109)),ISBLANK($W109),NOT(ISNUMBER($X109))),0,      IF(OR(YEAR($T109)&gt;AN$7,$X109&lt;=0,(YEAR($T109)+$X109)&lt;AN$7),0,     IF(YEAR($T109)=AN$7,               ($W109/($X109*360))*DAYS360($T109,DATE(AN$7,12,31)),     IF((YEAR($T109)+$X109)&lt;=AN$7,               $W109-SUM($Y109:AM109),               $W109/$X109))))</f>
        <v/>
      </c>
      <c r="AO109" s="240">
        <f>IF(OR(NOT(ISNUMBER($T109)),ISBLANK($W109),NOT(ISNUMBER($X109))),0,      IF(OR(YEAR($T109)&gt;AO$7,$X109&lt;=0,(YEAR($T109)+$X109)&lt;AO$7),0,     IF(YEAR($T109)=AO$7,               ($W109/($X109*360))*DAYS360($T109,DATE(AO$7,12,31)),     IF((YEAR($T109)+$X109)&lt;=AO$7,               $W109-SUM($Y109:AN109),               $W109/$X109))))</f>
        <v/>
      </c>
      <c r="AP109" s="240">
        <f>IF(OR(NOT(ISNUMBER($T109)),ISBLANK($W109),NOT(ISNUMBER($X109))),0,      IF(OR(YEAR($T109)&gt;AP$7,$X109&lt;=0,(YEAR($T109)+$X109)&lt;AP$7),0,     IF(YEAR($T109)=AP$7,               ($W109/($X109*360))*DAYS360($T109,DATE(AP$7,12,31)),     IF((YEAR($T109)+$X109)&lt;=AP$7,               $W109-SUM($Y109:AO109),               $W109/$X109))))</f>
        <v/>
      </c>
      <c r="AQ109" s="240">
        <f>IF(OR(NOT(ISNUMBER($T109)),ISBLANK($W109),NOT(ISNUMBER($X109))),0,      IF(OR(YEAR($T109)&gt;AQ$7,$X109&lt;=0,(YEAR($T109)+$X109)&lt;AQ$7),0,     IF(YEAR($T109)=AQ$7,               ($W109/($X109*360))*DAYS360($T109,DATE(AQ$7,12,31)),     IF((YEAR($T109)+$X109)&lt;=AQ$7,               $W109-SUM($Y109:AP109),               $W109/$X109))))</f>
        <v/>
      </c>
      <c r="AR109" s="240">
        <f>IF(OR(NOT(ISNUMBER($T109)),ISBLANK($W109),NOT(ISNUMBER($X109))),0,      IF(OR(YEAR($T109)&gt;AR$7,$X109&lt;=0,(YEAR($T109)+$X109)&lt;AR$7),0,     IF(YEAR($T109)=AR$7,               ($W109/($X109*360))*DAYS360($T109,DATE(AR$7,12,31)),     IF((YEAR($T109)+$X109)&lt;=AR$7,               $W109-SUM($Y109:AQ109),               $W109/$X109))))</f>
        <v/>
      </c>
      <c r="AS109" s="240">
        <f>IF(OR(NOT(ISNUMBER($T109)),ISBLANK($W109),NOT(ISNUMBER($X109))),0,      IF(OR(YEAR($T109)&gt;AS$7,$X109&lt;=0,(YEAR($T109)+$X109)&lt;AS$7),0,     IF(YEAR($T109)=AS$7,               ($W109/($X109*360))*DAYS360($T109,DATE(AS$7,12,31)),     IF((YEAR($T109)+$X109)&lt;=AS$7,               $W109-SUM($Y109:AR109),               $W109/$X109))))</f>
        <v/>
      </c>
      <c r="AT109" s="240">
        <f>IF(OR(NOT(ISNUMBER($T109)),ISBLANK($W109),NOT(ISNUMBER($X109))),0,      IF(OR(YEAR($T109)&gt;AT$7,$X109&lt;=0,(YEAR($T109)+$X109)&lt;AT$7),0,     IF(YEAR($T109)=AT$7,               ($W109/($X109*360))*DAYS360($T109,DATE(AT$7,12,31)),     IF((YEAR($T109)+$X109)&lt;=AT$7,               $W109-SUM($Y109:AS109),               $W109/$X109))))</f>
        <v/>
      </c>
      <c r="AU109" s="240">
        <f>IF(OR(NOT(ISNUMBER($T109)),ISBLANK($W109),NOT(ISNUMBER($X109))),0,      IF(OR(YEAR($T109)&gt;AU$7,$X109&lt;=0,(YEAR($T109)+$X109)&lt;AU$7),0,     IF(YEAR($T109)=AU$7,               ($W109/($X109*360))*DAYS360($T109,DATE(AU$7,12,31)),     IF((YEAR($T109)+$X109)&lt;=AU$7,               $W109-SUM($Y109:AT109),               $W109/$X109))))</f>
        <v/>
      </c>
      <c r="AV109" s="240">
        <f>IF(OR(NOT(ISNUMBER($T109)),ISBLANK($W109),NOT(ISNUMBER($X109))),0,      IF(OR(YEAR($T109)&gt;AV$7,$X109&lt;=0,(YEAR($T109)+$X109)&lt;AV$7),0,     IF(YEAR($T109)=AV$7,               ($W109/($X109*360))*DAYS360($T109,DATE(AV$7,12,31)),     IF((YEAR($T109)+$X109)&lt;=AV$7,               $W109-SUM($Y109:AU109),               $W109/$X109))))</f>
        <v/>
      </c>
      <c r="AW109" s="240">
        <f>IF(OR(NOT(ISNUMBER($T109)),ISBLANK($W109),NOT(ISNUMBER($X109))),0,      IF(OR(YEAR($T109)&gt;AW$7,$X109&lt;=0,(YEAR($T109)+$X109)&lt;AW$7),0,     IF(YEAR($T109)=AW$7,               ($W109/($X109*360))*DAYS360($T109,DATE(AW$7,12,31)),     IF((YEAR($T109)+$X109)&lt;=AW$7,               $W109-SUM($Y109:AV109),               $W109/$X109))))</f>
        <v/>
      </c>
      <c r="AX109" s="240">
        <f>IF(OR(NOT(ISNUMBER($T109)),ISBLANK($W109),NOT(ISNUMBER($X109))),0,      IF(OR(YEAR($T109)&gt;AX$7,$X109&lt;=0,(YEAR($T109)+$X109)&lt;AX$7),0,     IF(YEAR($T109)=AX$7,               ($W109/($X109*360))*DAYS360($T109,DATE(AX$7,12,31)),     IF((YEAR($T109)+$X109)&lt;=AX$7,               $W109-SUM($Y109:AW109),               $W109/$X109))))</f>
        <v/>
      </c>
      <c r="AY109" s="240">
        <f>IF(OR(NOT(ISNUMBER($T109)),ISBLANK($W109),NOT(ISNUMBER($X109))),0,      IF(OR(YEAR($T109)&gt;AY$7,$X109&lt;=0,(YEAR($T109)+$X109)&lt;AY$7),0,     IF(YEAR($T109)=AY$7,               ($W109/($X109*360))*DAYS360($T109,DATE(AY$7,12,31)),     IF((YEAR($T109)+$X109)&lt;=AY$7,               $W109-SUM($Y109:AX109),               $W109/$X109))))</f>
        <v/>
      </c>
      <c r="AZ109" s="240">
        <f>IF(OR(NOT(ISNUMBER($T109)),ISBLANK($W109),NOT(ISNUMBER($X109))),0,      IF(OR(YEAR($T109)&gt;AZ$7,$X109&lt;=0,(YEAR($T109)+$X109)&lt;AZ$7),0,     IF(YEAR($T109)=AZ$7,               ($W109/($X109*360))*DAYS360($T109,DATE(AZ$7,12,31)),     IF((YEAR($T109)+$X109)&lt;=AZ$7,               $W109-SUM($Y109:AY109),               $W109/$X109))))</f>
        <v/>
      </c>
      <c r="BA109" s="240">
        <f>IF(OR(NOT(ISNUMBER($T109)),ISBLANK($W109),NOT(ISNUMBER($X109))),0,      IF(OR(YEAR($T109)&gt;BA$7,$X109&lt;=0,(YEAR($T109)+$X109)&lt;BA$7),0,     IF(YEAR($T109)=BA$7,               ($W109/($X109*360))*DAYS360($T109,DATE(BA$7,12,31)),     IF((YEAR($T109)+$X109)&lt;=BA$7,               $W109-SUM($Y109:AZ109),               $W109/$X109))))</f>
        <v/>
      </c>
      <c r="BB109" s="240">
        <f>IF(OR(NOT(ISNUMBER($T109)),ISBLANK($W109),NOT(ISNUMBER($X109))),0,      IF(OR(YEAR($T109)&gt;BB$7,$X109&lt;=0,(YEAR($T109)+$X109)&lt;BB$7),0,     IF(YEAR($T109)=BB$7,               ($W109/($X109*360))*DAYS360($T109,DATE(BB$7,12,31)),     IF((YEAR($T109)+$X109)&lt;=BB$7,               $W109-SUM($Y109:BA109),               $W109/$X109))))</f>
        <v/>
      </c>
      <c r="BC109" s="240">
        <f>IF(OR(NOT(ISNUMBER($T109)),ISBLANK($W109),NOT(ISNUMBER($X109))),0,      IF(OR(YEAR($T109)&gt;BC$7,$X109&lt;=0,(YEAR($T109)+$X109)&lt;BC$7),0,     IF(YEAR($T109)=BC$7,               ($W109/($X109*360))*DAYS360($T109,DATE(BC$7,12,31)),     IF((YEAR($T109)+$X109)&lt;=BC$7,               $W109-SUM($Y109:BB109),               $W109/$X109))))</f>
        <v/>
      </c>
      <c r="BD109" s="240">
        <f>IF(OR(NOT(ISNUMBER($T109)),ISBLANK($W109),NOT(ISNUMBER($X109))),0,      IF(OR(YEAR($T109)&gt;BD$7,$X109&lt;=0,(YEAR($T109)+$X109)&lt;BD$7),0,     IF(YEAR($T109)=BD$7,               ($W109/($X109*360))*DAYS360($T109,DATE(BD$7,12,31)),     IF((YEAR($T109)+$X109)&lt;=BD$7,               $W109-SUM($Y109:BC109),               $W109/$X109))))</f>
        <v/>
      </c>
      <c r="BE109" s="240">
        <f>IF(OR(NOT(ISNUMBER($T109)),ISBLANK($W109),NOT(ISNUMBER($X109))),0,      IF(OR(YEAR($T109)&gt;BE$7,$X109&lt;=0,(YEAR($T109)+$X109)&lt;BE$7),0,     IF(YEAR($T109)=BE$7,               ($W109/($X109*360))*DAYS360($T109,DATE(BE$7,12,31)),     IF((YEAR($T109)+$X109)&lt;=BE$7,               $W109-SUM($Y109:BD109),               $W109/$X109))))</f>
        <v/>
      </c>
      <c r="BF109" s="240">
        <f>IF(OR(NOT(ISNUMBER($T109)),ISBLANK($W109),NOT(ISNUMBER($X109))),0,      IF(OR(YEAR($T109)&gt;BF$7,$X109&lt;=0,(YEAR($T109)+$X109)&lt;BF$7),0,     IF(YEAR($T109)=BF$7,               ($W109/($X109*360))*DAYS360($T109,DATE(BF$7,12,31)),     IF((YEAR($T109)+$X109)&lt;=BF$7,               $W109-SUM($Y109:BE109),               $W109/$X109))))</f>
        <v/>
      </c>
      <c r="BG109" s="240">
        <f>IF(OR(NOT(ISNUMBER($T109)),ISBLANK($W109),NOT(ISNUMBER($X109))),0,      IF(OR(YEAR($T109)&gt;BG$7,$X109&lt;=0,(YEAR($T109)+$X109)&lt;BG$7),0,     IF(YEAR($T109)=BG$7,               ($W109/($X109*360))*DAYS360($T109,DATE(BG$7,12,31)),     IF((YEAR($T109)+$X109)&lt;=BG$7,               $W109-SUM($Y109:BF109),               $W109/$X109))))</f>
        <v/>
      </c>
      <c r="BH109" s="240">
        <f>IF(OR(NOT(ISNUMBER($T109)),ISBLANK($W109),NOT(ISNUMBER($X109))),0,      IF(OR(YEAR($T109)&gt;BH$7,$X109&lt;=0,(YEAR($T109)+$X109)&lt;BH$7),0,     IF(YEAR($T109)=BH$7,               ($W109/($X109*360))*DAYS360($T109,DATE(BH$7,12,31)),     IF((YEAR($T109)+$X109)&lt;=BH$7,               $W109-SUM($Y109:BG109),               $W109/$X109))))</f>
        <v/>
      </c>
      <c r="BI109" s="240">
        <f>IF(OR(NOT(ISNUMBER($T109)),ISBLANK($W109),NOT(ISNUMBER($X109))),0,      IF(OR(YEAR($T109)&gt;BI$7,$X109&lt;=0,(YEAR($T109)+$X109)&lt;BI$7),0,     IF(YEAR($T109)=BI$7,               ($W109/($X109*360))*DAYS360($T109,DATE(BI$7,12,31)),     IF((YEAR($T109)+$X109)&lt;=BI$7,               $W109-SUM($Y109:BH109),               $W109/$X109))))</f>
        <v/>
      </c>
      <c r="BJ109" s="240">
        <f>IF(OR(NOT(ISNUMBER($T109)),ISBLANK($W109),NOT(ISNUMBER($X109))),0,      IF(OR(YEAR($T109)&gt;BJ$7,$X109&lt;=0,(YEAR($T109)+$X109)&lt;BJ$7),0,     IF(YEAR($T109)=BJ$7,               ($W109/($X109*360))*DAYS360($T109,DATE(BJ$7,12,31)),     IF((YEAR($T109)+$X109)&lt;=BJ$7,               $W109-SUM($Y109:BI109),               $W109/$X109))))</f>
        <v/>
      </c>
      <c r="BK109" s="240">
        <f>IF(OR(NOT(ISNUMBER($T109)),ISBLANK($W109),NOT(ISNUMBER($X109))),0,      IF(OR(YEAR($T109)&gt;BK$7,$X109&lt;=0,(YEAR($T109)+$X109)&lt;BK$7),0,     IF(YEAR($T109)=BK$7,               ($W109/($X109*360))*DAYS360($T109,DATE(BK$7,12,31)),     IF((YEAR($T109)+$X109)&lt;=BK$7,               $W109-SUM($Y109:BJ109),               $W109/$X109))))</f>
        <v/>
      </c>
      <c r="BL109" s="240">
        <f>IF(OR(NOT(ISNUMBER($T109)),ISBLANK($W109),NOT(ISNUMBER($X109))),0,      IF(OR(YEAR($T109)&gt;BL$7,$X109&lt;=0,(YEAR($T109)+$X109)&lt;BL$7),0,     IF(YEAR($T109)=BL$7,               ($W109/($X109*360))*DAYS360($T109,DATE(BL$7,12,31)),     IF((YEAR($T109)+$X109)&lt;=BL$7,               $W109-SUM($Y109:BK109),               $W109/$X109))))</f>
        <v/>
      </c>
      <c r="BM109" s="240">
        <f>IF(OR(NOT(ISNUMBER($T109)),ISBLANK($W109),NOT(ISNUMBER($X109))),0,      IF(OR(YEAR($T109)&gt;BM$7,$X109&lt;=0,(YEAR($T109)+$X109)&lt;BM$7),0,     IF(YEAR($T109)=BM$7,               ($W109/($X109*360))*DAYS360($T109,DATE(BM$7,12,31)),     IF((YEAR($T109)+$X109)&lt;=BM$7,               $W109-SUM($Y109:BL109),               $W109/$X109))))</f>
        <v/>
      </c>
      <c r="BN109" s="240">
        <f>IF(OR(NOT(ISNUMBER($T109)),ISBLANK($W109),NOT(ISNUMBER($X109))),0,      IF(OR(YEAR($T109)&gt;BN$7,$X109&lt;=0,(YEAR($T109)+$X109)&lt;BN$7),0,     IF(YEAR($T109)=BN$7,               ($W109/($X109*360))*DAYS360($T109,DATE(BN$7,12,31)),     IF((YEAR($T109)+$X109)&lt;=BN$7,               $W109-SUM($Y109:BM109),               $W109/$X109))))</f>
        <v/>
      </c>
      <c r="BO109" s="240">
        <f>IF(OR(NOT(ISNUMBER($T109)),ISBLANK($W109),NOT(ISNUMBER($X109))),0,      IF(OR(YEAR($T109)&gt;BO$7,$X109&lt;=0,(YEAR($T109)+$X109)&lt;BO$7),0,     IF(YEAR($T109)=BO$7,               ($W109/($X109*360))*DAYS360($T109,DATE(BO$7,12,31)),     IF((YEAR($T109)+$X109)&lt;=BO$7,               $W109-SUM($Y109:BN109),               $W109/$X109))))</f>
        <v/>
      </c>
      <c r="BP109" s="240">
        <f>IF(OR(NOT(ISNUMBER($T109)),ISBLANK($W109),NOT(ISNUMBER($X109))),0,      IF(OR(YEAR($T109)&gt;BP$7,$X109&lt;=0,(YEAR($T109)+$X109)&lt;BP$7),0,     IF(YEAR($T109)=BP$7,               ($W109/($X109*360))*DAYS360($T109,DATE(BP$7,12,31)),     IF((YEAR($T109)+$X109)&lt;=BP$7,               $W109-SUM($Y109:BO109),               $W109/$X109))))</f>
        <v/>
      </c>
      <c r="BQ109" s="240">
        <f>IF(OR(NOT(ISNUMBER($T109)),ISBLANK($W109),NOT(ISNUMBER($X109))),0,      IF(OR(YEAR($T109)&gt;BQ$7,$X109&lt;=0,(YEAR($T109)+$X109)&lt;BQ$7),0,     IF(YEAR($T109)=BQ$7,               ($W109/($X109*360))*DAYS360($T109,DATE(BQ$7,12,31)),     IF((YEAR($T109)+$X109)&lt;=BQ$7,               $W109-SUM($Y109:BP109),               $W109/$X109))))</f>
        <v/>
      </c>
      <c r="BR109" s="240">
        <f>IF(OR(NOT(ISNUMBER($T109)),ISBLANK($W109),NOT(ISNUMBER($X109))),0,      IF(OR(YEAR($T109)&gt;BR$7,$X109&lt;=0,(YEAR($T109)+$X109)&lt;BR$7),0,     IF(YEAR($T109)=BR$7,               ($W109/($X109*360))*DAYS360($T109,DATE(BR$7,12,31)),     IF((YEAR($T109)+$X109)&lt;=BR$7,               $W109-SUM($Y109:BQ109),               $W109/$X109))))</f>
        <v/>
      </c>
      <c r="BS109" s="240">
        <f>IF(OR(NOT(ISNUMBER($T109)),ISBLANK($W109),NOT(ISNUMBER($X109))),0,      IF(OR(YEAR($T109)&gt;BS$7,$X109&lt;=0,(YEAR($T109)+$X109)&lt;BS$7),0,     IF(YEAR($T109)=BS$7,               ($W109/($X109*360))*DAYS360($T109,DATE(BS$7,12,31)),     IF((YEAR($T109)+$X109)&lt;=BS$7,               $W109-SUM($Y109:BR109),               $W109/$X109))))</f>
        <v/>
      </c>
      <c r="BT109" s="240">
        <f>IF(OR(NOT(ISNUMBER($T109)),ISBLANK($W109),NOT(ISNUMBER($X109))),0,      IF(OR(YEAR($T109)&gt;BT$7,$X109&lt;=0,(YEAR($T109)+$X109)&lt;BT$7),0,     IF(YEAR($T109)=BT$7,               ($W109/($X109*360))*DAYS360($T109,DATE(BT$7,12,31)),     IF((YEAR($T109)+$X109)&lt;=BT$7,               $W109-SUM($Y109:BS109),               $W109/$X109))))</f>
        <v/>
      </c>
      <c r="BU109" s="240">
        <f>IF(OR(NOT(ISNUMBER($T109)),ISBLANK($W109),NOT(ISNUMBER($X109))),0,      IF(OR(YEAR($T109)&gt;BU$7,$X109&lt;=0,(YEAR($T109)+$X109)&lt;BU$7),0,     IF(YEAR($T109)=BU$7,               ($W109/($X109*360))*DAYS360($T109,DATE(BU$7,12,31)),     IF((YEAR($T109)+$X109)&lt;=BU$7,               $W109-SUM($Y109:BT109),               $W109/$X109))))</f>
        <v/>
      </c>
      <c r="BV109" s="240">
        <f>IF(OR(NOT(ISNUMBER($T109)),ISBLANK($W109),NOT(ISNUMBER($X109))),0,      IF(OR(YEAR($T109)&gt;BV$7,$X109&lt;=0,(YEAR($T109)+$X109)&lt;BV$7),0,     IF(YEAR($T109)=BV$7,               ($W109/($X109*360))*DAYS360($T109,DATE(BV$7,12,31)),     IF((YEAR($T109)+$X109)&lt;=BV$7,               $W109-SUM($Y109:BU109),               $W109/$X109))))</f>
        <v/>
      </c>
      <c r="BW109" s="240">
        <f>IF(OR(NOT(ISNUMBER($T109)),ISBLANK($W109),NOT(ISNUMBER($X109))),0,      IF(OR(YEAR($T109)&gt;BW$7,$X109&lt;=0,(YEAR($T109)+$X109)&lt;BW$7),0,     IF(YEAR($T109)=BW$7,               ($W109/($X109*360))*DAYS360($T109,DATE(BW$7,12,31)),     IF((YEAR($T109)+$X109)&lt;=BW$7,               $W109-SUM($Y109:BV109),               $W109/$X109))))</f>
        <v/>
      </c>
      <c r="BX109" s="240">
        <f>IF(OR(NOT(ISNUMBER($T109)),ISBLANK($W109),NOT(ISNUMBER($X109))),0,      IF(OR(YEAR($T109)&gt;BX$7,$X109&lt;=0,(YEAR($T109)+$X109)&lt;BX$7),0,     IF(YEAR($T109)=BX$7,               ($W109/($X109*360))*DAYS360($T109,DATE(BX$7,12,31)),     IF((YEAR($T109)+$X109)&lt;=BX$7,               $W109-SUM($Y109:BW109),               $W109/$X109))))</f>
        <v/>
      </c>
      <c r="BY109" s="240">
        <f>IF(OR(NOT(ISNUMBER($T109)),ISBLANK($W109),NOT(ISNUMBER($X109))),0,      IF(OR(YEAR($T109)&gt;BY$7,$X109&lt;=0,(YEAR($T109)+$X109)&lt;BY$7),0,     IF(YEAR($T109)=BY$7,               ($W109/($X109*360))*DAYS360($T109,DATE(BY$7,12,31)),     IF((YEAR($T109)+$X109)&lt;=BY$7,               $W109-SUM($Y109:BX109),               $W109/$X109))))</f>
        <v/>
      </c>
    </row>
    <row r="110" ht="15" customFormat="1" customHeight="1" s="14">
      <c r="A110" s="12" t="n"/>
      <c r="B110" s="30" t="inlineStr">
        <is>
          <t>Bien_Immo - 1</t>
        </is>
      </c>
      <c r="C110" s="190" t="n"/>
      <c r="D110" s="356" t="n"/>
      <c r="E110" s="525" t="n"/>
      <c r="F110" s="525" t="n"/>
      <c r="G110" s="525" t="n"/>
      <c r="H110" s="525" t="n"/>
      <c r="I110" s="525" t="n"/>
      <c r="J110" s="525" t="n"/>
      <c r="K110" s="525" t="n"/>
      <c r="L110" s="525" t="n"/>
      <c r="M110" s="525" t="n"/>
      <c r="N110" s="526" t="n"/>
      <c r="O110" s="260" t="n"/>
      <c r="P110" s="191" t="n"/>
      <c r="Q110" s="341" t="inlineStr">
        <is>
          <t>Autres immobilisations corporelles</t>
        </is>
      </c>
      <c r="R110" s="18" t="n"/>
      <c r="S110" s="12">
        <f>B116</f>
        <v/>
      </c>
      <c r="T110" s="176">
        <f>IFERROR( IF(ISBLANK(C116),"",IF(C116&lt;HLOOKUP(S110,$Z$275:$AC$280,5,FALSE),"",MAX(HLOOKUP(S110,$Z$275:$AC$280,6,FALSE),C116) ) ),"")</f>
        <v/>
      </c>
      <c r="U110" s="287">
        <f>IF(ISBLANK(D116),"",D116)</f>
        <v/>
      </c>
      <c r="V110" s="316">
        <f>Q116</f>
        <v/>
      </c>
      <c r="W110" s="512">
        <f>IF(ISBLANK(O116),0,O116)</f>
        <v/>
      </c>
      <c r="X110" s="512">
        <f>IF(ISBLANK(P116),"",P116)</f>
        <v/>
      </c>
      <c r="Y110" s="12" t="n"/>
      <c r="Z110" s="240">
        <f>IF(OR(NOT(ISNUMBER($T110)),ISBLANK($W110),NOT(ISNUMBER($X110))),0,      IF(OR(YEAR($T110)&gt;Z$7,$X110&lt;=0,(YEAR($T110)+$X110)&lt;Z$7),0,     IF(YEAR($T110)=Z$7,               ($W110/($X110*360))*DAYS360($T110,DATE(Z$7,12,31)),     IF((YEAR($T110)+$X110)&lt;=Z$7,               $W110-SUM($Y110:Y110),               $W110/$X110))))</f>
        <v/>
      </c>
      <c r="AA110" s="240">
        <f>IF(OR(NOT(ISNUMBER($T110)),ISBLANK($W110),NOT(ISNUMBER($X110))),0,      IF(OR(YEAR($T110)&gt;AA$7,$X110&lt;=0,(YEAR($T110)+$X110)&lt;AA$7),0,     IF(YEAR($T110)=AA$7,               ($W110/($X110*360))*DAYS360($T110,DATE(AA$7,12,31)),     IF((YEAR($T110)+$X110)&lt;=AA$7,               $W110-SUM($Y110:Z110),               $W110/$X110))))</f>
        <v/>
      </c>
      <c r="AB110" s="240">
        <f>IF(OR(NOT(ISNUMBER($T110)),ISBLANK($W110),NOT(ISNUMBER($X110))),0,      IF(OR(YEAR($T110)&gt;AB$7,$X110&lt;=0,(YEAR($T110)+$X110)&lt;AB$7),0,     IF(YEAR($T110)=AB$7,               ($W110/($X110*360))*DAYS360($T110,DATE(AB$7,12,31)),     IF((YEAR($T110)+$X110)&lt;=AB$7,               $W110-SUM($Y110:AA110),               $W110/$X110))))</f>
        <v/>
      </c>
      <c r="AC110" s="240">
        <f>IF(OR(NOT(ISNUMBER($T110)),ISBLANK($W110),NOT(ISNUMBER($X110))),0,      IF(OR(YEAR($T110)&gt;AC$7,$X110&lt;=0,(YEAR($T110)+$X110)&lt;AC$7),0,     IF(YEAR($T110)=AC$7,               ($W110/($X110*360))*DAYS360($T110,DATE(AC$7,12,31)),     IF((YEAR($T110)+$X110)&lt;=AC$7,               $W110-SUM($Y110:AB110),               $W110/$X110))))</f>
        <v/>
      </c>
      <c r="AD110" s="240">
        <f>IF(OR(NOT(ISNUMBER($T110)),ISBLANK($W110),NOT(ISNUMBER($X110))),0,      IF(OR(YEAR($T110)&gt;AD$7,$X110&lt;=0,(YEAR($T110)+$X110)&lt;AD$7),0,     IF(YEAR($T110)=AD$7,               ($W110/($X110*360))*DAYS360($T110,DATE(AD$7,12,31)),     IF((YEAR($T110)+$X110)&lt;=AD$7,               $W110-SUM($Y110:AC110),               $W110/$X110))))</f>
        <v/>
      </c>
      <c r="AE110" s="240">
        <f>IF(OR(NOT(ISNUMBER($T110)),ISBLANK($W110),NOT(ISNUMBER($X110))),0,      IF(OR(YEAR($T110)&gt;AE$7,$X110&lt;=0,(YEAR($T110)+$X110)&lt;AE$7),0,     IF(YEAR($T110)=AE$7,               ($W110/($X110*360))*DAYS360($T110,DATE(AE$7,12,31)),     IF((YEAR($T110)+$X110)&lt;=AE$7,               $W110-SUM($Y110:AD110),               $W110/$X110))))</f>
        <v/>
      </c>
      <c r="AF110" s="240">
        <f>IF(OR(NOT(ISNUMBER($T110)),ISBLANK($W110),NOT(ISNUMBER($X110))),0,      IF(OR(YEAR($T110)&gt;AF$7,$X110&lt;=0,(YEAR($T110)+$X110)&lt;AF$7),0,     IF(YEAR($T110)=AF$7,               ($W110/($X110*360))*DAYS360($T110,DATE(AF$7,12,31)),     IF((YEAR($T110)+$X110)&lt;=AF$7,               $W110-SUM($Y110:AE110),               $W110/$X110))))</f>
        <v/>
      </c>
      <c r="AG110" s="240">
        <f>IF(OR(NOT(ISNUMBER($T110)),ISBLANK($W110),NOT(ISNUMBER($X110))),0,      IF(OR(YEAR($T110)&gt;AG$7,$X110&lt;=0,(YEAR($T110)+$X110)&lt;AG$7),0,     IF(YEAR($T110)=AG$7,               ($W110/($X110*360))*DAYS360($T110,DATE(AG$7,12,31)),     IF((YEAR($T110)+$X110)&lt;=AG$7,               $W110-SUM($Y110:AF110),               $W110/$X110))))</f>
        <v/>
      </c>
      <c r="AH110" s="240">
        <f>IF(OR(NOT(ISNUMBER($T110)),ISBLANK($W110),NOT(ISNUMBER($X110))),0,      IF(OR(YEAR($T110)&gt;AH$7,$X110&lt;=0,(YEAR($T110)+$X110)&lt;AH$7),0,     IF(YEAR($T110)=AH$7,               ($W110/($X110*360))*DAYS360($T110,DATE(AH$7,12,31)),     IF((YEAR($T110)+$X110)&lt;=AH$7,               $W110-SUM($Y110:AG110),               $W110/$X110))))</f>
        <v/>
      </c>
      <c r="AI110" s="240">
        <f>IF(OR(NOT(ISNUMBER($T110)),ISBLANK($W110),NOT(ISNUMBER($X110))),0,      IF(OR(YEAR($T110)&gt;AI$7,$X110&lt;=0,(YEAR($T110)+$X110)&lt;AI$7),0,     IF(YEAR($T110)=AI$7,               ($W110/($X110*360))*DAYS360($T110,DATE(AI$7,12,31)),     IF((YEAR($T110)+$X110)&lt;=AI$7,               $W110-SUM($Y110:AH110),               $W110/$X110))))</f>
        <v/>
      </c>
      <c r="AJ110" s="240">
        <f>IF(OR(NOT(ISNUMBER($T110)),ISBLANK($W110),NOT(ISNUMBER($X110))),0,      IF(OR(YEAR($T110)&gt;AJ$7,$X110&lt;=0,(YEAR($T110)+$X110)&lt;AJ$7),0,     IF(YEAR($T110)=AJ$7,               ($W110/($X110*360))*DAYS360($T110,DATE(AJ$7,12,31)),     IF((YEAR($T110)+$X110)&lt;=AJ$7,               $W110-SUM($Y110:AI110),               $W110/$X110))))</f>
        <v/>
      </c>
      <c r="AK110" s="240">
        <f>IF(OR(NOT(ISNUMBER($T110)),ISBLANK($W110),NOT(ISNUMBER($X110))),0,      IF(OR(YEAR($T110)&gt;AK$7,$X110&lt;=0,(YEAR($T110)+$X110)&lt;AK$7),0,     IF(YEAR($T110)=AK$7,               ($W110/($X110*360))*DAYS360($T110,DATE(AK$7,12,31)),     IF((YEAR($T110)+$X110)&lt;=AK$7,               $W110-SUM($Y110:AJ110),               $W110/$X110))))</f>
        <v/>
      </c>
      <c r="AL110" s="240">
        <f>IF(OR(NOT(ISNUMBER($T110)),ISBLANK($W110),NOT(ISNUMBER($X110))),0,      IF(OR(YEAR($T110)&gt;AL$7,$X110&lt;=0,(YEAR($T110)+$X110)&lt;AL$7),0,     IF(YEAR($T110)=AL$7,               ($W110/($X110*360))*DAYS360($T110,DATE(AL$7,12,31)),     IF((YEAR($T110)+$X110)&lt;=AL$7,               $W110-SUM($Y110:AK110),               $W110/$X110))))</f>
        <v/>
      </c>
      <c r="AM110" s="240">
        <f>IF(OR(NOT(ISNUMBER($T110)),ISBLANK($W110),NOT(ISNUMBER($X110))),0,      IF(OR(YEAR($T110)&gt;AM$7,$X110&lt;=0,(YEAR($T110)+$X110)&lt;AM$7),0,     IF(YEAR($T110)=AM$7,               ($W110/($X110*360))*DAYS360($T110,DATE(AM$7,12,31)),     IF((YEAR($T110)+$X110)&lt;=AM$7,               $W110-SUM($Y110:AL110),               $W110/$X110))))</f>
        <v/>
      </c>
      <c r="AN110" s="240">
        <f>IF(OR(NOT(ISNUMBER($T110)),ISBLANK($W110),NOT(ISNUMBER($X110))),0,      IF(OR(YEAR($T110)&gt;AN$7,$X110&lt;=0,(YEAR($T110)+$X110)&lt;AN$7),0,     IF(YEAR($T110)=AN$7,               ($W110/($X110*360))*DAYS360($T110,DATE(AN$7,12,31)),     IF((YEAR($T110)+$X110)&lt;=AN$7,               $W110-SUM($Y110:AM110),               $W110/$X110))))</f>
        <v/>
      </c>
      <c r="AO110" s="240">
        <f>IF(OR(NOT(ISNUMBER($T110)),ISBLANK($W110),NOT(ISNUMBER($X110))),0,      IF(OR(YEAR($T110)&gt;AO$7,$X110&lt;=0,(YEAR($T110)+$X110)&lt;AO$7),0,     IF(YEAR($T110)=AO$7,               ($W110/($X110*360))*DAYS360($T110,DATE(AO$7,12,31)),     IF((YEAR($T110)+$X110)&lt;=AO$7,               $W110-SUM($Y110:AN110),               $W110/$X110))))</f>
        <v/>
      </c>
      <c r="AP110" s="240">
        <f>IF(OR(NOT(ISNUMBER($T110)),ISBLANK($W110),NOT(ISNUMBER($X110))),0,      IF(OR(YEAR($T110)&gt;AP$7,$X110&lt;=0,(YEAR($T110)+$X110)&lt;AP$7),0,     IF(YEAR($T110)=AP$7,               ($W110/($X110*360))*DAYS360($T110,DATE(AP$7,12,31)),     IF((YEAR($T110)+$X110)&lt;=AP$7,               $W110-SUM($Y110:AO110),               $W110/$X110))))</f>
        <v/>
      </c>
      <c r="AQ110" s="240">
        <f>IF(OR(NOT(ISNUMBER($T110)),ISBLANK($W110),NOT(ISNUMBER($X110))),0,      IF(OR(YEAR($T110)&gt;AQ$7,$X110&lt;=0,(YEAR($T110)+$X110)&lt;AQ$7),0,     IF(YEAR($T110)=AQ$7,               ($W110/($X110*360))*DAYS360($T110,DATE(AQ$7,12,31)),     IF((YEAR($T110)+$X110)&lt;=AQ$7,               $W110-SUM($Y110:AP110),               $W110/$X110))))</f>
        <v/>
      </c>
      <c r="AR110" s="240">
        <f>IF(OR(NOT(ISNUMBER($T110)),ISBLANK($W110),NOT(ISNUMBER($X110))),0,      IF(OR(YEAR($T110)&gt;AR$7,$X110&lt;=0,(YEAR($T110)+$X110)&lt;AR$7),0,     IF(YEAR($T110)=AR$7,               ($W110/($X110*360))*DAYS360($T110,DATE(AR$7,12,31)),     IF((YEAR($T110)+$X110)&lt;=AR$7,               $W110-SUM($Y110:AQ110),               $W110/$X110))))</f>
        <v/>
      </c>
      <c r="AS110" s="240">
        <f>IF(OR(NOT(ISNUMBER($T110)),ISBLANK($W110),NOT(ISNUMBER($X110))),0,      IF(OR(YEAR($T110)&gt;AS$7,$X110&lt;=0,(YEAR($T110)+$X110)&lt;AS$7),0,     IF(YEAR($T110)=AS$7,               ($W110/($X110*360))*DAYS360($T110,DATE(AS$7,12,31)),     IF((YEAR($T110)+$X110)&lt;=AS$7,               $W110-SUM($Y110:AR110),               $W110/$X110))))</f>
        <v/>
      </c>
      <c r="AT110" s="240">
        <f>IF(OR(NOT(ISNUMBER($T110)),ISBLANK($W110),NOT(ISNUMBER($X110))),0,      IF(OR(YEAR($T110)&gt;AT$7,$X110&lt;=0,(YEAR($T110)+$X110)&lt;AT$7),0,     IF(YEAR($T110)=AT$7,               ($W110/($X110*360))*DAYS360($T110,DATE(AT$7,12,31)),     IF((YEAR($T110)+$X110)&lt;=AT$7,               $W110-SUM($Y110:AS110),               $W110/$X110))))</f>
        <v/>
      </c>
      <c r="AU110" s="240">
        <f>IF(OR(NOT(ISNUMBER($T110)),ISBLANK($W110),NOT(ISNUMBER($X110))),0,      IF(OR(YEAR($T110)&gt;AU$7,$X110&lt;=0,(YEAR($T110)+$X110)&lt;AU$7),0,     IF(YEAR($T110)=AU$7,               ($W110/($X110*360))*DAYS360($T110,DATE(AU$7,12,31)),     IF((YEAR($T110)+$X110)&lt;=AU$7,               $W110-SUM($Y110:AT110),               $W110/$X110))))</f>
        <v/>
      </c>
      <c r="AV110" s="240">
        <f>IF(OR(NOT(ISNUMBER($T110)),ISBLANK($W110),NOT(ISNUMBER($X110))),0,      IF(OR(YEAR($T110)&gt;AV$7,$X110&lt;=0,(YEAR($T110)+$X110)&lt;AV$7),0,     IF(YEAR($T110)=AV$7,               ($W110/($X110*360))*DAYS360($T110,DATE(AV$7,12,31)),     IF((YEAR($T110)+$X110)&lt;=AV$7,               $W110-SUM($Y110:AU110),               $W110/$X110))))</f>
        <v/>
      </c>
      <c r="AW110" s="240">
        <f>IF(OR(NOT(ISNUMBER($T110)),ISBLANK($W110),NOT(ISNUMBER($X110))),0,      IF(OR(YEAR($T110)&gt;AW$7,$X110&lt;=0,(YEAR($T110)+$X110)&lt;AW$7),0,     IF(YEAR($T110)=AW$7,               ($W110/($X110*360))*DAYS360($T110,DATE(AW$7,12,31)),     IF((YEAR($T110)+$X110)&lt;=AW$7,               $W110-SUM($Y110:AV110),               $W110/$X110))))</f>
        <v/>
      </c>
      <c r="AX110" s="240">
        <f>IF(OR(NOT(ISNUMBER($T110)),ISBLANK($W110),NOT(ISNUMBER($X110))),0,      IF(OR(YEAR($T110)&gt;AX$7,$X110&lt;=0,(YEAR($T110)+$X110)&lt;AX$7),0,     IF(YEAR($T110)=AX$7,               ($W110/($X110*360))*DAYS360($T110,DATE(AX$7,12,31)),     IF((YEAR($T110)+$X110)&lt;=AX$7,               $W110-SUM($Y110:AW110),               $W110/$X110))))</f>
        <v/>
      </c>
      <c r="AY110" s="240">
        <f>IF(OR(NOT(ISNUMBER($T110)),ISBLANK($W110),NOT(ISNUMBER($X110))),0,      IF(OR(YEAR($T110)&gt;AY$7,$X110&lt;=0,(YEAR($T110)+$X110)&lt;AY$7),0,     IF(YEAR($T110)=AY$7,               ($W110/($X110*360))*DAYS360($T110,DATE(AY$7,12,31)),     IF((YEAR($T110)+$X110)&lt;=AY$7,               $W110-SUM($Y110:AX110),               $W110/$X110))))</f>
        <v/>
      </c>
      <c r="AZ110" s="240">
        <f>IF(OR(NOT(ISNUMBER($T110)),ISBLANK($W110),NOT(ISNUMBER($X110))),0,      IF(OR(YEAR($T110)&gt;AZ$7,$X110&lt;=0,(YEAR($T110)+$X110)&lt;AZ$7),0,     IF(YEAR($T110)=AZ$7,               ($W110/($X110*360))*DAYS360($T110,DATE(AZ$7,12,31)),     IF((YEAR($T110)+$X110)&lt;=AZ$7,               $W110-SUM($Y110:AY110),               $W110/$X110))))</f>
        <v/>
      </c>
      <c r="BA110" s="240">
        <f>IF(OR(NOT(ISNUMBER($T110)),ISBLANK($W110),NOT(ISNUMBER($X110))),0,      IF(OR(YEAR($T110)&gt;BA$7,$X110&lt;=0,(YEAR($T110)+$X110)&lt;BA$7),0,     IF(YEAR($T110)=BA$7,               ($W110/($X110*360))*DAYS360($T110,DATE(BA$7,12,31)),     IF((YEAR($T110)+$X110)&lt;=BA$7,               $W110-SUM($Y110:AZ110),               $W110/$X110))))</f>
        <v/>
      </c>
      <c r="BB110" s="240">
        <f>IF(OR(NOT(ISNUMBER($T110)),ISBLANK($W110),NOT(ISNUMBER($X110))),0,      IF(OR(YEAR($T110)&gt;BB$7,$X110&lt;=0,(YEAR($T110)+$X110)&lt;BB$7),0,     IF(YEAR($T110)=BB$7,               ($W110/($X110*360))*DAYS360($T110,DATE(BB$7,12,31)),     IF((YEAR($T110)+$X110)&lt;=BB$7,               $W110-SUM($Y110:BA110),               $W110/$X110))))</f>
        <v/>
      </c>
      <c r="BC110" s="240">
        <f>IF(OR(NOT(ISNUMBER($T110)),ISBLANK($W110),NOT(ISNUMBER($X110))),0,      IF(OR(YEAR($T110)&gt;BC$7,$X110&lt;=0,(YEAR($T110)+$X110)&lt;BC$7),0,     IF(YEAR($T110)=BC$7,               ($W110/($X110*360))*DAYS360($T110,DATE(BC$7,12,31)),     IF((YEAR($T110)+$X110)&lt;=BC$7,               $W110-SUM($Y110:BB110),               $W110/$X110))))</f>
        <v/>
      </c>
      <c r="BD110" s="240">
        <f>IF(OR(NOT(ISNUMBER($T110)),ISBLANK($W110),NOT(ISNUMBER($X110))),0,      IF(OR(YEAR($T110)&gt;BD$7,$X110&lt;=0,(YEAR($T110)+$X110)&lt;BD$7),0,     IF(YEAR($T110)=BD$7,               ($W110/($X110*360))*DAYS360($T110,DATE(BD$7,12,31)),     IF((YEAR($T110)+$X110)&lt;=BD$7,               $W110-SUM($Y110:BC110),               $W110/$X110))))</f>
        <v/>
      </c>
      <c r="BE110" s="240">
        <f>IF(OR(NOT(ISNUMBER($T110)),ISBLANK($W110),NOT(ISNUMBER($X110))),0,      IF(OR(YEAR($T110)&gt;BE$7,$X110&lt;=0,(YEAR($T110)+$X110)&lt;BE$7),0,     IF(YEAR($T110)=BE$7,               ($W110/($X110*360))*DAYS360($T110,DATE(BE$7,12,31)),     IF((YEAR($T110)+$X110)&lt;=BE$7,               $W110-SUM($Y110:BD110),               $W110/$X110))))</f>
        <v/>
      </c>
      <c r="BF110" s="240">
        <f>IF(OR(NOT(ISNUMBER($T110)),ISBLANK($W110),NOT(ISNUMBER($X110))),0,      IF(OR(YEAR($T110)&gt;BF$7,$X110&lt;=0,(YEAR($T110)+$X110)&lt;BF$7),0,     IF(YEAR($T110)=BF$7,               ($W110/($X110*360))*DAYS360($T110,DATE(BF$7,12,31)),     IF((YEAR($T110)+$X110)&lt;=BF$7,               $W110-SUM($Y110:BE110),               $W110/$X110))))</f>
        <v/>
      </c>
      <c r="BG110" s="240">
        <f>IF(OR(NOT(ISNUMBER($T110)),ISBLANK($W110),NOT(ISNUMBER($X110))),0,      IF(OR(YEAR($T110)&gt;BG$7,$X110&lt;=0,(YEAR($T110)+$X110)&lt;BG$7),0,     IF(YEAR($T110)=BG$7,               ($W110/($X110*360))*DAYS360($T110,DATE(BG$7,12,31)),     IF((YEAR($T110)+$X110)&lt;=BG$7,               $W110-SUM($Y110:BF110),               $W110/$X110))))</f>
        <v/>
      </c>
      <c r="BH110" s="240">
        <f>IF(OR(NOT(ISNUMBER($T110)),ISBLANK($W110),NOT(ISNUMBER($X110))),0,      IF(OR(YEAR($T110)&gt;BH$7,$X110&lt;=0,(YEAR($T110)+$X110)&lt;BH$7),0,     IF(YEAR($T110)=BH$7,               ($W110/($X110*360))*DAYS360($T110,DATE(BH$7,12,31)),     IF((YEAR($T110)+$X110)&lt;=BH$7,               $W110-SUM($Y110:BG110),               $W110/$X110))))</f>
        <v/>
      </c>
      <c r="BI110" s="240">
        <f>IF(OR(NOT(ISNUMBER($T110)),ISBLANK($W110),NOT(ISNUMBER($X110))),0,      IF(OR(YEAR($T110)&gt;BI$7,$X110&lt;=0,(YEAR($T110)+$X110)&lt;BI$7),0,     IF(YEAR($T110)=BI$7,               ($W110/($X110*360))*DAYS360($T110,DATE(BI$7,12,31)),     IF((YEAR($T110)+$X110)&lt;=BI$7,               $W110-SUM($Y110:BH110),               $W110/$X110))))</f>
        <v/>
      </c>
      <c r="BJ110" s="240">
        <f>IF(OR(NOT(ISNUMBER($T110)),ISBLANK($W110),NOT(ISNUMBER($X110))),0,      IF(OR(YEAR($T110)&gt;BJ$7,$X110&lt;=0,(YEAR($T110)+$X110)&lt;BJ$7),0,     IF(YEAR($T110)=BJ$7,               ($W110/($X110*360))*DAYS360($T110,DATE(BJ$7,12,31)),     IF((YEAR($T110)+$X110)&lt;=BJ$7,               $W110-SUM($Y110:BI110),               $W110/$X110))))</f>
        <v/>
      </c>
      <c r="BK110" s="240">
        <f>IF(OR(NOT(ISNUMBER($T110)),ISBLANK($W110),NOT(ISNUMBER($X110))),0,      IF(OR(YEAR($T110)&gt;BK$7,$X110&lt;=0,(YEAR($T110)+$X110)&lt;BK$7),0,     IF(YEAR($T110)=BK$7,               ($W110/($X110*360))*DAYS360($T110,DATE(BK$7,12,31)),     IF((YEAR($T110)+$X110)&lt;=BK$7,               $W110-SUM($Y110:BJ110),               $W110/$X110))))</f>
        <v/>
      </c>
      <c r="BL110" s="240">
        <f>IF(OR(NOT(ISNUMBER($T110)),ISBLANK($W110),NOT(ISNUMBER($X110))),0,      IF(OR(YEAR($T110)&gt;BL$7,$X110&lt;=0,(YEAR($T110)+$X110)&lt;BL$7),0,     IF(YEAR($T110)=BL$7,               ($W110/($X110*360))*DAYS360($T110,DATE(BL$7,12,31)),     IF((YEAR($T110)+$X110)&lt;=BL$7,               $W110-SUM($Y110:BK110),               $W110/$X110))))</f>
        <v/>
      </c>
      <c r="BM110" s="240">
        <f>IF(OR(NOT(ISNUMBER($T110)),ISBLANK($W110),NOT(ISNUMBER($X110))),0,      IF(OR(YEAR($T110)&gt;BM$7,$X110&lt;=0,(YEAR($T110)+$X110)&lt;BM$7),0,     IF(YEAR($T110)=BM$7,               ($W110/($X110*360))*DAYS360($T110,DATE(BM$7,12,31)),     IF((YEAR($T110)+$X110)&lt;=BM$7,               $W110-SUM($Y110:BL110),               $W110/$X110))))</f>
        <v/>
      </c>
      <c r="BN110" s="240">
        <f>IF(OR(NOT(ISNUMBER($T110)),ISBLANK($W110),NOT(ISNUMBER($X110))),0,      IF(OR(YEAR($T110)&gt;BN$7,$X110&lt;=0,(YEAR($T110)+$X110)&lt;BN$7),0,     IF(YEAR($T110)=BN$7,               ($W110/($X110*360))*DAYS360($T110,DATE(BN$7,12,31)),     IF((YEAR($T110)+$X110)&lt;=BN$7,               $W110-SUM($Y110:BM110),               $W110/$X110))))</f>
        <v/>
      </c>
      <c r="BO110" s="240">
        <f>IF(OR(NOT(ISNUMBER($T110)),ISBLANK($W110),NOT(ISNUMBER($X110))),0,      IF(OR(YEAR($T110)&gt;BO$7,$X110&lt;=0,(YEAR($T110)+$X110)&lt;BO$7),0,     IF(YEAR($T110)=BO$7,               ($W110/($X110*360))*DAYS360($T110,DATE(BO$7,12,31)),     IF((YEAR($T110)+$X110)&lt;=BO$7,               $W110-SUM($Y110:BN110),               $W110/$X110))))</f>
        <v/>
      </c>
      <c r="BP110" s="240">
        <f>IF(OR(NOT(ISNUMBER($T110)),ISBLANK($W110),NOT(ISNUMBER($X110))),0,      IF(OR(YEAR($T110)&gt;BP$7,$X110&lt;=0,(YEAR($T110)+$X110)&lt;BP$7),0,     IF(YEAR($T110)=BP$7,               ($W110/($X110*360))*DAYS360($T110,DATE(BP$7,12,31)),     IF((YEAR($T110)+$X110)&lt;=BP$7,               $W110-SUM($Y110:BO110),               $W110/$X110))))</f>
        <v/>
      </c>
      <c r="BQ110" s="240">
        <f>IF(OR(NOT(ISNUMBER($T110)),ISBLANK($W110),NOT(ISNUMBER($X110))),0,      IF(OR(YEAR($T110)&gt;BQ$7,$X110&lt;=0,(YEAR($T110)+$X110)&lt;BQ$7),0,     IF(YEAR($T110)=BQ$7,               ($W110/($X110*360))*DAYS360($T110,DATE(BQ$7,12,31)),     IF((YEAR($T110)+$X110)&lt;=BQ$7,               $W110-SUM($Y110:BP110),               $W110/$X110))))</f>
        <v/>
      </c>
      <c r="BR110" s="240">
        <f>IF(OR(NOT(ISNUMBER($T110)),ISBLANK($W110),NOT(ISNUMBER($X110))),0,      IF(OR(YEAR($T110)&gt;BR$7,$X110&lt;=0,(YEAR($T110)+$X110)&lt;BR$7),0,     IF(YEAR($T110)=BR$7,               ($W110/($X110*360))*DAYS360($T110,DATE(BR$7,12,31)),     IF((YEAR($T110)+$X110)&lt;=BR$7,               $W110-SUM($Y110:BQ110),               $W110/$X110))))</f>
        <v/>
      </c>
      <c r="BS110" s="240">
        <f>IF(OR(NOT(ISNUMBER($T110)),ISBLANK($W110),NOT(ISNUMBER($X110))),0,      IF(OR(YEAR($T110)&gt;BS$7,$X110&lt;=0,(YEAR($T110)+$X110)&lt;BS$7),0,     IF(YEAR($T110)=BS$7,               ($W110/($X110*360))*DAYS360($T110,DATE(BS$7,12,31)),     IF((YEAR($T110)+$X110)&lt;=BS$7,               $W110-SUM($Y110:BR110),               $W110/$X110))))</f>
        <v/>
      </c>
      <c r="BT110" s="240">
        <f>IF(OR(NOT(ISNUMBER($T110)),ISBLANK($W110),NOT(ISNUMBER($X110))),0,      IF(OR(YEAR($T110)&gt;BT$7,$X110&lt;=0,(YEAR($T110)+$X110)&lt;BT$7),0,     IF(YEAR($T110)=BT$7,               ($W110/($X110*360))*DAYS360($T110,DATE(BT$7,12,31)),     IF((YEAR($T110)+$X110)&lt;=BT$7,               $W110-SUM($Y110:BS110),               $W110/$X110))))</f>
        <v/>
      </c>
      <c r="BU110" s="240">
        <f>IF(OR(NOT(ISNUMBER($T110)),ISBLANK($W110),NOT(ISNUMBER($X110))),0,      IF(OR(YEAR($T110)&gt;BU$7,$X110&lt;=0,(YEAR($T110)+$X110)&lt;BU$7),0,     IF(YEAR($T110)=BU$7,               ($W110/($X110*360))*DAYS360($T110,DATE(BU$7,12,31)),     IF((YEAR($T110)+$X110)&lt;=BU$7,               $W110-SUM($Y110:BT110),               $W110/$X110))))</f>
        <v/>
      </c>
      <c r="BV110" s="240">
        <f>IF(OR(NOT(ISNUMBER($T110)),ISBLANK($W110),NOT(ISNUMBER($X110))),0,      IF(OR(YEAR($T110)&gt;BV$7,$X110&lt;=0,(YEAR($T110)+$X110)&lt;BV$7),0,     IF(YEAR($T110)=BV$7,               ($W110/($X110*360))*DAYS360($T110,DATE(BV$7,12,31)),     IF((YEAR($T110)+$X110)&lt;=BV$7,               $W110-SUM($Y110:BU110),               $W110/$X110))))</f>
        <v/>
      </c>
      <c r="BW110" s="240">
        <f>IF(OR(NOT(ISNUMBER($T110)),ISBLANK($W110),NOT(ISNUMBER($X110))),0,      IF(OR(YEAR($T110)&gt;BW$7,$X110&lt;=0,(YEAR($T110)+$X110)&lt;BW$7),0,     IF(YEAR($T110)=BW$7,               ($W110/($X110*360))*DAYS360($T110,DATE(BW$7,12,31)),     IF((YEAR($T110)+$X110)&lt;=BW$7,               $W110-SUM($Y110:BV110),               $W110/$X110))))</f>
        <v/>
      </c>
      <c r="BX110" s="240">
        <f>IF(OR(NOT(ISNUMBER($T110)),ISBLANK($W110),NOT(ISNUMBER($X110))),0,      IF(OR(YEAR($T110)&gt;BX$7,$X110&lt;=0,(YEAR($T110)+$X110)&lt;BX$7),0,     IF(YEAR($T110)=BX$7,               ($W110/($X110*360))*DAYS360($T110,DATE(BX$7,12,31)),     IF((YEAR($T110)+$X110)&lt;=BX$7,               $W110-SUM($Y110:BW110),               $W110/$X110))))</f>
        <v/>
      </c>
      <c r="BY110" s="240">
        <f>IF(OR(NOT(ISNUMBER($T110)),ISBLANK($W110),NOT(ISNUMBER($X110))),0,      IF(OR(YEAR($T110)&gt;BY$7,$X110&lt;=0,(YEAR($T110)+$X110)&lt;BY$7),0,     IF(YEAR($T110)=BY$7,               ($W110/($X110*360))*DAYS360($T110,DATE(BY$7,12,31)),     IF((YEAR($T110)+$X110)&lt;=BY$7,               $W110-SUM($Y110:BX110),               $W110/$X110))))</f>
        <v/>
      </c>
    </row>
    <row r="111" ht="15" customFormat="1" customHeight="1" s="14">
      <c r="A111" s="12" t="n"/>
      <c r="B111" s="30" t="inlineStr">
        <is>
          <t>Bien_Immo - 1</t>
        </is>
      </c>
      <c r="C111" s="190" t="n"/>
      <c r="D111" s="356" t="n"/>
      <c r="E111" s="525" t="n"/>
      <c r="F111" s="525" t="n"/>
      <c r="G111" s="525" t="n"/>
      <c r="H111" s="525" t="n"/>
      <c r="I111" s="525" t="n"/>
      <c r="J111" s="525" t="n"/>
      <c r="K111" s="525" t="n"/>
      <c r="L111" s="525" t="n"/>
      <c r="M111" s="525" t="n"/>
      <c r="N111" s="526" t="n"/>
      <c r="O111" s="260" t="n"/>
      <c r="P111" s="191" t="n"/>
      <c r="Q111" s="341" t="inlineStr">
        <is>
          <t>Autres immobilisations corporelles</t>
        </is>
      </c>
      <c r="R111" s="18" t="n"/>
      <c r="S111" s="12">
        <f>B117</f>
        <v/>
      </c>
      <c r="T111" s="176">
        <f>IFERROR( IF(ISBLANK(C117),"",IF(C117&lt;HLOOKUP(S111,$Z$275:$AC$280,5,FALSE),"",MAX(HLOOKUP(S111,$Z$275:$AC$280,6,FALSE),C117) ) ),"")</f>
        <v/>
      </c>
      <c r="U111" s="287">
        <f>IF(ISBLANK(D117),"",D117)</f>
        <v/>
      </c>
      <c r="V111" s="316">
        <f>Q117</f>
        <v/>
      </c>
      <c r="W111" s="512">
        <f>IF(ISBLANK(O117),0,O117)</f>
        <v/>
      </c>
      <c r="X111" s="512">
        <f>IF(ISBLANK(P117),"",P117)</f>
        <v/>
      </c>
      <c r="Y111" s="12" t="n"/>
      <c r="Z111" s="240">
        <f>IF(OR(NOT(ISNUMBER($T111)),ISBLANK($W111),NOT(ISNUMBER($X111))),0,      IF(OR(YEAR($T111)&gt;Z$7,$X111&lt;=0,(YEAR($T111)+$X111)&lt;Z$7),0,     IF(YEAR($T111)=Z$7,               ($W111/($X111*360))*DAYS360($T111,DATE(Z$7,12,31)),     IF((YEAR($T111)+$X111)&lt;=Z$7,               $W111-SUM($Y111:Y111),               $W111/$X111))))</f>
        <v/>
      </c>
      <c r="AA111" s="240">
        <f>IF(OR(NOT(ISNUMBER($T111)),ISBLANK($W111),NOT(ISNUMBER($X111))),0,      IF(OR(YEAR($T111)&gt;AA$7,$X111&lt;=0,(YEAR($T111)+$X111)&lt;AA$7),0,     IF(YEAR($T111)=AA$7,               ($W111/($X111*360))*DAYS360($T111,DATE(AA$7,12,31)),     IF((YEAR($T111)+$X111)&lt;=AA$7,               $W111-SUM($Y111:Z111),               $W111/$X111))))</f>
        <v/>
      </c>
      <c r="AB111" s="240">
        <f>IF(OR(NOT(ISNUMBER($T111)),ISBLANK($W111),NOT(ISNUMBER($X111))),0,      IF(OR(YEAR($T111)&gt;AB$7,$X111&lt;=0,(YEAR($T111)+$X111)&lt;AB$7),0,     IF(YEAR($T111)=AB$7,               ($W111/($X111*360))*DAYS360($T111,DATE(AB$7,12,31)),     IF((YEAR($T111)+$X111)&lt;=AB$7,               $W111-SUM($Y111:AA111),               $W111/$X111))))</f>
        <v/>
      </c>
      <c r="AC111" s="240">
        <f>IF(OR(NOT(ISNUMBER($T111)),ISBLANK($W111),NOT(ISNUMBER($X111))),0,      IF(OR(YEAR($T111)&gt;AC$7,$X111&lt;=0,(YEAR($T111)+$X111)&lt;AC$7),0,     IF(YEAR($T111)=AC$7,               ($W111/($X111*360))*DAYS360($T111,DATE(AC$7,12,31)),     IF((YEAR($T111)+$X111)&lt;=AC$7,               $W111-SUM($Y111:AB111),               $W111/$X111))))</f>
        <v/>
      </c>
      <c r="AD111" s="240">
        <f>IF(OR(NOT(ISNUMBER($T111)),ISBLANK($W111),NOT(ISNUMBER($X111))),0,      IF(OR(YEAR($T111)&gt;AD$7,$X111&lt;=0,(YEAR($T111)+$X111)&lt;AD$7),0,     IF(YEAR($T111)=AD$7,               ($W111/($X111*360))*DAYS360($T111,DATE(AD$7,12,31)),     IF((YEAR($T111)+$X111)&lt;=AD$7,               $W111-SUM($Y111:AC111),               $W111/$X111))))</f>
        <v/>
      </c>
      <c r="AE111" s="240">
        <f>IF(OR(NOT(ISNUMBER($T111)),ISBLANK($W111),NOT(ISNUMBER($X111))),0,      IF(OR(YEAR($T111)&gt;AE$7,$X111&lt;=0,(YEAR($T111)+$X111)&lt;AE$7),0,     IF(YEAR($T111)=AE$7,               ($W111/($X111*360))*DAYS360($T111,DATE(AE$7,12,31)),     IF((YEAR($T111)+$X111)&lt;=AE$7,               $W111-SUM($Y111:AD111),               $W111/$X111))))</f>
        <v/>
      </c>
      <c r="AF111" s="240">
        <f>IF(OR(NOT(ISNUMBER($T111)),ISBLANK($W111),NOT(ISNUMBER($X111))),0,      IF(OR(YEAR($T111)&gt;AF$7,$X111&lt;=0,(YEAR($T111)+$X111)&lt;AF$7),0,     IF(YEAR($T111)=AF$7,               ($W111/($X111*360))*DAYS360($T111,DATE(AF$7,12,31)),     IF((YEAR($T111)+$X111)&lt;=AF$7,               $W111-SUM($Y111:AE111),               $W111/$X111))))</f>
        <v/>
      </c>
      <c r="AG111" s="240">
        <f>IF(OR(NOT(ISNUMBER($T111)),ISBLANK($W111),NOT(ISNUMBER($X111))),0,      IF(OR(YEAR($T111)&gt;AG$7,$X111&lt;=0,(YEAR($T111)+$X111)&lt;AG$7),0,     IF(YEAR($T111)=AG$7,               ($W111/($X111*360))*DAYS360($T111,DATE(AG$7,12,31)),     IF((YEAR($T111)+$X111)&lt;=AG$7,               $W111-SUM($Y111:AF111),               $W111/$X111))))</f>
        <v/>
      </c>
      <c r="AH111" s="240">
        <f>IF(OR(NOT(ISNUMBER($T111)),ISBLANK($W111),NOT(ISNUMBER($X111))),0,      IF(OR(YEAR($T111)&gt;AH$7,$X111&lt;=0,(YEAR($T111)+$X111)&lt;AH$7),0,     IF(YEAR($T111)=AH$7,               ($W111/($X111*360))*DAYS360($T111,DATE(AH$7,12,31)),     IF((YEAR($T111)+$X111)&lt;=AH$7,               $W111-SUM($Y111:AG111),               $W111/$X111))))</f>
        <v/>
      </c>
      <c r="AI111" s="240">
        <f>IF(OR(NOT(ISNUMBER($T111)),ISBLANK($W111),NOT(ISNUMBER($X111))),0,      IF(OR(YEAR($T111)&gt;AI$7,$X111&lt;=0,(YEAR($T111)+$X111)&lt;AI$7),0,     IF(YEAR($T111)=AI$7,               ($W111/($X111*360))*DAYS360($T111,DATE(AI$7,12,31)),     IF((YEAR($T111)+$X111)&lt;=AI$7,               $W111-SUM($Y111:AH111),               $W111/$X111))))</f>
        <v/>
      </c>
      <c r="AJ111" s="240">
        <f>IF(OR(NOT(ISNUMBER($T111)),ISBLANK($W111),NOT(ISNUMBER($X111))),0,      IF(OR(YEAR($T111)&gt;AJ$7,$X111&lt;=0,(YEAR($T111)+$X111)&lt;AJ$7),0,     IF(YEAR($T111)=AJ$7,               ($W111/($X111*360))*DAYS360($T111,DATE(AJ$7,12,31)),     IF((YEAR($T111)+$X111)&lt;=AJ$7,               $W111-SUM($Y111:AI111),               $W111/$X111))))</f>
        <v/>
      </c>
      <c r="AK111" s="240">
        <f>IF(OR(NOT(ISNUMBER($T111)),ISBLANK($W111),NOT(ISNUMBER($X111))),0,      IF(OR(YEAR($T111)&gt;AK$7,$X111&lt;=0,(YEAR($T111)+$X111)&lt;AK$7),0,     IF(YEAR($T111)=AK$7,               ($W111/($X111*360))*DAYS360($T111,DATE(AK$7,12,31)),     IF((YEAR($T111)+$X111)&lt;=AK$7,               $W111-SUM($Y111:AJ111),               $W111/$X111))))</f>
        <v/>
      </c>
      <c r="AL111" s="240">
        <f>IF(OR(NOT(ISNUMBER($T111)),ISBLANK($W111),NOT(ISNUMBER($X111))),0,      IF(OR(YEAR($T111)&gt;AL$7,$X111&lt;=0,(YEAR($T111)+$X111)&lt;AL$7),0,     IF(YEAR($T111)=AL$7,               ($W111/($X111*360))*DAYS360($T111,DATE(AL$7,12,31)),     IF((YEAR($T111)+$X111)&lt;=AL$7,               $W111-SUM($Y111:AK111),               $W111/$X111))))</f>
        <v/>
      </c>
      <c r="AM111" s="240">
        <f>IF(OR(NOT(ISNUMBER($T111)),ISBLANK($W111),NOT(ISNUMBER($X111))),0,      IF(OR(YEAR($T111)&gt;AM$7,$X111&lt;=0,(YEAR($T111)+$X111)&lt;AM$7),0,     IF(YEAR($T111)=AM$7,               ($W111/($X111*360))*DAYS360($T111,DATE(AM$7,12,31)),     IF((YEAR($T111)+$X111)&lt;=AM$7,               $W111-SUM($Y111:AL111),               $W111/$X111))))</f>
        <v/>
      </c>
      <c r="AN111" s="240">
        <f>IF(OR(NOT(ISNUMBER($T111)),ISBLANK($W111),NOT(ISNUMBER($X111))),0,      IF(OR(YEAR($T111)&gt;AN$7,$X111&lt;=0,(YEAR($T111)+$X111)&lt;AN$7),0,     IF(YEAR($T111)=AN$7,               ($W111/($X111*360))*DAYS360($T111,DATE(AN$7,12,31)),     IF((YEAR($T111)+$X111)&lt;=AN$7,               $W111-SUM($Y111:AM111),               $W111/$X111))))</f>
        <v/>
      </c>
      <c r="AO111" s="240">
        <f>IF(OR(NOT(ISNUMBER($T111)),ISBLANK($W111),NOT(ISNUMBER($X111))),0,      IF(OR(YEAR($T111)&gt;AO$7,$X111&lt;=0,(YEAR($T111)+$X111)&lt;AO$7),0,     IF(YEAR($T111)=AO$7,               ($W111/($X111*360))*DAYS360($T111,DATE(AO$7,12,31)),     IF((YEAR($T111)+$X111)&lt;=AO$7,               $W111-SUM($Y111:AN111),               $W111/$X111))))</f>
        <v/>
      </c>
      <c r="AP111" s="240">
        <f>IF(OR(NOT(ISNUMBER($T111)),ISBLANK($W111),NOT(ISNUMBER($X111))),0,      IF(OR(YEAR($T111)&gt;AP$7,$X111&lt;=0,(YEAR($T111)+$X111)&lt;AP$7),0,     IF(YEAR($T111)=AP$7,               ($W111/($X111*360))*DAYS360($T111,DATE(AP$7,12,31)),     IF((YEAR($T111)+$X111)&lt;=AP$7,               $W111-SUM($Y111:AO111),               $W111/$X111))))</f>
        <v/>
      </c>
      <c r="AQ111" s="240">
        <f>IF(OR(NOT(ISNUMBER($T111)),ISBLANK($W111),NOT(ISNUMBER($X111))),0,      IF(OR(YEAR($T111)&gt;AQ$7,$X111&lt;=0,(YEAR($T111)+$X111)&lt;AQ$7),0,     IF(YEAR($T111)=AQ$7,               ($W111/($X111*360))*DAYS360($T111,DATE(AQ$7,12,31)),     IF((YEAR($T111)+$X111)&lt;=AQ$7,               $W111-SUM($Y111:AP111),               $W111/$X111))))</f>
        <v/>
      </c>
      <c r="AR111" s="240">
        <f>IF(OR(NOT(ISNUMBER($T111)),ISBLANK($W111),NOT(ISNUMBER($X111))),0,      IF(OR(YEAR($T111)&gt;AR$7,$X111&lt;=0,(YEAR($T111)+$X111)&lt;AR$7),0,     IF(YEAR($T111)=AR$7,               ($W111/($X111*360))*DAYS360($T111,DATE(AR$7,12,31)),     IF((YEAR($T111)+$X111)&lt;=AR$7,               $W111-SUM($Y111:AQ111),               $W111/$X111))))</f>
        <v/>
      </c>
      <c r="AS111" s="240">
        <f>IF(OR(NOT(ISNUMBER($T111)),ISBLANK($W111),NOT(ISNUMBER($X111))),0,      IF(OR(YEAR($T111)&gt;AS$7,$X111&lt;=0,(YEAR($T111)+$X111)&lt;AS$7),0,     IF(YEAR($T111)=AS$7,               ($W111/($X111*360))*DAYS360($T111,DATE(AS$7,12,31)),     IF((YEAR($T111)+$X111)&lt;=AS$7,               $W111-SUM($Y111:AR111),               $W111/$X111))))</f>
        <v/>
      </c>
      <c r="AT111" s="240">
        <f>IF(OR(NOT(ISNUMBER($T111)),ISBLANK($W111),NOT(ISNUMBER($X111))),0,      IF(OR(YEAR($T111)&gt;AT$7,$X111&lt;=0,(YEAR($T111)+$X111)&lt;AT$7),0,     IF(YEAR($T111)=AT$7,               ($W111/($X111*360))*DAYS360($T111,DATE(AT$7,12,31)),     IF((YEAR($T111)+$X111)&lt;=AT$7,               $W111-SUM($Y111:AS111),               $W111/$X111))))</f>
        <v/>
      </c>
      <c r="AU111" s="240">
        <f>IF(OR(NOT(ISNUMBER($T111)),ISBLANK($W111),NOT(ISNUMBER($X111))),0,      IF(OR(YEAR($T111)&gt;AU$7,$X111&lt;=0,(YEAR($T111)+$X111)&lt;AU$7),0,     IF(YEAR($T111)=AU$7,               ($W111/($X111*360))*DAYS360($T111,DATE(AU$7,12,31)),     IF((YEAR($T111)+$X111)&lt;=AU$7,               $W111-SUM($Y111:AT111),               $W111/$X111))))</f>
        <v/>
      </c>
      <c r="AV111" s="240">
        <f>IF(OR(NOT(ISNUMBER($T111)),ISBLANK($W111),NOT(ISNUMBER($X111))),0,      IF(OR(YEAR($T111)&gt;AV$7,$X111&lt;=0,(YEAR($T111)+$X111)&lt;AV$7),0,     IF(YEAR($T111)=AV$7,               ($W111/($X111*360))*DAYS360($T111,DATE(AV$7,12,31)),     IF((YEAR($T111)+$X111)&lt;=AV$7,               $W111-SUM($Y111:AU111),               $W111/$X111))))</f>
        <v/>
      </c>
      <c r="AW111" s="240">
        <f>IF(OR(NOT(ISNUMBER($T111)),ISBLANK($W111),NOT(ISNUMBER($X111))),0,      IF(OR(YEAR($T111)&gt;AW$7,$X111&lt;=0,(YEAR($T111)+$X111)&lt;AW$7),0,     IF(YEAR($T111)=AW$7,               ($W111/($X111*360))*DAYS360($T111,DATE(AW$7,12,31)),     IF((YEAR($T111)+$X111)&lt;=AW$7,               $W111-SUM($Y111:AV111),               $W111/$X111))))</f>
        <v/>
      </c>
      <c r="AX111" s="240">
        <f>IF(OR(NOT(ISNUMBER($T111)),ISBLANK($W111),NOT(ISNUMBER($X111))),0,      IF(OR(YEAR($T111)&gt;AX$7,$X111&lt;=0,(YEAR($T111)+$X111)&lt;AX$7),0,     IF(YEAR($T111)=AX$7,               ($W111/($X111*360))*DAYS360($T111,DATE(AX$7,12,31)),     IF((YEAR($T111)+$X111)&lt;=AX$7,               $W111-SUM($Y111:AW111),               $W111/$X111))))</f>
        <v/>
      </c>
      <c r="AY111" s="240">
        <f>IF(OR(NOT(ISNUMBER($T111)),ISBLANK($W111),NOT(ISNUMBER($X111))),0,      IF(OR(YEAR($T111)&gt;AY$7,$X111&lt;=0,(YEAR($T111)+$X111)&lt;AY$7),0,     IF(YEAR($T111)=AY$7,               ($W111/($X111*360))*DAYS360($T111,DATE(AY$7,12,31)),     IF((YEAR($T111)+$X111)&lt;=AY$7,               $W111-SUM($Y111:AX111),               $W111/$X111))))</f>
        <v/>
      </c>
      <c r="AZ111" s="240">
        <f>IF(OR(NOT(ISNUMBER($T111)),ISBLANK($W111),NOT(ISNUMBER($X111))),0,      IF(OR(YEAR($T111)&gt;AZ$7,$X111&lt;=0,(YEAR($T111)+$X111)&lt;AZ$7),0,     IF(YEAR($T111)=AZ$7,               ($W111/($X111*360))*DAYS360($T111,DATE(AZ$7,12,31)),     IF((YEAR($T111)+$X111)&lt;=AZ$7,               $W111-SUM($Y111:AY111),               $W111/$X111))))</f>
        <v/>
      </c>
      <c r="BA111" s="240">
        <f>IF(OR(NOT(ISNUMBER($T111)),ISBLANK($W111),NOT(ISNUMBER($X111))),0,      IF(OR(YEAR($T111)&gt;BA$7,$X111&lt;=0,(YEAR($T111)+$X111)&lt;BA$7),0,     IF(YEAR($T111)=BA$7,               ($W111/($X111*360))*DAYS360($T111,DATE(BA$7,12,31)),     IF((YEAR($T111)+$X111)&lt;=BA$7,               $W111-SUM($Y111:AZ111),               $W111/$X111))))</f>
        <v/>
      </c>
      <c r="BB111" s="240">
        <f>IF(OR(NOT(ISNUMBER($T111)),ISBLANK($W111),NOT(ISNUMBER($X111))),0,      IF(OR(YEAR($T111)&gt;BB$7,$X111&lt;=0,(YEAR($T111)+$X111)&lt;BB$7),0,     IF(YEAR($T111)=BB$7,               ($W111/($X111*360))*DAYS360($T111,DATE(BB$7,12,31)),     IF((YEAR($T111)+$X111)&lt;=BB$7,               $W111-SUM($Y111:BA111),               $W111/$X111))))</f>
        <v/>
      </c>
      <c r="BC111" s="240">
        <f>IF(OR(NOT(ISNUMBER($T111)),ISBLANK($W111),NOT(ISNUMBER($X111))),0,      IF(OR(YEAR($T111)&gt;BC$7,$X111&lt;=0,(YEAR($T111)+$X111)&lt;BC$7),0,     IF(YEAR($T111)=BC$7,               ($W111/($X111*360))*DAYS360($T111,DATE(BC$7,12,31)),     IF((YEAR($T111)+$X111)&lt;=BC$7,               $W111-SUM($Y111:BB111),               $W111/$X111))))</f>
        <v/>
      </c>
      <c r="BD111" s="240">
        <f>IF(OR(NOT(ISNUMBER($T111)),ISBLANK($W111),NOT(ISNUMBER($X111))),0,      IF(OR(YEAR($T111)&gt;BD$7,$X111&lt;=0,(YEAR($T111)+$X111)&lt;BD$7),0,     IF(YEAR($T111)=BD$7,               ($W111/($X111*360))*DAYS360($T111,DATE(BD$7,12,31)),     IF((YEAR($T111)+$X111)&lt;=BD$7,               $W111-SUM($Y111:BC111),               $W111/$X111))))</f>
        <v/>
      </c>
      <c r="BE111" s="240">
        <f>IF(OR(NOT(ISNUMBER($T111)),ISBLANK($W111),NOT(ISNUMBER($X111))),0,      IF(OR(YEAR($T111)&gt;BE$7,$X111&lt;=0,(YEAR($T111)+$X111)&lt;BE$7),0,     IF(YEAR($T111)=BE$7,               ($W111/($X111*360))*DAYS360($T111,DATE(BE$7,12,31)),     IF((YEAR($T111)+$X111)&lt;=BE$7,               $W111-SUM($Y111:BD111),               $W111/$X111))))</f>
        <v/>
      </c>
      <c r="BF111" s="240">
        <f>IF(OR(NOT(ISNUMBER($T111)),ISBLANK($W111),NOT(ISNUMBER($X111))),0,      IF(OR(YEAR($T111)&gt;BF$7,$X111&lt;=0,(YEAR($T111)+$X111)&lt;BF$7),0,     IF(YEAR($T111)=BF$7,               ($W111/($X111*360))*DAYS360($T111,DATE(BF$7,12,31)),     IF((YEAR($T111)+$X111)&lt;=BF$7,               $W111-SUM($Y111:BE111),               $W111/$X111))))</f>
        <v/>
      </c>
      <c r="BG111" s="240">
        <f>IF(OR(NOT(ISNUMBER($T111)),ISBLANK($W111),NOT(ISNUMBER($X111))),0,      IF(OR(YEAR($T111)&gt;BG$7,$X111&lt;=0,(YEAR($T111)+$X111)&lt;BG$7),0,     IF(YEAR($T111)=BG$7,               ($W111/($X111*360))*DAYS360($T111,DATE(BG$7,12,31)),     IF((YEAR($T111)+$X111)&lt;=BG$7,               $W111-SUM($Y111:BF111),               $W111/$X111))))</f>
        <v/>
      </c>
      <c r="BH111" s="240">
        <f>IF(OR(NOT(ISNUMBER($T111)),ISBLANK($W111),NOT(ISNUMBER($X111))),0,      IF(OR(YEAR($T111)&gt;BH$7,$X111&lt;=0,(YEAR($T111)+$X111)&lt;BH$7),0,     IF(YEAR($T111)=BH$7,               ($W111/($X111*360))*DAYS360($T111,DATE(BH$7,12,31)),     IF((YEAR($T111)+$X111)&lt;=BH$7,               $W111-SUM($Y111:BG111),               $W111/$X111))))</f>
        <v/>
      </c>
      <c r="BI111" s="240">
        <f>IF(OR(NOT(ISNUMBER($T111)),ISBLANK($W111),NOT(ISNUMBER($X111))),0,      IF(OR(YEAR($T111)&gt;BI$7,$X111&lt;=0,(YEAR($T111)+$X111)&lt;BI$7),0,     IF(YEAR($T111)=BI$7,               ($W111/($X111*360))*DAYS360($T111,DATE(BI$7,12,31)),     IF((YEAR($T111)+$X111)&lt;=BI$7,               $W111-SUM($Y111:BH111),               $W111/$X111))))</f>
        <v/>
      </c>
      <c r="BJ111" s="240">
        <f>IF(OR(NOT(ISNUMBER($T111)),ISBLANK($W111),NOT(ISNUMBER($X111))),0,      IF(OR(YEAR($T111)&gt;BJ$7,$X111&lt;=0,(YEAR($T111)+$X111)&lt;BJ$7),0,     IF(YEAR($T111)=BJ$7,               ($W111/($X111*360))*DAYS360($T111,DATE(BJ$7,12,31)),     IF((YEAR($T111)+$X111)&lt;=BJ$7,               $W111-SUM($Y111:BI111),               $W111/$X111))))</f>
        <v/>
      </c>
      <c r="BK111" s="240">
        <f>IF(OR(NOT(ISNUMBER($T111)),ISBLANK($W111),NOT(ISNUMBER($X111))),0,      IF(OR(YEAR($T111)&gt;BK$7,$X111&lt;=0,(YEAR($T111)+$X111)&lt;BK$7),0,     IF(YEAR($T111)=BK$7,               ($W111/($X111*360))*DAYS360($T111,DATE(BK$7,12,31)),     IF((YEAR($T111)+$X111)&lt;=BK$7,               $W111-SUM($Y111:BJ111),               $W111/$X111))))</f>
        <v/>
      </c>
      <c r="BL111" s="240">
        <f>IF(OR(NOT(ISNUMBER($T111)),ISBLANK($W111),NOT(ISNUMBER($X111))),0,      IF(OR(YEAR($T111)&gt;BL$7,$X111&lt;=0,(YEAR($T111)+$X111)&lt;BL$7),0,     IF(YEAR($T111)=BL$7,               ($W111/($X111*360))*DAYS360($T111,DATE(BL$7,12,31)),     IF((YEAR($T111)+$X111)&lt;=BL$7,               $W111-SUM($Y111:BK111),               $W111/$X111))))</f>
        <v/>
      </c>
      <c r="BM111" s="240">
        <f>IF(OR(NOT(ISNUMBER($T111)),ISBLANK($W111),NOT(ISNUMBER($X111))),0,      IF(OR(YEAR($T111)&gt;BM$7,$X111&lt;=0,(YEAR($T111)+$X111)&lt;BM$7),0,     IF(YEAR($T111)=BM$7,               ($W111/($X111*360))*DAYS360($T111,DATE(BM$7,12,31)),     IF((YEAR($T111)+$X111)&lt;=BM$7,               $W111-SUM($Y111:BL111),               $W111/$X111))))</f>
        <v/>
      </c>
      <c r="BN111" s="240">
        <f>IF(OR(NOT(ISNUMBER($T111)),ISBLANK($W111),NOT(ISNUMBER($X111))),0,      IF(OR(YEAR($T111)&gt;BN$7,$X111&lt;=0,(YEAR($T111)+$X111)&lt;BN$7),0,     IF(YEAR($T111)=BN$7,               ($W111/($X111*360))*DAYS360($T111,DATE(BN$7,12,31)),     IF((YEAR($T111)+$X111)&lt;=BN$7,               $W111-SUM($Y111:BM111),               $W111/$X111))))</f>
        <v/>
      </c>
      <c r="BO111" s="240">
        <f>IF(OR(NOT(ISNUMBER($T111)),ISBLANK($W111),NOT(ISNUMBER($X111))),0,      IF(OR(YEAR($T111)&gt;BO$7,$X111&lt;=0,(YEAR($T111)+$X111)&lt;BO$7),0,     IF(YEAR($T111)=BO$7,               ($W111/($X111*360))*DAYS360($T111,DATE(BO$7,12,31)),     IF((YEAR($T111)+$X111)&lt;=BO$7,               $W111-SUM($Y111:BN111),               $W111/$X111))))</f>
        <v/>
      </c>
      <c r="BP111" s="240">
        <f>IF(OR(NOT(ISNUMBER($T111)),ISBLANK($W111),NOT(ISNUMBER($X111))),0,      IF(OR(YEAR($T111)&gt;BP$7,$X111&lt;=0,(YEAR($T111)+$X111)&lt;BP$7),0,     IF(YEAR($T111)=BP$7,               ($W111/($X111*360))*DAYS360($T111,DATE(BP$7,12,31)),     IF((YEAR($T111)+$X111)&lt;=BP$7,               $W111-SUM($Y111:BO111),               $W111/$X111))))</f>
        <v/>
      </c>
      <c r="BQ111" s="240">
        <f>IF(OR(NOT(ISNUMBER($T111)),ISBLANK($W111),NOT(ISNUMBER($X111))),0,      IF(OR(YEAR($T111)&gt;BQ$7,$X111&lt;=0,(YEAR($T111)+$X111)&lt;BQ$7),0,     IF(YEAR($T111)=BQ$7,               ($W111/($X111*360))*DAYS360($T111,DATE(BQ$7,12,31)),     IF((YEAR($T111)+$X111)&lt;=BQ$7,               $W111-SUM($Y111:BP111),               $W111/$X111))))</f>
        <v/>
      </c>
      <c r="BR111" s="240">
        <f>IF(OR(NOT(ISNUMBER($T111)),ISBLANK($W111),NOT(ISNUMBER($X111))),0,      IF(OR(YEAR($T111)&gt;BR$7,$X111&lt;=0,(YEAR($T111)+$X111)&lt;BR$7),0,     IF(YEAR($T111)=BR$7,               ($W111/($X111*360))*DAYS360($T111,DATE(BR$7,12,31)),     IF((YEAR($T111)+$X111)&lt;=BR$7,               $W111-SUM($Y111:BQ111),               $W111/$X111))))</f>
        <v/>
      </c>
      <c r="BS111" s="240">
        <f>IF(OR(NOT(ISNUMBER($T111)),ISBLANK($W111),NOT(ISNUMBER($X111))),0,      IF(OR(YEAR($T111)&gt;BS$7,$X111&lt;=0,(YEAR($T111)+$X111)&lt;BS$7),0,     IF(YEAR($T111)=BS$7,               ($W111/($X111*360))*DAYS360($T111,DATE(BS$7,12,31)),     IF((YEAR($T111)+$X111)&lt;=BS$7,               $W111-SUM($Y111:BR111),               $W111/$X111))))</f>
        <v/>
      </c>
      <c r="BT111" s="240">
        <f>IF(OR(NOT(ISNUMBER($T111)),ISBLANK($W111),NOT(ISNUMBER($X111))),0,      IF(OR(YEAR($T111)&gt;BT$7,$X111&lt;=0,(YEAR($T111)+$X111)&lt;BT$7),0,     IF(YEAR($T111)=BT$7,               ($W111/($X111*360))*DAYS360($T111,DATE(BT$7,12,31)),     IF((YEAR($T111)+$X111)&lt;=BT$7,               $W111-SUM($Y111:BS111),               $W111/$X111))))</f>
        <v/>
      </c>
      <c r="BU111" s="240">
        <f>IF(OR(NOT(ISNUMBER($T111)),ISBLANK($W111),NOT(ISNUMBER($X111))),0,      IF(OR(YEAR($T111)&gt;BU$7,$X111&lt;=0,(YEAR($T111)+$X111)&lt;BU$7),0,     IF(YEAR($T111)=BU$7,               ($W111/($X111*360))*DAYS360($T111,DATE(BU$7,12,31)),     IF((YEAR($T111)+$X111)&lt;=BU$7,               $W111-SUM($Y111:BT111),               $W111/$X111))))</f>
        <v/>
      </c>
      <c r="BV111" s="240">
        <f>IF(OR(NOT(ISNUMBER($T111)),ISBLANK($W111),NOT(ISNUMBER($X111))),0,      IF(OR(YEAR($T111)&gt;BV$7,$X111&lt;=0,(YEAR($T111)+$X111)&lt;BV$7),0,     IF(YEAR($T111)=BV$7,               ($W111/($X111*360))*DAYS360($T111,DATE(BV$7,12,31)),     IF((YEAR($T111)+$X111)&lt;=BV$7,               $W111-SUM($Y111:BU111),               $W111/$X111))))</f>
        <v/>
      </c>
      <c r="BW111" s="240">
        <f>IF(OR(NOT(ISNUMBER($T111)),ISBLANK($W111),NOT(ISNUMBER($X111))),0,      IF(OR(YEAR($T111)&gt;BW$7,$X111&lt;=0,(YEAR($T111)+$X111)&lt;BW$7),0,     IF(YEAR($T111)=BW$7,               ($W111/($X111*360))*DAYS360($T111,DATE(BW$7,12,31)),     IF((YEAR($T111)+$X111)&lt;=BW$7,               $W111-SUM($Y111:BV111),               $W111/$X111))))</f>
        <v/>
      </c>
      <c r="BX111" s="240">
        <f>IF(OR(NOT(ISNUMBER($T111)),ISBLANK($W111),NOT(ISNUMBER($X111))),0,      IF(OR(YEAR($T111)&gt;BX$7,$X111&lt;=0,(YEAR($T111)+$X111)&lt;BX$7),0,     IF(YEAR($T111)=BX$7,               ($W111/($X111*360))*DAYS360($T111,DATE(BX$7,12,31)),     IF((YEAR($T111)+$X111)&lt;=BX$7,               $W111-SUM($Y111:BW111),               $W111/$X111))))</f>
        <v/>
      </c>
      <c r="BY111" s="240">
        <f>IF(OR(NOT(ISNUMBER($T111)),ISBLANK($W111),NOT(ISNUMBER($X111))),0,      IF(OR(YEAR($T111)&gt;BY$7,$X111&lt;=0,(YEAR($T111)+$X111)&lt;BY$7),0,     IF(YEAR($T111)=BY$7,               ($W111/($X111*360))*DAYS360($T111,DATE(BY$7,12,31)),     IF((YEAR($T111)+$X111)&lt;=BY$7,               $W111-SUM($Y111:BX111),               $W111/$X111))))</f>
        <v/>
      </c>
    </row>
    <row r="112" ht="15" customFormat="1" customHeight="1" s="14">
      <c r="A112" s="12" t="n"/>
      <c r="B112" s="30" t="inlineStr">
        <is>
          <t>Bien_Immo - 1</t>
        </is>
      </c>
      <c r="C112" s="190" t="n"/>
      <c r="D112" s="356" t="n"/>
      <c r="E112" s="525" t="n"/>
      <c r="F112" s="525" t="n"/>
      <c r="G112" s="525" t="n"/>
      <c r="H112" s="525" t="n"/>
      <c r="I112" s="525" t="n"/>
      <c r="J112" s="525" t="n"/>
      <c r="K112" s="525" t="n"/>
      <c r="L112" s="525" t="n"/>
      <c r="M112" s="525" t="n"/>
      <c r="N112" s="526" t="n"/>
      <c r="O112" s="260" t="n"/>
      <c r="P112" s="191" t="n"/>
      <c r="Q112" s="341" t="inlineStr">
        <is>
          <t>Autres immobilisations corporelles</t>
        </is>
      </c>
      <c r="R112" s="18" t="n"/>
      <c r="S112" s="12">
        <f>B118</f>
        <v/>
      </c>
      <c r="T112" s="176">
        <f>IFERROR( IF(ISBLANK(C118),"",IF(C118&lt;HLOOKUP(S112,$Z$275:$AC$280,5,FALSE),"",MAX(HLOOKUP(S112,$Z$275:$AC$280,6,FALSE),C118) ) ),"")</f>
        <v/>
      </c>
      <c r="U112" s="287">
        <f>IF(ISBLANK(D118),"",D118)</f>
        <v/>
      </c>
      <c r="V112" s="316">
        <f>Q118</f>
        <v/>
      </c>
      <c r="W112" s="512">
        <f>IF(ISBLANK(O118),0,O118)</f>
        <v/>
      </c>
      <c r="X112" s="512">
        <f>IF(ISBLANK(P118),"",P118)</f>
        <v/>
      </c>
      <c r="Y112" s="12" t="n"/>
      <c r="Z112" s="240">
        <f>IF(OR(NOT(ISNUMBER($T112)),ISBLANK($W112),NOT(ISNUMBER($X112))),0,      IF(OR(YEAR($T112)&gt;Z$7,$X112&lt;=0,(YEAR($T112)+$X112)&lt;Z$7),0,     IF(YEAR($T112)=Z$7,               ($W112/($X112*360))*DAYS360($T112,DATE(Z$7,12,31)),     IF((YEAR($T112)+$X112)&lt;=Z$7,               $W112-SUM($Y112:Y112),               $W112/$X112))))</f>
        <v/>
      </c>
      <c r="AA112" s="240">
        <f>IF(OR(NOT(ISNUMBER($T112)),ISBLANK($W112),NOT(ISNUMBER($X112))),0,      IF(OR(YEAR($T112)&gt;AA$7,$X112&lt;=0,(YEAR($T112)+$X112)&lt;AA$7),0,     IF(YEAR($T112)=AA$7,               ($W112/($X112*360))*DAYS360($T112,DATE(AA$7,12,31)),     IF((YEAR($T112)+$X112)&lt;=AA$7,               $W112-SUM($Y112:Z112),               $W112/$X112))))</f>
        <v/>
      </c>
      <c r="AB112" s="240">
        <f>IF(OR(NOT(ISNUMBER($T112)),ISBLANK($W112),NOT(ISNUMBER($X112))),0,      IF(OR(YEAR($T112)&gt;AB$7,$X112&lt;=0,(YEAR($T112)+$X112)&lt;AB$7),0,     IF(YEAR($T112)=AB$7,               ($W112/($X112*360))*DAYS360($T112,DATE(AB$7,12,31)),     IF((YEAR($T112)+$X112)&lt;=AB$7,               $W112-SUM($Y112:AA112),               $W112/$X112))))</f>
        <v/>
      </c>
      <c r="AC112" s="240">
        <f>IF(OR(NOT(ISNUMBER($T112)),ISBLANK($W112),NOT(ISNUMBER($X112))),0,      IF(OR(YEAR($T112)&gt;AC$7,$X112&lt;=0,(YEAR($T112)+$X112)&lt;AC$7),0,     IF(YEAR($T112)=AC$7,               ($W112/($X112*360))*DAYS360($T112,DATE(AC$7,12,31)),     IF((YEAR($T112)+$X112)&lt;=AC$7,               $W112-SUM($Y112:AB112),               $W112/$X112))))</f>
        <v/>
      </c>
      <c r="AD112" s="240">
        <f>IF(OR(NOT(ISNUMBER($T112)),ISBLANK($W112),NOT(ISNUMBER($X112))),0,      IF(OR(YEAR($T112)&gt;AD$7,$X112&lt;=0,(YEAR($T112)+$X112)&lt;AD$7),0,     IF(YEAR($T112)=AD$7,               ($W112/($X112*360))*DAYS360($T112,DATE(AD$7,12,31)),     IF((YEAR($T112)+$X112)&lt;=AD$7,               $W112-SUM($Y112:AC112),               $W112/$X112))))</f>
        <v/>
      </c>
      <c r="AE112" s="240">
        <f>IF(OR(NOT(ISNUMBER($T112)),ISBLANK($W112),NOT(ISNUMBER($X112))),0,      IF(OR(YEAR($T112)&gt;AE$7,$X112&lt;=0,(YEAR($T112)+$X112)&lt;AE$7),0,     IF(YEAR($T112)=AE$7,               ($W112/($X112*360))*DAYS360($T112,DATE(AE$7,12,31)),     IF((YEAR($T112)+$X112)&lt;=AE$7,               $W112-SUM($Y112:AD112),               $W112/$X112))))</f>
        <v/>
      </c>
      <c r="AF112" s="240">
        <f>IF(OR(NOT(ISNUMBER($T112)),ISBLANK($W112),NOT(ISNUMBER($X112))),0,      IF(OR(YEAR($T112)&gt;AF$7,$X112&lt;=0,(YEAR($T112)+$X112)&lt;AF$7),0,     IF(YEAR($T112)=AF$7,               ($W112/($X112*360))*DAYS360($T112,DATE(AF$7,12,31)),     IF((YEAR($T112)+$X112)&lt;=AF$7,               $W112-SUM($Y112:AE112),               $W112/$X112))))</f>
        <v/>
      </c>
      <c r="AG112" s="240">
        <f>IF(OR(NOT(ISNUMBER($T112)),ISBLANK($W112),NOT(ISNUMBER($X112))),0,      IF(OR(YEAR($T112)&gt;AG$7,$X112&lt;=0,(YEAR($T112)+$X112)&lt;AG$7),0,     IF(YEAR($T112)=AG$7,               ($W112/($X112*360))*DAYS360($T112,DATE(AG$7,12,31)),     IF((YEAR($T112)+$X112)&lt;=AG$7,               $W112-SUM($Y112:AF112),               $W112/$X112))))</f>
        <v/>
      </c>
      <c r="AH112" s="240">
        <f>IF(OR(NOT(ISNUMBER($T112)),ISBLANK($W112),NOT(ISNUMBER($X112))),0,      IF(OR(YEAR($T112)&gt;AH$7,$X112&lt;=0,(YEAR($T112)+$X112)&lt;AH$7),0,     IF(YEAR($T112)=AH$7,               ($W112/($X112*360))*DAYS360($T112,DATE(AH$7,12,31)),     IF((YEAR($T112)+$X112)&lt;=AH$7,               $W112-SUM($Y112:AG112),               $W112/$X112))))</f>
        <v/>
      </c>
      <c r="AI112" s="240">
        <f>IF(OR(NOT(ISNUMBER($T112)),ISBLANK($W112),NOT(ISNUMBER($X112))),0,      IF(OR(YEAR($T112)&gt;AI$7,$X112&lt;=0,(YEAR($T112)+$X112)&lt;AI$7),0,     IF(YEAR($T112)=AI$7,               ($W112/($X112*360))*DAYS360($T112,DATE(AI$7,12,31)),     IF((YEAR($T112)+$X112)&lt;=AI$7,               $W112-SUM($Y112:AH112),               $W112/$X112))))</f>
        <v/>
      </c>
      <c r="AJ112" s="240">
        <f>IF(OR(NOT(ISNUMBER($T112)),ISBLANK($W112),NOT(ISNUMBER($X112))),0,      IF(OR(YEAR($T112)&gt;AJ$7,$X112&lt;=0,(YEAR($T112)+$X112)&lt;AJ$7),0,     IF(YEAR($T112)=AJ$7,               ($W112/($X112*360))*DAYS360($T112,DATE(AJ$7,12,31)),     IF((YEAR($T112)+$X112)&lt;=AJ$7,               $W112-SUM($Y112:AI112),               $W112/$X112))))</f>
        <v/>
      </c>
      <c r="AK112" s="240">
        <f>IF(OR(NOT(ISNUMBER($T112)),ISBLANK($W112),NOT(ISNUMBER($X112))),0,      IF(OR(YEAR($T112)&gt;AK$7,$X112&lt;=0,(YEAR($T112)+$X112)&lt;AK$7),0,     IF(YEAR($T112)=AK$7,               ($W112/($X112*360))*DAYS360($T112,DATE(AK$7,12,31)),     IF((YEAR($T112)+$X112)&lt;=AK$7,               $W112-SUM($Y112:AJ112),               $W112/$X112))))</f>
        <v/>
      </c>
      <c r="AL112" s="240">
        <f>IF(OR(NOT(ISNUMBER($T112)),ISBLANK($W112),NOT(ISNUMBER($X112))),0,      IF(OR(YEAR($T112)&gt;AL$7,$X112&lt;=0,(YEAR($T112)+$X112)&lt;AL$7),0,     IF(YEAR($T112)=AL$7,               ($W112/($X112*360))*DAYS360($T112,DATE(AL$7,12,31)),     IF((YEAR($T112)+$X112)&lt;=AL$7,               $W112-SUM($Y112:AK112),               $W112/$X112))))</f>
        <v/>
      </c>
      <c r="AM112" s="240">
        <f>IF(OR(NOT(ISNUMBER($T112)),ISBLANK($W112),NOT(ISNUMBER($X112))),0,      IF(OR(YEAR($T112)&gt;AM$7,$X112&lt;=0,(YEAR($T112)+$X112)&lt;AM$7),0,     IF(YEAR($T112)=AM$7,               ($W112/($X112*360))*DAYS360($T112,DATE(AM$7,12,31)),     IF((YEAR($T112)+$X112)&lt;=AM$7,               $W112-SUM($Y112:AL112),               $W112/$X112))))</f>
        <v/>
      </c>
      <c r="AN112" s="240">
        <f>IF(OR(NOT(ISNUMBER($T112)),ISBLANK($W112),NOT(ISNUMBER($X112))),0,      IF(OR(YEAR($T112)&gt;AN$7,$X112&lt;=0,(YEAR($T112)+$X112)&lt;AN$7),0,     IF(YEAR($T112)=AN$7,               ($W112/($X112*360))*DAYS360($T112,DATE(AN$7,12,31)),     IF((YEAR($T112)+$X112)&lt;=AN$7,               $W112-SUM($Y112:AM112),               $W112/$X112))))</f>
        <v/>
      </c>
      <c r="AO112" s="240">
        <f>IF(OR(NOT(ISNUMBER($T112)),ISBLANK($W112),NOT(ISNUMBER($X112))),0,      IF(OR(YEAR($T112)&gt;AO$7,$X112&lt;=0,(YEAR($T112)+$X112)&lt;AO$7),0,     IF(YEAR($T112)=AO$7,               ($W112/($X112*360))*DAYS360($T112,DATE(AO$7,12,31)),     IF((YEAR($T112)+$X112)&lt;=AO$7,               $W112-SUM($Y112:AN112),               $W112/$X112))))</f>
        <v/>
      </c>
      <c r="AP112" s="240">
        <f>IF(OR(NOT(ISNUMBER($T112)),ISBLANK($W112),NOT(ISNUMBER($X112))),0,      IF(OR(YEAR($T112)&gt;AP$7,$X112&lt;=0,(YEAR($T112)+$X112)&lt;AP$7),0,     IF(YEAR($T112)=AP$7,               ($W112/($X112*360))*DAYS360($T112,DATE(AP$7,12,31)),     IF((YEAR($T112)+$X112)&lt;=AP$7,               $W112-SUM($Y112:AO112),               $W112/$X112))))</f>
        <v/>
      </c>
      <c r="AQ112" s="240">
        <f>IF(OR(NOT(ISNUMBER($T112)),ISBLANK($W112),NOT(ISNUMBER($X112))),0,      IF(OR(YEAR($T112)&gt;AQ$7,$X112&lt;=0,(YEAR($T112)+$X112)&lt;AQ$7),0,     IF(YEAR($T112)=AQ$7,               ($W112/($X112*360))*DAYS360($T112,DATE(AQ$7,12,31)),     IF((YEAR($T112)+$X112)&lt;=AQ$7,               $W112-SUM($Y112:AP112),               $W112/$X112))))</f>
        <v/>
      </c>
      <c r="AR112" s="240">
        <f>IF(OR(NOT(ISNUMBER($T112)),ISBLANK($W112),NOT(ISNUMBER($X112))),0,      IF(OR(YEAR($T112)&gt;AR$7,$X112&lt;=0,(YEAR($T112)+$X112)&lt;AR$7),0,     IF(YEAR($T112)=AR$7,               ($W112/($X112*360))*DAYS360($T112,DATE(AR$7,12,31)),     IF((YEAR($T112)+$X112)&lt;=AR$7,               $W112-SUM($Y112:AQ112),               $W112/$X112))))</f>
        <v/>
      </c>
      <c r="AS112" s="240">
        <f>IF(OR(NOT(ISNUMBER($T112)),ISBLANK($W112),NOT(ISNUMBER($X112))),0,      IF(OR(YEAR($T112)&gt;AS$7,$X112&lt;=0,(YEAR($T112)+$X112)&lt;AS$7),0,     IF(YEAR($T112)=AS$7,               ($W112/($X112*360))*DAYS360($T112,DATE(AS$7,12,31)),     IF((YEAR($T112)+$X112)&lt;=AS$7,               $W112-SUM($Y112:AR112),               $W112/$X112))))</f>
        <v/>
      </c>
      <c r="AT112" s="240">
        <f>IF(OR(NOT(ISNUMBER($T112)),ISBLANK($W112),NOT(ISNUMBER($X112))),0,      IF(OR(YEAR($T112)&gt;AT$7,$X112&lt;=0,(YEAR($T112)+$X112)&lt;AT$7),0,     IF(YEAR($T112)=AT$7,               ($W112/($X112*360))*DAYS360($T112,DATE(AT$7,12,31)),     IF((YEAR($T112)+$X112)&lt;=AT$7,               $W112-SUM($Y112:AS112),               $W112/$X112))))</f>
        <v/>
      </c>
      <c r="AU112" s="240">
        <f>IF(OR(NOT(ISNUMBER($T112)),ISBLANK($W112),NOT(ISNUMBER($X112))),0,      IF(OR(YEAR($T112)&gt;AU$7,$X112&lt;=0,(YEAR($T112)+$X112)&lt;AU$7),0,     IF(YEAR($T112)=AU$7,               ($W112/($X112*360))*DAYS360($T112,DATE(AU$7,12,31)),     IF((YEAR($T112)+$X112)&lt;=AU$7,               $W112-SUM($Y112:AT112),               $W112/$X112))))</f>
        <v/>
      </c>
      <c r="AV112" s="240">
        <f>IF(OR(NOT(ISNUMBER($T112)),ISBLANK($W112),NOT(ISNUMBER($X112))),0,      IF(OR(YEAR($T112)&gt;AV$7,$X112&lt;=0,(YEAR($T112)+$X112)&lt;AV$7),0,     IF(YEAR($T112)=AV$7,               ($W112/($X112*360))*DAYS360($T112,DATE(AV$7,12,31)),     IF((YEAR($T112)+$X112)&lt;=AV$7,               $W112-SUM($Y112:AU112),               $W112/$X112))))</f>
        <v/>
      </c>
      <c r="AW112" s="240">
        <f>IF(OR(NOT(ISNUMBER($T112)),ISBLANK($W112),NOT(ISNUMBER($X112))),0,      IF(OR(YEAR($T112)&gt;AW$7,$X112&lt;=0,(YEAR($T112)+$X112)&lt;AW$7),0,     IF(YEAR($T112)=AW$7,               ($W112/($X112*360))*DAYS360($T112,DATE(AW$7,12,31)),     IF((YEAR($T112)+$X112)&lt;=AW$7,               $W112-SUM($Y112:AV112),               $W112/$X112))))</f>
        <v/>
      </c>
      <c r="AX112" s="240">
        <f>IF(OR(NOT(ISNUMBER($T112)),ISBLANK($W112),NOT(ISNUMBER($X112))),0,      IF(OR(YEAR($T112)&gt;AX$7,$X112&lt;=0,(YEAR($T112)+$X112)&lt;AX$7),0,     IF(YEAR($T112)=AX$7,               ($W112/($X112*360))*DAYS360($T112,DATE(AX$7,12,31)),     IF((YEAR($T112)+$X112)&lt;=AX$7,               $W112-SUM($Y112:AW112),               $W112/$X112))))</f>
        <v/>
      </c>
      <c r="AY112" s="240">
        <f>IF(OR(NOT(ISNUMBER($T112)),ISBLANK($W112),NOT(ISNUMBER($X112))),0,      IF(OR(YEAR($T112)&gt;AY$7,$X112&lt;=0,(YEAR($T112)+$X112)&lt;AY$7),0,     IF(YEAR($T112)=AY$7,               ($W112/($X112*360))*DAYS360($T112,DATE(AY$7,12,31)),     IF((YEAR($T112)+$X112)&lt;=AY$7,               $W112-SUM($Y112:AX112),               $W112/$X112))))</f>
        <v/>
      </c>
      <c r="AZ112" s="240">
        <f>IF(OR(NOT(ISNUMBER($T112)),ISBLANK($W112),NOT(ISNUMBER($X112))),0,      IF(OR(YEAR($T112)&gt;AZ$7,$X112&lt;=0,(YEAR($T112)+$X112)&lt;AZ$7),0,     IF(YEAR($T112)=AZ$7,               ($W112/($X112*360))*DAYS360($T112,DATE(AZ$7,12,31)),     IF((YEAR($T112)+$X112)&lt;=AZ$7,               $W112-SUM($Y112:AY112),               $W112/$X112))))</f>
        <v/>
      </c>
      <c r="BA112" s="240">
        <f>IF(OR(NOT(ISNUMBER($T112)),ISBLANK($W112),NOT(ISNUMBER($X112))),0,      IF(OR(YEAR($T112)&gt;BA$7,$X112&lt;=0,(YEAR($T112)+$X112)&lt;BA$7),0,     IF(YEAR($T112)=BA$7,               ($W112/($X112*360))*DAYS360($T112,DATE(BA$7,12,31)),     IF((YEAR($T112)+$X112)&lt;=BA$7,               $W112-SUM($Y112:AZ112),               $W112/$X112))))</f>
        <v/>
      </c>
      <c r="BB112" s="240">
        <f>IF(OR(NOT(ISNUMBER($T112)),ISBLANK($W112),NOT(ISNUMBER($X112))),0,      IF(OR(YEAR($T112)&gt;BB$7,$X112&lt;=0,(YEAR($T112)+$X112)&lt;BB$7),0,     IF(YEAR($T112)=BB$7,               ($W112/($X112*360))*DAYS360($T112,DATE(BB$7,12,31)),     IF((YEAR($T112)+$X112)&lt;=BB$7,               $W112-SUM($Y112:BA112),               $W112/$X112))))</f>
        <v/>
      </c>
      <c r="BC112" s="240">
        <f>IF(OR(NOT(ISNUMBER($T112)),ISBLANK($W112),NOT(ISNUMBER($X112))),0,      IF(OR(YEAR($T112)&gt;BC$7,$X112&lt;=0,(YEAR($T112)+$X112)&lt;BC$7),0,     IF(YEAR($T112)=BC$7,               ($W112/($X112*360))*DAYS360($T112,DATE(BC$7,12,31)),     IF((YEAR($T112)+$X112)&lt;=BC$7,               $W112-SUM($Y112:BB112),               $W112/$X112))))</f>
        <v/>
      </c>
      <c r="BD112" s="240">
        <f>IF(OR(NOT(ISNUMBER($T112)),ISBLANK($W112),NOT(ISNUMBER($X112))),0,      IF(OR(YEAR($T112)&gt;BD$7,$X112&lt;=0,(YEAR($T112)+$X112)&lt;BD$7),0,     IF(YEAR($T112)=BD$7,               ($W112/($X112*360))*DAYS360($T112,DATE(BD$7,12,31)),     IF((YEAR($T112)+$X112)&lt;=BD$7,               $W112-SUM($Y112:BC112),               $W112/$X112))))</f>
        <v/>
      </c>
      <c r="BE112" s="240">
        <f>IF(OR(NOT(ISNUMBER($T112)),ISBLANK($W112),NOT(ISNUMBER($X112))),0,      IF(OR(YEAR($T112)&gt;BE$7,$X112&lt;=0,(YEAR($T112)+$X112)&lt;BE$7),0,     IF(YEAR($T112)=BE$7,               ($W112/($X112*360))*DAYS360($T112,DATE(BE$7,12,31)),     IF((YEAR($T112)+$X112)&lt;=BE$7,               $W112-SUM($Y112:BD112),               $W112/$X112))))</f>
        <v/>
      </c>
      <c r="BF112" s="240">
        <f>IF(OR(NOT(ISNUMBER($T112)),ISBLANK($W112),NOT(ISNUMBER($X112))),0,      IF(OR(YEAR($T112)&gt;BF$7,$X112&lt;=0,(YEAR($T112)+$X112)&lt;BF$7),0,     IF(YEAR($T112)=BF$7,               ($W112/($X112*360))*DAYS360($T112,DATE(BF$7,12,31)),     IF((YEAR($T112)+$X112)&lt;=BF$7,               $W112-SUM($Y112:BE112),               $W112/$X112))))</f>
        <v/>
      </c>
      <c r="BG112" s="240">
        <f>IF(OR(NOT(ISNUMBER($T112)),ISBLANK($W112),NOT(ISNUMBER($X112))),0,      IF(OR(YEAR($T112)&gt;BG$7,$X112&lt;=0,(YEAR($T112)+$X112)&lt;BG$7),0,     IF(YEAR($T112)=BG$7,               ($W112/($X112*360))*DAYS360($T112,DATE(BG$7,12,31)),     IF((YEAR($T112)+$X112)&lt;=BG$7,               $W112-SUM($Y112:BF112),               $W112/$X112))))</f>
        <v/>
      </c>
      <c r="BH112" s="240">
        <f>IF(OR(NOT(ISNUMBER($T112)),ISBLANK($W112),NOT(ISNUMBER($X112))),0,      IF(OR(YEAR($T112)&gt;BH$7,$X112&lt;=0,(YEAR($T112)+$X112)&lt;BH$7),0,     IF(YEAR($T112)=BH$7,               ($W112/($X112*360))*DAYS360($T112,DATE(BH$7,12,31)),     IF((YEAR($T112)+$X112)&lt;=BH$7,               $W112-SUM($Y112:BG112),               $W112/$X112))))</f>
        <v/>
      </c>
      <c r="BI112" s="240">
        <f>IF(OR(NOT(ISNUMBER($T112)),ISBLANK($W112),NOT(ISNUMBER($X112))),0,      IF(OR(YEAR($T112)&gt;BI$7,$X112&lt;=0,(YEAR($T112)+$X112)&lt;BI$7),0,     IF(YEAR($T112)=BI$7,               ($W112/($X112*360))*DAYS360($T112,DATE(BI$7,12,31)),     IF((YEAR($T112)+$X112)&lt;=BI$7,               $W112-SUM($Y112:BH112),               $W112/$X112))))</f>
        <v/>
      </c>
      <c r="BJ112" s="240">
        <f>IF(OR(NOT(ISNUMBER($T112)),ISBLANK($W112),NOT(ISNUMBER($X112))),0,      IF(OR(YEAR($T112)&gt;BJ$7,$X112&lt;=0,(YEAR($T112)+$X112)&lt;BJ$7),0,     IF(YEAR($T112)=BJ$7,               ($W112/($X112*360))*DAYS360($T112,DATE(BJ$7,12,31)),     IF((YEAR($T112)+$X112)&lt;=BJ$7,               $W112-SUM($Y112:BI112),               $W112/$X112))))</f>
        <v/>
      </c>
      <c r="BK112" s="240">
        <f>IF(OR(NOT(ISNUMBER($T112)),ISBLANK($W112),NOT(ISNUMBER($X112))),0,      IF(OR(YEAR($T112)&gt;BK$7,$X112&lt;=0,(YEAR($T112)+$X112)&lt;BK$7),0,     IF(YEAR($T112)=BK$7,               ($W112/($X112*360))*DAYS360($T112,DATE(BK$7,12,31)),     IF((YEAR($T112)+$X112)&lt;=BK$7,               $W112-SUM($Y112:BJ112),               $W112/$X112))))</f>
        <v/>
      </c>
      <c r="BL112" s="240">
        <f>IF(OR(NOT(ISNUMBER($T112)),ISBLANK($W112),NOT(ISNUMBER($X112))),0,      IF(OR(YEAR($T112)&gt;BL$7,$X112&lt;=0,(YEAR($T112)+$X112)&lt;BL$7),0,     IF(YEAR($T112)=BL$7,               ($W112/($X112*360))*DAYS360($T112,DATE(BL$7,12,31)),     IF((YEAR($T112)+$X112)&lt;=BL$7,               $W112-SUM($Y112:BK112),               $W112/$X112))))</f>
        <v/>
      </c>
      <c r="BM112" s="240">
        <f>IF(OR(NOT(ISNUMBER($T112)),ISBLANK($W112),NOT(ISNUMBER($X112))),0,      IF(OR(YEAR($T112)&gt;BM$7,$X112&lt;=0,(YEAR($T112)+$X112)&lt;BM$7),0,     IF(YEAR($T112)=BM$7,               ($W112/($X112*360))*DAYS360($T112,DATE(BM$7,12,31)),     IF((YEAR($T112)+$X112)&lt;=BM$7,               $W112-SUM($Y112:BL112),               $W112/$X112))))</f>
        <v/>
      </c>
      <c r="BN112" s="240">
        <f>IF(OR(NOT(ISNUMBER($T112)),ISBLANK($W112),NOT(ISNUMBER($X112))),0,      IF(OR(YEAR($T112)&gt;BN$7,$X112&lt;=0,(YEAR($T112)+$X112)&lt;BN$7),0,     IF(YEAR($T112)=BN$7,               ($W112/($X112*360))*DAYS360($T112,DATE(BN$7,12,31)),     IF((YEAR($T112)+$X112)&lt;=BN$7,               $W112-SUM($Y112:BM112),               $W112/$X112))))</f>
        <v/>
      </c>
      <c r="BO112" s="240">
        <f>IF(OR(NOT(ISNUMBER($T112)),ISBLANK($W112),NOT(ISNUMBER($X112))),0,      IF(OR(YEAR($T112)&gt;BO$7,$X112&lt;=0,(YEAR($T112)+$X112)&lt;BO$7),0,     IF(YEAR($T112)=BO$7,               ($W112/($X112*360))*DAYS360($T112,DATE(BO$7,12,31)),     IF((YEAR($T112)+$X112)&lt;=BO$7,               $W112-SUM($Y112:BN112),               $W112/$X112))))</f>
        <v/>
      </c>
      <c r="BP112" s="240">
        <f>IF(OR(NOT(ISNUMBER($T112)),ISBLANK($W112),NOT(ISNUMBER($X112))),0,      IF(OR(YEAR($T112)&gt;BP$7,$X112&lt;=0,(YEAR($T112)+$X112)&lt;BP$7),0,     IF(YEAR($T112)=BP$7,               ($W112/($X112*360))*DAYS360($T112,DATE(BP$7,12,31)),     IF((YEAR($T112)+$X112)&lt;=BP$7,               $W112-SUM($Y112:BO112),               $W112/$X112))))</f>
        <v/>
      </c>
      <c r="BQ112" s="240">
        <f>IF(OR(NOT(ISNUMBER($T112)),ISBLANK($W112),NOT(ISNUMBER($X112))),0,      IF(OR(YEAR($T112)&gt;BQ$7,$X112&lt;=0,(YEAR($T112)+$X112)&lt;BQ$7),0,     IF(YEAR($T112)=BQ$7,               ($W112/($X112*360))*DAYS360($T112,DATE(BQ$7,12,31)),     IF((YEAR($T112)+$X112)&lt;=BQ$7,               $W112-SUM($Y112:BP112),               $W112/$X112))))</f>
        <v/>
      </c>
      <c r="BR112" s="240">
        <f>IF(OR(NOT(ISNUMBER($T112)),ISBLANK($W112),NOT(ISNUMBER($X112))),0,      IF(OR(YEAR($T112)&gt;BR$7,$X112&lt;=0,(YEAR($T112)+$X112)&lt;BR$7),0,     IF(YEAR($T112)=BR$7,               ($W112/($X112*360))*DAYS360($T112,DATE(BR$7,12,31)),     IF((YEAR($T112)+$X112)&lt;=BR$7,               $W112-SUM($Y112:BQ112),               $W112/$X112))))</f>
        <v/>
      </c>
      <c r="BS112" s="240">
        <f>IF(OR(NOT(ISNUMBER($T112)),ISBLANK($W112),NOT(ISNUMBER($X112))),0,      IF(OR(YEAR($T112)&gt;BS$7,$X112&lt;=0,(YEAR($T112)+$X112)&lt;BS$7),0,     IF(YEAR($T112)=BS$7,               ($W112/($X112*360))*DAYS360($T112,DATE(BS$7,12,31)),     IF((YEAR($T112)+$X112)&lt;=BS$7,               $W112-SUM($Y112:BR112),               $W112/$X112))))</f>
        <v/>
      </c>
      <c r="BT112" s="240">
        <f>IF(OR(NOT(ISNUMBER($T112)),ISBLANK($W112),NOT(ISNUMBER($X112))),0,      IF(OR(YEAR($T112)&gt;BT$7,$X112&lt;=0,(YEAR($T112)+$X112)&lt;BT$7),0,     IF(YEAR($T112)=BT$7,               ($W112/($X112*360))*DAYS360($T112,DATE(BT$7,12,31)),     IF((YEAR($T112)+$X112)&lt;=BT$7,               $W112-SUM($Y112:BS112),               $W112/$X112))))</f>
        <v/>
      </c>
      <c r="BU112" s="240">
        <f>IF(OR(NOT(ISNUMBER($T112)),ISBLANK($W112),NOT(ISNUMBER($X112))),0,      IF(OR(YEAR($T112)&gt;BU$7,$X112&lt;=0,(YEAR($T112)+$X112)&lt;BU$7),0,     IF(YEAR($T112)=BU$7,               ($W112/($X112*360))*DAYS360($T112,DATE(BU$7,12,31)),     IF((YEAR($T112)+$X112)&lt;=BU$7,               $W112-SUM($Y112:BT112),               $W112/$X112))))</f>
        <v/>
      </c>
      <c r="BV112" s="240">
        <f>IF(OR(NOT(ISNUMBER($T112)),ISBLANK($W112),NOT(ISNUMBER($X112))),0,      IF(OR(YEAR($T112)&gt;BV$7,$X112&lt;=0,(YEAR($T112)+$X112)&lt;BV$7),0,     IF(YEAR($T112)=BV$7,               ($W112/($X112*360))*DAYS360($T112,DATE(BV$7,12,31)),     IF((YEAR($T112)+$X112)&lt;=BV$7,               $W112-SUM($Y112:BU112),               $W112/$X112))))</f>
        <v/>
      </c>
      <c r="BW112" s="240">
        <f>IF(OR(NOT(ISNUMBER($T112)),ISBLANK($W112),NOT(ISNUMBER($X112))),0,      IF(OR(YEAR($T112)&gt;BW$7,$X112&lt;=0,(YEAR($T112)+$X112)&lt;BW$7),0,     IF(YEAR($T112)=BW$7,               ($W112/($X112*360))*DAYS360($T112,DATE(BW$7,12,31)),     IF((YEAR($T112)+$X112)&lt;=BW$7,               $W112-SUM($Y112:BV112),               $W112/$X112))))</f>
        <v/>
      </c>
      <c r="BX112" s="240">
        <f>IF(OR(NOT(ISNUMBER($T112)),ISBLANK($W112),NOT(ISNUMBER($X112))),0,      IF(OR(YEAR($T112)&gt;BX$7,$X112&lt;=0,(YEAR($T112)+$X112)&lt;BX$7),0,     IF(YEAR($T112)=BX$7,               ($W112/($X112*360))*DAYS360($T112,DATE(BX$7,12,31)),     IF((YEAR($T112)+$X112)&lt;=BX$7,               $W112-SUM($Y112:BW112),               $W112/$X112))))</f>
        <v/>
      </c>
      <c r="BY112" s="240">
        <f>IF(OR(NOT(ISNUMBER($T112)),ISBLANK($W112),NOT(ISNUMBER($X112))),0,      IF(OR(YEAR($T112)&gt;BY$7,$X112&lt;=0,(YEAR($T112)+$X112)&lt;BY$7),0,     IF(YEAR($T112)=BY$7,               ($W112/($X112*360))*DAYS360($T112,DATE(BY$7,12,31)),     IF((YEAR($T112)+$X112)&lt;=BY$7,               $W112-SUM($Y112:BX112),               $W112/$X112))))</f>
        <v/>
      </c>
    </row>
    <row r="113" ht="15" customFormat="1" customHeight="1" s="14">
      <c r="A113" s="12" t="n"/>
      <c r="B113" s="30" t="inlineStr">
        <is>
          <t>Bien_Immo - 1</t>
        </is>
      </c>
      <c r="C113" s="190" t="n"/>
      <c r="D113" s="356" t="n"/>
      <c r="E113" s="525" t="n"/>
      <c r="F113" s="525" t="n"/>
      <c r="G113" s="525" t="n"/>
      <c r="H113" s="525" t="n"/>
      <c r="I113" s="525" t="n"/>
      <c r="J113" s="525" t="n"/>
      <c r="K113" s="525" t="n"/>
      <c r="L113" s="525" t="n"/>
      <c r="M113" s="525" t="n"/>
      <c r="N113" s="526" t="n"/>
      <c r="O113" s="260" t="n"/>
      <c r="P113" s="191" t="n"/>
      <c r="Q113" s="341" t="inlineStr">
        <is>
          <t>Autres immobilisations corporelles</t>
        </is>
      </c>
      <c r="R113" s="18" t="n"/>
      <c r="S113" s="12">
        <f>B119</f>
        <v/>
      </c>
      <c r="T113" s="176">
        <f>IFERROR( IF(ISBLANK(C119),"",IF(C119&lt;HLOOKUP(S113,$Z$275:$AC$280,5,FALSE),"",MAX(HLOOKUP(S113,$Z$275:$AC$280,6,FALSE),C119) ) ),"")</f>
        <v/>
      </c>
      <c r="U113" s="287">
        <f>IF(ISBLANK(D119),"",D119)</f>
        <v/>
      </c>
      <c r="V113" s="316">
        <f>Q119</f>
        <v/>
      </c>
      <c r="W113" s="512">
        <f>IF(ISBLANK(O119),0,O119)</f>
        <v/>
      </c>
      <c r="X113" s="512">
        <f>IF(ISBLANK(P119),"",P119)</f>
        <v/>
      </c>
      <c r="Y113" s="12" t="n"/>
      <c r="Z113" s="240">
        <f>IF(OR(NOT(ISNUMBER($T113)),ISBLANK($W113),NOT(ISNUMBER($X113))),0,      IF(OR(YEAR($T113)&gt;Z$7,$X113&lt;=0,(YEAR($T113)+$X113)&lt;Z$7),0,     IF(YEAR($T113)=Z$7,               ($W113/($X113*360))*DAYS360($T113,DATE(Z$7,12,31)),     IF((YEAR($T113)+$X113)&lt;=Z$7,               $W113-SUM($Y113:Y113),               $W113/$X113))))</f>
        <v/>
      </c>
      <c r="AA113" s="240">
        <f>IF(OR(NOT(ISNUMBER($T113)),ISBLANK($W113),NOT(ISNUMBER($X113))),0,      IF(OR(YEAR($T113)&gt;AA$7,$X113&lt;=0,(YEAR($T113)+$X113)&lt;AA$7),0,     IF(YEAR($T113)=AA$7,               ($W113/($X113*360))*DAYS360($T113,DATE(AA$7,12,31)),     IF((YEAR($T113)+$X113)&lt;=AA$7,               $W113-SUM($Y113:Z113),               $W113/$X113))))</f>
        <v/>
      </c>
      <c r="AB113" s="240">
        <f>IF(OR(NOT(ISNUMBER($T113)),ISBLANK($W113),NOT(ISNUMBER($X113))),0,      IF(OR(YEAR($T113)&gt;AB$7,$X113&lt;=0,(YEAR($T113)+$X113)&lt;AB$7),0,     IF(YEAR($T113)=AB$7,               ($W113/($X113*360))*DAYS360($T113,DATE(AB$7,12,31)),     IF((YEAR($T113)+$X113)&lt;=AB$7,               $W113-SUM($Y113:AA113),               $W113/$X113))))</f>
        <v/>
      </c>
      <c r="AC113" s="240">
        <f>IF(OR(NOT(ISNUMBER($T113)),ISBLANK($W113),NOT(ISNUMBER($X113))),0,      IF(OR(YEAR($T113)&gt;AC$7,$X113&lt;=0,(YEAR($T113)+$X113)&lt;AC$7),0,     IF(YEAR($T113)=AC$7,               ($W113/($X113*360))*DAYS360($T113,DATE(AC$7,12,31)),     IF((YEAR($T113)+$X113)&lt;=AC$7,               $W113-SUM($Y113:AB113),               $W113/$X113))))</f>
        <v/>
      </c>
      <c r="AD113" s="240">
        <f>IF(OR(NOT(ISNUMBER($T113)),ISBLANK($W113),NOT(ISNUMBER($X113))),0,      IF(OR(YEAR($T113)&gt;AD$7,$X113&lt;=0,(YEAR($T113)+$X113)&lt;AD$7),0,     IF(YEAR($T113)=AD$7,               ($W113/($X113*360))*DAYS360($T113,DATE(AD$7,12,31)),     IF((YEAR($T113)+$X113)&lt;=AD$7,               $W113-SUM($Y113:AC113),               $W113/$X113))))</f>
        <v/>
      </c>
      <c r="AE113" s="240">
        <f>IF(OR(NOT(ISNUMBER($T113)),ISBLANK($W113),NOT(ISNUMBER($X113))),0,      IF(OR(YEAR($T113)&gt;AE$7,$X113&lt;=0,(YEAR($T113)+$X113)&lt;AE$7),0,     IF(YEAR($T113)=AE$7,               ($W113/($X113*360))*DAYS360($T113,DATE(AE$7,12,31)),     IF((YEAR($T113)+$X113)&lt;=AE$7,               $W113-SUM($Y113:AD113),               $W113/$X113))))</f>
        <v/>
      </c>
      <c r="AF113" s="240">
        <f>IF(OR(NOT(ISNUMBER($T113)),ISBLANK($W113),NOT(ISNUMBER($X113))),0,      IF(OR(YEAR($T113)&gt;AF$7,$X113&lt;=0,(YEAR($T113)+$X113)&lt;AF$7),0,     IF(YEAR($T113)=AF$7,               ($W113/($X113*360))*DAYS360($T113,DATE(AF$7,12,31)),     IF((YEAR($T113)+$X113)&lt;=AF$7,               $W113-SUM($Y113:AE113),               $W113/$X113))))</f>
        <v/>
      </c>
      <c r="AG113" s="240">
        <f>IF(OR(NOT(ISNUMBER($T113)),ISBLANK($W113),NOT(ISNUMBER($X113))),0,      IF(OR(YEAR($T113)&gt;AG$7,$X113&lt;=0,(YEAR($T113)+$X113)&lt;AG$7),0,     IF(YEAR($T113)=AG$7,               ($W113/($X113*360))*DAYS360($T113,DATE(AG$7,12,31)),     IF((YEAR($T113)+$X113)&lt;=AG$7,               $W113-SUM($Y113:AF113),               $W113/$X113))))</f>
        <v/>
      </c>
      <c r="AH113" s="240">
        <f>IF(OR(NOT(ISNUMBER($T113)),ISBLANK($W113),NOT(ISNUMBER($X113))),0,      IF(OR(YEAR($T113)&gt;AH$7,$X113&lt;=0,(YEAR($T113)+$X113)&lt;AH$7),0,     IF(YEAR($T113)=AH$7,               ($W113/($X113*360))*DAYS360($T113,DATE(AH$7,12,31)),     IF((YEAR($T113)+$X113)&lt;=AH$7,               $W113-SUM($Y113:AG113),               $W113/$X113))))</f>
        <v/>
      </c>
      <c r="AI113" s="240">
        <f>IF(OR(NOT(ISNUMBER($T113)),ISBLANK($W113),NOT(ISNUMBER($X113))),0,      IF(OR(YEAR($T113)&gt;AI$7,$X113&lt;=0,(YEAR($T113)+$X113)&lt;AI$7),0,     IF(YEAR($T113)=AI$7,               ($W113/($X113*360))*DAYS360($T113,DATE(AI$7,12,31)),     IF((YEAR($T113)+$X113)&lt;=AI$7,               $W113-SUM($Y113:AH113),               $W113/$X113))))</f>
        <v/>
      </c>
      <c r="AJ113" s="240">
        <f>IF(OR(NOT(ISNUMBER($T113)),ISBLANK($W113),NOT(ISNUMBER($X113))),0,      IF(OR(YEAR($T113)&gt;AJ$7,$X113&lt;=0,(YEAR($T113)+$X113)&lt;AJ$7),0,     IF(YEAR($T113)=AJ$7,               ($W113/($X113*360))*DAYS360($T113,DATE(AJ$7,12,31)),     IF((YEAR($T113)+$X113)&lt;=AJ$7,               $W113-SUM($Y113:AI113),               $W113/$X113))))</f>
        <v/>
      </c>
      <c r="AK113" s="240">
        <f>IF(OR(NOT(ISNUMBER($T113)),ISBLANK($W113),NOT(ISNUMBER($X113))),0,      IF(OR(YEAR($T113)&gt;AK$7,$X113&lt;=0,(YEAR($T113)+$X113)&lt;AK$7),0,     IF(YEAR($T113)=AK$7,               ($W113/($X113*360))*DAYS360($T113,DATE(AK$7,12,31)),     IF((YEAR($T113)+$X113)&lt;=AK$7,               $W113-SUM($Y113:AJ113),               $W113/$X113))))</f>
        <v/>
      </c>
      <c r="AL113" s="240">
        <f>IF(OR(NOT(ISNUMBER($T113)),ISBLANK($W113),NOT(ISNUMBER($X113))),0,      IF(OR(YEAR($T113)&gt;AL$7,$X113&lt;=0,(YEAR($T113)+$X113)&lt;AL$7),0,     IF(YEAR($T113)=AL$7,               ($W113/($X113*360))*DAYS360($T113,DATE(AL$7,12,31)),     IF((YEAR($T113)+$X113)&lt;=AL$7,               $W113-SUM($Y113:AK113),               $W113/$X113))))</f>
        <v/>
      </c>
      <c r="AM113" s="240">
        <f>IF(OR(NOT(ISNUMBER($T113)),ISBLANK($W113),NOT(ISNUMBER($X113))),0,      IF(OR(YEAR($T113)&gt;AM$7,$X113&lt;=0,(YEAR($T113)+$X113)&lt;AM$7),0,     IF(YEAR($T113)=AM$7,               ($W113/($X113*360))*DAYS360($T113,DATE(AM$7,12,31)),     IF((YEAR($T113)+$X113)&lt;=AM$7,               $W113-SUM($Y113:AL113),               $W113/$X113))))</f>
        <v/>
      </c>
      <c r="AN113" s="240">
        <f>IF(OR(NOT(ISNUMBER($T113)),ISBLANK($W113),NOT(ISNUMBER($X113))),0,      IF(OR(YEAR($T113)&gt;AN$7,$X113&lt;=0,(YEAR($T113)+$X113)&lt;AN$7),0,     IF(YEAR($T113)=AN$7,               ($W113/($X113*360))*DAYS360($T113,DATE(AN$7,12,31)),     IF((YEAR($T113)+$X113)&lt;=AN$7,               $W113-SUM($Y113:AM113),               $W113/$X113))))</f>
        <v/>
      </c>
      <c r="AO113" s="240">
        <f>IF(OR(NOT(ISNUMBER($T113)),ISBLANK($W113),NOT(ISNUMBER($X113))),0,      IF(OR(YEAR($T113)&gt;AO$7,$X113&lt;=0,(YEAR($T113)+$X113)&lt;AO$7),0,     IF(YEAR($T113)=AO$7,               ($W113/($X113*360))*DAYS360($T113,DATE(AO$7,12,31)),     IF((YEAR($T113)+$X113)&lt;=AO$7,               $W113-SUM($Y113:AN113),               $W113/$X113))))</f>
        <v/>
      </c>
      <c r="AP113" s="240">
        <f>IF(OR(NOT(ISNUMBER($T113)),ISBLANK($W113),NOT(ISNUMBER($X113))),0,      IF(OR(YEAR($T113)&gt;AP$7,$X113&lt;=0,(YEAR($T113)+$X113)&lt;AP$7),0,     IF(YEAR($T113)=AP$7,               ($W113/($X113*360))*DAYS360($T113,DATE(AP$7,12,31)),     IF((YEAR($T113)+$X113)&lt;=AP$7,               $W113-SUM($Y113:AO113),               $W113/$X113))))</f>
        <v/>
      </c>
      <c r="AQ113" s="240">
        <f>IF(OR(NOT(ISNUMBER($T113)),ISBLANK($W113),NOT(ISNUMBER($X113))),0,      IF(OR(YEAR($T113)&gt;AQ$7,$X113&lt;=0,(YEAR($T113)+$X113)&lt;AQ$7),0,     IF(YEAR($T113)=AQ$7,               ($W113/($X113*360))*DAYS360($T113,DATE(AQ$7,12,31)),     IF((YEAR($T113)+$X113)&lt;=AQ$7,               $W113-SUM($Y113:AP113),               $W113/$X113))))</f>
        <v/>
      </c>
      <c r="AR113" s="240">
        <f>IF(OR(NOT(ISNUMBER($T113)),ISBLANK($W113),NOT(ISNUMBER($X113))),0,      IF(OR(YEAR($T113)&gt;AR$7,$X113&lt;=0,(YEAR($T113)+$X113)&lt;AR$7),0,     IF(YEAR($T113)=AR$7,               ($W113/($X113*360))*DAYS360($T113,DATE(AR$7,12,31)),     IF((YEAR($T113)+$X113)&lt;=AR$7,               $W113-SUM($Y113:AQ113),               $W113/$X113))))</f>
        <v/>
      </c>
      <c r="AS113" s="240">
        <f>IF(OR(NOT(ISNUMBER($T113)),ISBLANK($W113),NOT(ISNUMBER($X113))),0,      IF(OR(YEAR($T113)&gt;AS$7,$X113&lt;=0,(YEAR($T113)+$X113)&lt;AS$7),0,     IF(YEAR($T113)=AS$7,               ($W113/($X113*360))*DAYS360($T113,DATE(AS$7,12,31)),     IF((YEAR($T113)+$X113)&lt;=AS$7,               $W113-SUM($Y113:AR113),               $W113/$X113))))</f>
        <v/>
      </c>
      <c r="AT113" s="240">
        <f>IF(OR(NOT(ISNUMBER($T113)),ISBLANK($W113),NOT(ISNUMBER($X113))),0,      IF(OR(YEAR($T113)&gt;AT$7,$X113&lt;=0,(YEAR($T113)+$X113)&lt;AT$7),0,     IF(YEAR($T113)=AT$7,               ($W113/($X113*360))*DAYS360($T113,DATE(AT$7,12,31)),     IF((YEAR($T113)+$X113)&lt;=AT$7,               $W113-SUM($Y113:AS113),               $W113/$X113))))</f>
        <v/>
      </c>
      <c r="AU113" s="240">
        <f>IF(OR(NOT(ISNUMBER($T113)),ISBLANK($W113),NOT(ISNUMBER($X113))),0,      IF(OR(YEAR($T113)&gt;AU$7,$X113&lt;=0,(YEAR($T113)+$X113)&lt;AU$7),0,     IF(YEAR($T113)=AU$7,               ($W113/($X113*360))*DAYS360($T113,DATE(AU$7,12,31)),     IF((YEAR($T113)+$X113)&lt;=AU$7,               $W113-SUM($Y113:AT113),               $W113/$X113))))</f>
        <v/>
      </c>
      <c r="AV113" s="240">
        <f>IF(OR(NOT(ISNUMBER($T113)),ISBLANK($W113),NOT(ISNUMBER($X113))),0,      IF(OR(YEAR($T113)&gt;AV$7,$X113&lt;=0,(YEAR($T113)+$X113)&lt;AV$7),0,     IF(YEAR($T113)=AV$7,               ($W113/($X113*360))*DAYS360($T113,DATE(AV$7,12,31)),     IF((YEAR($T113)+$X113)&lt;=AV$7,               $W113-SUM($Y113:AU113),               $W113/$X113))))</f>
        <v/>
      </c>
      <c r="AW113" s="240">
        <f>IF(OR(NOT(ISNUMBER($T113)),ISBLANK($W113),NOT(ISNUMBER($X113))),0,      IF(OR(YEAR($T113)&gt;AW$7,$X113&lt;=0,(YEAR($T113)+$X113)&lt;AW$7),0,     IF(YEAR($T113)=AW$7,               ($W113/($X113*360))*DAYS360($T113,DATE(AW$7,12,31)),     IF((YEAR($T113)+$X113)&lt;=AW$7,               $W113-SUM($Y113:AV113),               $W113/$X113))))</f>
        <v/>
      </c>
      <c r="AX113" s="240">
        <f>IF(OR(NOT(ISNUMBER($T113)),ISBLANK($W113),NOT(ISNUMBER($X113))),0,      IF(OR(YEAR($T113)&gt;AX$7,$X113&lt;=0,(YEAR($T113)+$X113)&lt;AX$7),0,     IF(YEAR($T113)=AX$7,               ($W113/($X113*360))*DAYS360($T113,DATE(AX$7,12,31)),     IF((YEAR($T113)+$X113)&lt;=AX$7,               $W113-SUM($Y113:AW113),               $W113/$X113))))</f>
        <v/>
      </c>
      <c r="AY113" s="240">
        <f>IF(OR(NOT(ISNUMBER($T113)),ISBLANK($W113),NOT(ISNUMBER($X113))),0,      IF(OR(YEAR($T113)&gt;AY$7,$X113&lt;=0,(YEAR($T113)+$X113)&lt;AY$7),0,     IF(YEAR($T113)=AY$7,               ($W113/($X113*360))*DAYS360($T113,DATE(AY$7,12,31)),     IF((YEAR($T113)+$X113)&lt;=AY$7,               $W113-SUM($Y113:AX113),               $W113/$X113))))</f>
        <v/>
      </c>
      <c r="AZ113" s="240">
        <f>IF(OR(NOT(ISNUMBER($T113)),ISBLANK($W113),NOT(ISNUMBER($X113))),0,      IF(OR(YEAR($T113)&gt;AZ$7,$X113&lt;=0,(YEAR($T113)+$X113)&lt;AZ$7),0,     IF(YEAR($T113)=AZ$7,               ($W113/($X113*360))*DAYS360($T113,DATE(AZ$7,12,31)),     IF((YEAR($T113)+$X113)&lt;=AZ$7,               $W113-SUM($Y113:AY113),               $W113/$X113))))</f>
        <v/>
      </c>
      <c r="BA113" s="240">
        <f>IF(OR(NOT(ISNUMBER($T113)),ISBLANK($W113),NOT(ISNUMBER($X113))),0,      IF(OR(YEAR($T113)&gt;BA$7,$X113&lt;=0,(YEAR($T113)+$X113)&lt;BA$7),0,     IF(YEAR($T113)=BA$7,               ($W113/($X113*360))*DAYS360($T113,DATE(BA$7,12,31)),     IF((YEAR($T113)+$X113)&lt;=BA$7,               $W113-SUM($Y113:AZ113),               $W113/$X113))))</f>
        <v/>
      </c>
      <c r="BB113" s="240">
        <f>IF(OR(NOT(ISNUMBER($T113)),ISBLANK($W113),NOT(ISNUMBER($X113))),0,      IF(OR(YEAR($T113)&gt;BB$7,$X113&lt;=0,(YEAR($T113)+$X113)&lt;BB$7),0,     IF(YEAR($T113)=BB$7,               ($W113/($X113*360))*DAYS360($T113,DATE(BB$7,12,31)),     IF((YEAR($T113)+$X113)&lt;=BB$7,               $W113-SUM($Y113:BA113),               $W113/$X113))))</f>
        <v/>
      </c>
      <c r="BC113" s="240">
        <f>IF(OR(NOT(ISNUMBER($T113)),ISBLANK($W113),NOT(ISNUMBER($X113))),0,      IF(OR(YEAR($T113)&gt;BC$7,$X113&lt;=0,(YEAR($T113)+$X113)&lt;BC$7),0,     IF(YEAR($T113)=BC$7,               ($W113/($X113*360))*DAYS360($T113,DATE(BC$7,12,31)),     IF((YEAR($T113)+$X113)&lt;=BC$7,               $W113-SUM($Y113:BB113),               $W113/$X113))))</f>
        <v/>
      </c>
      <c r="BD113" s="240">
        <f>IF(OR(NOT(ISNUMBER($T113)),ISBLANK($W113),NOT(ISNUMBER($X113))),0,      IF(OR(YEAR($T113)&gt;BD$7,$X113&lt;=0,(YEAR($T113)+$X113)&lt;BD$7),0,     IF(YEAR($T113)=BD$7,               ($W113/($X113*360))*DAYS360($T113,DATE(BD$7,12,31)),     IF((YEAR($T113)+$X113)&lt;=BD$7,               $W113-SUM($Y113:BC113),               $W113/$X113))))</f>
        <v/>
      </c>
      <c r="BE113" s="240">
        <f>IF(OR(NOT(ISNUMBER($T113)),ISBLANK($W113),NOT(ISNUMBER($X113))),0,      IF(OR(YEAR($T113)&gt;BE$7,$X113&lt;=0,(YEAR($T113)+$X113)&lt;BE$7),0,     IF(YEAR($T113)=BE$7,               ($W113/($X113*360))*DAYS360($T113,DATE(BE$7,12,31)),     IF((YEAR($T113)+$X113)&lt;=BE$7,               $W113-SUM($Y113:BD113),               $W113/$X113))))</f>
        <v/>
      </c>
      <c r="BF113" s="240">
        <f>IF(OR(NOT(ISNUMBER($T113)),ISBLANK($W113),NOT(ISNUMBER($X113))),0,      IF(OR(YEAR($T113)&gt;BF$7,$X113&lt;=0,(YEAR($T113)+$X113)&lt;BF$7),0,     IF(YEAR($T113)=BF$7,               ($W113/($X113*360))*DAYS360($T113,DATE(BF$7,12,31)),     IF((YEAR($T113)+$X113)&lt;=BF$7,               $W113-SUM($Y113:BE113),               $W113/$X113))))</f>
        <v/>
      </c>
      <c r="BG113" s="240">
        <f>IF(OR(NOT(ISNUMBER($T113)),ISBLANK($W113),NOT(ISNUMBER($X113))),0,      IF(OR(YEAR($T113)&gt;BG$7,$X113&lt;=0,(YEAR($T113)+$X113)&lt;BG$7),0,     IF(YEAR($T113)=BG$7,               ($W113/($X113*360))*DAYS360($T113,DATE(BG$7,12,31)),     IF((YEAR($T113)+$X113)&lt;=BG$7,               $W113-SUM($Y113:BF113),               $W113/$X113))))</f>
        <v/>
      </c>
      <c r="BH113" s="240">
        <f>IF(OR(NOT(ISNUMBER($T113)),ISBLANK($W113),NOT(ISNUMBER($X113))),0,      IF(OR(YEAR($T113)&gt;BH$7,$X113&lt;=0,(YEAR($T113)+$X113)&lt;BH$7),0,     IF(YEAR($T113)=BH$7,               ($W113/($X113*360))*DAYS360($T113,DATE(BH$7,12,31)),     IF((YEAR($T113)+$X113)&lt;=BH$7,               $W113-SUM($Y113:BG113),               $W113/$X113))))</f>
        <v/>
      </c>
      <c r="BI113" s="240">
        <f>IF(OR(NOT(ISNUMBER($T113)),ISBLANK($W113),NOT(ISNUMBER($X113))),0,      IF(OR(YEAR($T113)&gt;BI$7,$X113&lt;=0,(YEAR($T113)+$X113)&lt;BI$7),0,     IF(YEAR($T113)=BI$7,               ($W113/($X113*360))*DAYS360($T113,DATE(BI$7,12,31)),     IF((YEAR($T113)+$X113)&lt;=BI$7,               $W113-SUM($Y113:BH113),               $W113/$X113))))</f>
        <v/>
      </c>
      <c r="BJ113" s="240">
        <f>IF(OR(NOT(ISNUMBER($T113)),ISBLANK($W113),NOT(ISNUMBER($X113))),0,      IF(OR(YEAR($T113)&gt;BJ$7,$X113&lt;=0,(YEAR($T113)+$X113)&lt;BJ$7),0,     IF(YEAR($T113)=BJ$7,               ($W113/($X113*360))*DAYS360($T113,DATE(BJ$7,12,31)),     IF((YEAR($T113)+$X113)&lt;=BJ$7,               $W113-SUM($Y113:BI113),               $W113/$X113))))</f>
        <v/>
      </c>
      <c r="BK113" s="240">
        <f>IF(OR(NOT(ISNUMBER($T113)),ISBLANK($W113),NOT(ISNUMBER($X113))),0,      IF(OR(YEAR($T113)&gt;BK$7,$X113&lt;=0,(YEAR($T113)+$X113)&lt;BK$7),0,     IF(YEAR($T113)=BK$7,               ($W113/($X113*360))*DAYS360($T113,DATE(BK$7,12,31)),     IF((YEAR($T113)+$X113)&lt;=BK$7,               $W113-SUM($Y113:BJ113),               $W113/$X113))))</f>
        <v/>
      </c>
      <c r="BL113" s="240">
        <f>IF(OR(NOT(ISNUMBER($T113)),ISBLANK($W113),NOT(ISNUMBER($X113))),0,      IF(OR(YEAR($T113)&gt;BL$7,$X113&lt;=0,(YEAR($T113)+$X113)&lt;BL$7),0,     IF(YEAR($T113)=BL$7,               ($W113/($X113*360))*DAYS360($T113,DATE(BL$7,12,31)),     IF((YEAR($T113)+$X113)&lt;=BL$7,               $W113-SUM($Y113:BK113),               $W113/$X113))))</f>
        <v/>
      </c>
      <c r="BM113" s="240">
        <f>IF(OR(NOT(ISNUMBER($T113)),ISBLANK($W113),NOT(ISNUMBER($X113))),0,      IF(OR(YEAR($T113)&gt;BM$7,$X113&lt;=0,(YEAR($T113)+$X113)&lt;BM$7),0,     IF(YEAR($T113)=BM$7,               ($W113/($X113*360))*DAYS360($T113,DATE(BM$7,12,31)),     IF((YEAR($T113)+$X113)&lt;=BM$7,               $W113-SUM($Y113:BL113),               $W113/$X113))))</f>
        <v/>
      </c>
      <c r="BN113" s="240">
        <f>IF(OR(NOT(ISNUMBER($T113)),ISBLANK($W113),NOT(ISNUMBER($X113))),0,      IF(OR(YEAR($T113)&gt;BN$7,$X113&lt;=0,(YEAR($T113)+$X113)&lt;BN$7),0,     IF(YEAR($T113)=BN$7,               ($W113/($X113*360))*DAYS360($T113,DATE(BN$7,12,31)),     IF((YEAR($T113)+$X113)&lt;=BN$7,               $W113-SUM($Y113:BM113),               $W113/$X113))))</f>
        <v/>
      </c>
      <c r="BO113" s="240">
        <f>IF(OR(NOT(ISNUMBER($T113)),ISBLANK($W113),NOT(ISNUMBER($X113))),0,      IF(OR(YEAR($T113)&gt;BO$7,$X113&lt;=0,(YEAR($T113)+$X113)&lt;BO$7),0,     IF(YEAR($T113)=BO$7,               ($W113/($X113*360))*DAYS360($T113,DATE(BO$7,12,31)),     IF((YEAR($T113)+$X113)&lt;=BO$7,               $W113-SUM($Y113:BN113),               $W113/$X113))))</f>
        <v/>
      </c>
      <c r="BP113" s="240">
        <f>IF(OR(NOT(ISNUMBER($T113)),ISBLANK($W113),NOT(ISNUMBER($X113))),0,      IF(OR(YEAR($T113)&gt;BP$7,$X113&lt;=0,(YEAR($T113)+$X113)&lt;BP$7),0,     IF(YEAR($T113)=BP$7,               ($W113/($X113*360))*DAYS360($T113,DATE(BP$7,12,31)),     IF((YEAR($T113)+$X113)&lt;=BP$7,               $W113-SUM($Y113:BO113),               $W113/$X113))))</f>
        <v/>
      </c>
      <c r="BQ113" s="240">
        <f>IF(OR(NOT(ISNUMBER($T113)),ISBLANK($W113),NOT(ISNUMBER($X113))),0,      IF(OR(YEAR($T113)&gt;BQ$7,$X113&lt;=0,(YEAR($T113)+$X113)&lt;BQ$7),0,     IF(YEAR($T113)=BQ$7,               ($W113/($X113*360))*DAYS360($T113,DATE(BQ$7,12,31)),     IF((YEAR($T113)+$X113)&lt;=BQ$7,               $W113-SUM($Y113:BP113),               $W113/$X113))))</f>
        <v/>
      </c>
      <c r="BR113" s="240">
        <f>IF(OR(NOT(ISNUMBER($T113)),ISBLANK($W113),NOT(ISNUMBER($X113))),0,      IF(OR(YEAR($T113)&gt;BR$7,$X113&lt;=0,(YEAR($T113)+$X113)&lt;BR$7),0,     IF(YEAR($T113)=BR$7,               ($W113/($X113*360))*DAYS360($T113,DATE(BR$7,12,31)),     IF((YEAR($T113)+$X113)&lt;=BR$7,               $W113-SUM($Y113:BQ113),               $W113/$X113))))</f>
        <v/>
      </c>
      <c r="BS113" s="240">
        <f>IF(OR(NOT(ISNUMBER($T113)),ISBLANK($W113),NOT(ISNUMBER($X113))),0,      IF(OR(YEAR($T113)&gt;BS$7,$X113&lt;=0,(YEAR($T113)+$X113)&lt;BS$7),0,     IF(YEAR($T113)=BS$7,               ($W113/($X113*360))*DAYS360($T113,DATE(BS$7,12,31)),     IF((YEAR($T113)+$X113)&lt;=BS$7,               $W113-SUM($Y113:BR113),               $W113/$X113))))</f>
        <v/>
      </c>
      <c r="BT113" s="240">
        <f>IF(OR(NOT(ISNUMBER($T113)),ISBLANK($W113),NOT(ISNUMBER($X113))),0,      IF(OR(YEAR($T113)&gt;BT$7,$X113&lt;=0,(YEAR($T113)+$X113)&lt;BT$7),0,     IF(YEAR($T113)=BT$7,               ($W113/($X113*360))*DAYS360($T113,DATE(BT$7,12,31)),     IF((YEAR($T113)+$X113)&lt;=BT$7,               $W113-SUM($Y113:BS113),               $W113/$X113))))</f>
        <v/>
      </c>
      <c r="BU113" s="240">
        <f>IF(OR(NOT(ISNUMBER($T113)),ISBLANK($W113),NOT(ISNUMBER($X113))),0,      IF(OR(YEAR($T113)&gt;BU$7,$X113&lt;=0,(YEAR($T113)+$X113)&lt;BU$7),0,     IF(YEAR($T113)=BU$7,               ($W113/($X113*360))*DAYS360($T113,DATE(BU$7,12,31)),     IF((YEAR($T113)+$X113)&lt;=BU$7,               $W113-SUM($Y113:BT113),               $W113/$X113))))</f>
        <v/>
      </c>
      <c r="BV113" s="240">
        <f>IF(OR(NOT(ISNUMBER($T113)),ISBLANK($W113),NOT(ISNUMBER($X113))),0,      IF(OR(YEAR($T113)&gt;BV$7,$X113&lt;=0,(YEAR($T113)+$X113)&lt;BV$7),0,     IF(YEAR($T113)=BV$7,               ($W113/($X113*360))*DAYS360($T113,DATE(BV$7,12,31)),     IF((YEAR($T113)+$X113)&lt;=BV$7,               $W113-SUM($Y113:BU113),               $W113/$X113))))</f>
        <v/>
      </c>
      <c r="BW113" s="240">
        <f>IF(OR(NOT(ISNUMBER($T113)),ISBLANK($W113),NOT(ISNUMBER($X113))),0,      IF(OR(YEAR($T113)&gt;BW$7,$X113&lt;=0,(YEAR($T113)+$X113)&lt;BW$7),0,     IF(YEAR($T113)=BW$7,               ($W113/($X113*360))*DAYS360($T113,DATE(BW$7,12,31)),     IF((YEAR($T113)+$X113)&lt;=BW$7,               $W113-SUM($Y113:BV113),               $W113/$X113))))</f>
        <v/>
      </c>
      <c r="BX113" s="240">
        <f>IF(OR(NOT(ISNUMBER($T113)),ISBLANK($W113),NOT(ISNUMBER($X113))),0,      IF(OR(YEAR($T113)&gt;BX$7,$X113&lt;=0,(YEAR($T113)+$X113)&lt;BX$7),0,     IF(YEAR($T113)=BX$7,               ($W113/($X113*360))*DAYS360($T113,DATE(BX$7,12,31)),     IF((YEAR($T113)+$X113)&lt;=BX$7,               $W113-SUM($Y113:BW113),               $W113/$X113))))</f>
        <v/>
      </c>
      <c r="BY113" s="240">
        <f>IF(OR(NOT(ISNUMBER($T113)),ISBLANK($W113),NOT(ISNUMBER($X113))),0,      IF(OR(YEAR($T113)&gt;BY$7,$X113&lt;=0,(YEAR($T113)+$X113)&lt;BY$7),0,     IF(YEAR($T113)=BY$7,               ($W113/($X113*360))*DAYS360($T113,DATE(BY$7,12,31)),     IF((YEAR($T113)+$X113)&lt;=BY$7,               $W113-SUM($Y113:BX113),               $W113/$X113))))</f>
        <v/>
      </c>
    </row>
    <row r="114" ht="15" customFormat="1" customHeight="1" s="14">
      <c r="A114" s="12" t="n"/>
      <c r="B114" s="30" t="inlineStr">
        <is>
          <t>Bien_Immo - 1</t>
        </is>
      </c>
      <c r="C114" s="190" t="n"/>
      <c r="D114" s="356" t="n"/>
      <c r="E114" s="525" t="n"/>
      <c r="F114" s="525" t="n"/>
      <c r="G114" s="525" t="n"/>
      <c r="H114" s="525" t="n"/>
      <c r="I114" s="525" t="n"/>
      <c r="J114" s="525" t="n"/>
      <c r="K114" s="525" t="n"/>
      <c r="L114" s="525" t="n"/>
      <c r="M114" s="525" t="n"/>
      <c r="N114" s="526" t="n"/>
      <c r="O114" s="260" t="n"/>
      <c r="P114" s="191" t="n"/>
      <c r="Q114" s="341" t="inlineStr">
        <is>
          <t>Autres immobilisations corporelles</t>
        </is>
      </c>
      <c r="R114" s="18" t="n"/>
      <c r="S114" s="12">
        <f>B120</f>
        <v/>
      </c>
      <c r="T114" s="176">
        <f>IFERROR( IF(ISBLANK(C120),"",IF(C120&lt;HLOOKUP(S114,$Z$275:$AC$280,5,FALSE),"",MAX(HLOOKUP(S114,$Z$275:$AC$280,6,FALSE),C120) ) ),"")</f>
        <v/>
      </c>
      <c r="U114" s="287">
        <f>IF(ISBLANK(D120),"",D120)</f>
        <v/>
      </c>
      <c r="V114" s="316">
        <f>Q120</f>
        <v/>
      </c>
      <c r="W114" s="512">
        <f>IF(ISBLANK(O120),0,O120)</f>
        <v/>
      </c>
      <c r="X114" s="512">
        <f>IF(ISBLANK(P120),"",P120)</f>
        <v/>
      </c>
      <c r="Y114" s="12" t="n"/>
      <c r="Z114" s="240">
        <f>IF(OR(NOT(ISNUMBER($T114)),ISBLANK($W114),NOT(ISNUMBER($X114))),0,      IF(OR(YEAR($T114)&gt;Z$7,$X114&lt;=0,(YEAR($T114)+$X114)&lt;Z$7),0,     IF(YEAR($T114)=Z$7,               ($W114/($X114*360))*DAYS360($T114,DATE(Z$7,12,31)),     IF((YEAR($T114)+$X114)&lt;=Z$7,               $W114-SUM($Y114:Y114),               $W114/$X114))))</f>
        <v/>
      </c>
      <c r="AA114" s="240">
        <f>IF(OR(NOT(ISNUMBER($T114)),ISBLANK($W114),NOT(ISNUMBER($X114))),0,      IF(OR(YEAR($T114)&gt;AA$7,$X114&lt;=0,(YEAR($T114)+$X114)&lt;AA$7),0,     IF(YEAR($T114)=AA$7,               ($W114/($X114*360))*DAYS360($T114,DATE(AA$7,12,31)),     IF((YEAR($T114)+$X114)&lt;=AA$7,               $W114-SUM($Y114:Z114),               $W114/$X114))))</f>
        <v/>
      </c>
      <c r="AB114" s="240">
        <f>IF(OR(NOT(ISNUMBER($T114)),ISBLANK($W114),NOT(ISNUMBER($X114))),0,      IF(OR(YEAR($T114)&gt;AB$7,$X114&lt;=0,(YEAR($T114)+$X114)&lt;AB$7),0,     IF(YEAR($T114)=AB$7,               ($W114/($X114*360))*DAYS360($T114,DATE(AB$7,12,31)),     IF((YEAR($T114)+$X114)&lt;=AB$7,               $W114-SUM($Y114:AA114),               $W114/$X114))))</f>
        <v/>
      </c>
      <c r="AC114" s="240">
        <f>IF(OR(NOT(ISNUMBER($T114)),ISBLANK($W114),NOT(ISNUMBER($X114))),0,      IF(OR(YEAR($T114)&gt;AC$7,$X114&lt;=0,(YEAR($T114)+$X114)&lt;AC$7),0,     IF(YEAR($T114)=AC$7,               ($W114/($X114*360))*DAYS360($T114,DATE(AC$7,12,31)),     IF((YEAR($T114)+$X114)&lt;=AC$7,               $W114-SUM($Y114:AB114),               $W114/$X114))))</f>
        <v/>
      </c>
      <c r="AD114" s="240">
        <f>IF(OR(NOT(ISNUMBER($T114)),ISBLANK($W114),NOT(ISNUMBER($X114))),0,      IF(OR(YEAR($T114)&gt;AD$7,$X114&lt;=0,(YEAR($T114)+$X114)&lt;AD$7),0,     IF(YEAR($T114)=AD$7,               ($W114/($X114*360))*DAYS360($T114,DATE(AD$7,12,31)),     IF((YEAR($T114)+$X114)&lt;=AD$7,               $W114-SUM($Y114:AC114),               $W114/$X114))))</f>
        <v/>
      </c>
      <c r="AE114" s="240">
        <f>IF(OR(NOT(ISNUMBER($T114)),ISBLANK($W114),NOT(ISNUMBER($X114))),0,      IF(OR(YEAR($T114)&gt;AE$7,$X114&lt;=0,(YEAR($T114)+$X114)&lt;AE$7),0,     IF(YEAR($T114)=AE$7,               ($W114/($X114*360))*DAYS360($T114,DATE(AE$7,12,31)),     IF((YEAR($T114)+$X114)&lt;=AE$7,               $W114-SUM($Y114:AD114),               $W114/$X114))))</f>
        <v/>
      </c>
      <c r="AF114" s="240">
        <f>IF(OR(NOT(ISNUMBER($T114)),ISBLANK($W114),NOT(ISNUMBER($X114))),0,      IF(OR(YEAR($T114)&gt;AF$7,$X114&lt;=0,(YEAR($T114)+$X114)&lt;AF$7),0,     IF(YEAR($T114)=AF$7,               ($W114/($X114*360))*DAYS360($T114,DATE(AF$7,12,31)),     IF((YEAR($T114)+$X114)&lt;=AF$7,               $W114-SUM($Y114:AE114),               $W114/$X114))))</f>
        <v/>
      </c>
      <c r="AG114" s="240">
        <f>IF(OR(NOT(ISNUMBER($T114)),ISBLANK($W114),NOT(ISNUMBER($X114))),0,      IF(OR(YEAR($T114)&gt;AG$7,$X114&lt;=0,(YEAR($T114)+$X114)&lt;AG$7),0,     IF(YEAR($T114)=AG$7,               ($W114/($X114*360))*DAYS360($T114,DATE(AG$7,12,31)),     IF((YEAR($T114)+$X114)&lt;=AG$7,               $W114-SUM($Y114:AF114),               $W114/$X114))))</f>
        <v/>
      </c>
      <c r="AH114" s="240">
        <f>IF(OR(NOT(ISNUMBER($T114)),ISBLANK($W114),NOT(ISNUMBER($X114))),0,      IF(OR(YEAR($T114)&gt;AH$7,$X114&lt;=0,(YEAR($T114)+$X114)&lt;AH$7),0,     IF(YEAR($T114)=AH$7,               ($W114/($X114*360))*DAYS360($T114,DATE(AH$7,12,31)),     IF((YEAR($T114)+$X114)&lt;=AH$7,               $W114-SUM($Y114:AG114),               $W114/$X114))))</f>
        <v/>
      </c>
      <c r="AI114" s="240">
        <f>IF(OR(NOT(ISNUMBER($T114)),ISBLANK($W114),NOT(ISNUMBER($X114))),0,      IF(OR(YEAR($T114)&gt;AI$7,$X114&lt;=0,(YEAR($T114)+$X114)&lt;AI$7),0,     IF(YEAR($T114)=AI$7,               ($W114/($X114*360))*DAYS360($T114,DATE(AI$7,12,31)),     IF((YEAR($T114)+$X114)&lt;=AI$7,               $W114-SUM($Y114:AH114),               $W114/$X114))))</f>
        <v/>
      </c>
      <c r="AJ114" s="240">
        <f>IF(OR(NOT(ISNUMBER($T114)),ISBLANK($W114),NOT(ISNUMBER($X114))),0,      IF(OR(YEAR($T114)&gt;AJ$7,$X114&lt;=0,(YEAR($T114)+$X114)&lt;AJ$7),0,     IF(YEAR($T114)=AJ$7,               ($W114/($X114*360))*DAYS360($T114,DATE(AJ$7,12,31)),     IF((YEAR($T114)+$X114)&lt;=AJ$7,               $W114-SUM($Y114:AI114),               $W114/$X114))))</f>
        <v/>
      </c>
      <c r="AK114" s="240">
        <f>IF(OR(NOT(ISNUMBER($T114)),ISBLANK($W114),NOT(ISNUMBER($X114))),0,      IF(OR(YEAR($T114)&gt;AK$7,$X114&lt;=0,(YEAR($T114)+$X114)&lt;AK$7),0,     IF(YEAR($T114)=AK$7,               ($W114/($X114*360))*DAYS360($T114,DATE(AK$7,12,31)),     IF((YEAR($T114)+$X114)&lt;=AK$7,               $W114-SUM($Y114:AJ114),               $W114/$X114))))</f>
        <v/>
      </c>
      <c r="AL114" s="240">
        <f>IF(OR(NOT(ISNUMBER($T114)),ISBLANK($W114),NOT(ISNUMBER($X114))),0,      IF(OR(YEAR($T114)&gt;AL$7,$X114&lt;=0,(YEAR($T114)+$X114)&lt;AL$7),0,     IF(YEAR($T114)=AL$7,               ($W114/($X114*360))*DAYS360($T114,DATE(AL$7,12,31)),     IF((YEAR($T114)+$X114)&lt;=AL$7,               $W114-SUM($Y114:AK114),               $W114/$X114))))</f>
        <v/>
      </c>
      <c r="AM114" s="240">
        <f>IF(OR(NOT(ISNUMBER($T114)),ISBLANK($W114),NOT(ISNUMBER($X114))),0,      IF(OR(YEAR($T114)&gt;AM$7,$X114&lt;=0,(YEAR($T114)+$X114)&lt;AM$7),0,     IF(YEAR($T114)=AM$7,               ($W114/($X114*360))*DAYS360($T114,DATE(AM$7,12,31)),     IF((YEAR($T114)+$X114)&lt;=AM$7,               $W114-SUM($Y114:AL114),               $W114/$X114))))</f>
        <v/>
      </c>
      <c r="AN114" s="240">
        <f>IF(OR(NOT(ISNUMBER($T114)),ISBLANK($W114),NOT(ISNUMBER($X114))),0,      IF(OR(YEAR($T114)&gt;AN$7,$X114&lt;=0,(YEAR($T114)+$X114)&lt;AN$7),0,     IF(YEAR($T114)=AN$7,               ($W114/($X114*360))*DAYS360($T114,DATE(AN$7,12,31)),     IF((YEAR($T114)+$X114)&lt;=AN$7,               $W114-SUM($Y114:AM114),               $W114/$X114))))</f>
        <v/>
      </c>
      <c r="AO114" s="240">
        <f>IF(OR(NOT(ISNUMBER($T114)),ISBLANK($W114),NOT(ISNUMBER($X114))),0,      IF(OR(YEAR($T114)&gt;AO$7,$X114&lt;=0,(YEAR($T114)+$X114)&lt;AO$7),0,     IF(YEAR($T114)=AO$7,               ($W114/($X114*360))*DAYS360($T114,DATE(AO$7,12,31)),     IF((YEAR($T114)+$X114)&lt;=AO$7,               $W114-SUM($Y114:AN114),               $W114/$X114))))</f>
        <v/>
      </c>
      <c r="AP114" s="240">
        <f>IF(OR(NOT(ISNUMBER($T114)),ISBLANK($W114),NOT(ISNUMBER($X114))),0,      IF(OR(YEAR($T114)&gt;AP$7,$X114&lt;=0,(YEAR($T114)+$X114)&lt;AP$7),0,     IF(YEAR($T114)=AP$7,               ($W114/($X114*360))*DAYS360($T114,DATE(AP$7,12,31)),     IF((YEAR($T114)+$X114)&lt;=AP$7,               $W114-SUM($Y114:AO114),               $W114/$X114))))</f>
        <v/>
      </c>
      <c r="AQ114" s="240">
        <f>IF(OR(NOT(ISNUMBER($T114)),ISBLANK($W114),NOT(ISNUMBER($X114))),0,      IF(OR(YEAR($T114)&gt;AQ$7,$X114&lt;=0,(YEAR($T114)+$X114)&lt;AQ$7),0,     IF(YEAR($T114)=AQ$7,               ($W114/($X114*360))*DAYS360($T114,DATE(AQ$7,12,31)),     IF((YEAR($T114)+$X114)&lt;=AQ$7,               $W114-SUM($Y114:AP114),               $W114/$X114))))</f>
        <v/>
      </c>
      <c r="AR114" s="240">
        <f>IF(OR(NOT(ISNUMBER($T114)),ISBLANK($W114),NOT(ISNUMBER($X114))),0,      IF(OR(YEAR($T114)&gt;AR$7,$X114&lt;=0,(YEAR($T114)+$X114)&lt;AR$7),0,     IF(YEAR($T114)=AR$7,               ($W114/($X114*360))*DAYS360($T114,DATE(AR$7,12,31)),     IF((YEAR($T114)+$X114)&lt;=AR$7,               $W114-SUM($Y114:AQ114),               $W114/$X114))))</f>
        <v/>
      </c>
      <c r="AS114" s="240">
        <f>IF(OR(NOT(ISNUMBER($T114)),ISBLANK($W114),NOT(ISNUMBER($X114))),0,      IF(OR(YEAR($T114)&gt;AS$7,$X114&lt;=0,(YEAR($T114)+$X114)&lt;AS$7),0,     IF(YEAR($T114)=AS$7,               ($W114/($X114*360))*DAYS360($T114,DATE(AS$7,12,31)),     IF((YEAR($T114)+$X114)&lt;=AS$7,               $W114-SUM($Y114:AR114),               $W114/$X114))))</f>
        <v/>
      </c>
      <c r="AT114" s="240">
        <f>IF(OR(NOT(ISNUMBER($T114)),ISBLANK($W114),NOT(ISNUMBER($X114))),0,      IF(OR(YEAR($T114)&gt;AT$7,$X114&lt;=0,(YEAR($T114)+$X114)&lt;AT$7),0,     IF(YEAR($T114)=AT$7,               ($W114/($X114*360))*DAYS360($T114,DATE(AT$7,12,31)),     IF((YEAR($T114)+$X114)&lt;=AT$7,               $W114-SUM($Y114:AS114),               $W114/$X114))))</f>
        <v/>
      </c>
      <c r="AU114" s="240">
        <f>IF(OR(NOT(ISNUMBER($T114)),ISBLANK($W114),NOT(ISNUMBER($X114))),0,      IF(OR(YEAR($T114)&gt;AU$7,$X114&lt;=0,(YEAR($T114)+$X114)&lt;AU$7),0,     IF(YEAR($T114)=AU$7,               ($W114/($X114*360))*DAYS360($T114,DATE(AU$7,12,31)),     IF((YEAR($T114)+$X114)&lt;=AU$7,               $W114-SUM($Y114:AT114),               $W114/$X114))))</f>
        <v/>
      </c>
      <c r="AV114" s="240">
        <f>IF(OR(NOT(ISNUMBER($T114)),ISBLANK($W114),NOT(ISNUMBER($X114))),0,      IF(OR(YEAR($T114)&gt;AV$7,$X114&lt;=0,(YEAR($T114)+$X114)&lt;AV$7),0,     IF(YEAR($T114)=AV$7,               ($W114/($X114*360))*DAYS360($T114,DATE(AV$7,12,31)),     IF((YEAR($T114)+$X114)&lt;=AV$7,               $W114-SUM($Y114:AU114),               $W114/$X114))))</f>
        <v/>
      </c>
      <c r="AW114" s="240">
        <f>IF(OR(NOT(ISNUMBER($T114)),ISBLANK($W114),NOT(ISNUMBER($X114))),0,      IF(OR(YEAR($T114)&gt;AW$7,$X114&lt;=0,(YEAR($T114)+$X114)&lt;AW$7),0,     IF(YEAR($T114)=AW$7,               ($W114/($X114*360))*DAYS360($T114,DATE(AW$7,12,31)),     IF((YEAR($T114)+$X114)&lt;=AW$7,               $W114-SUM($Y114:AV114),               $W114/$X114))))</f>
        <v/>
      </c>
      <c r="AX114" s="240">
        <f>IF(OR(NOT(ISNUMBER($T114)),ISBLANK($W114),NOT(ISNUMBER($X114))),0,      IF(OR(YEAR($T114)&gt;AX$7,$X114&lt;=0,(YEAR($T114)+$X114)&lt;AX$7),0,     IF(YEAR($T114)=AX$7,               ($W114/($X114*360))*DAYS360($T114,DATE(AX$7,12,31)),     IF((YEAR($T114)+$X114)&lt;=AX$7,               $W114-SUM($Y114:AW114),               $W114/$X114))))</f>
        <v/>
      </c>
      <c r="AY114" s="240">
        <f>IF(OR(NOT(ISNUMBER($T114)),ISBLANK($W114),NOT(ISNUMBER($X114))),0,      IF(OR(YEAR($T114)&gt;AY$7,$X114&lt;=0,(YEAR($T114)+$X114)&lt;AY$7),0,     IF(YEAR($T114)=AY$7,               ($W114/($X114*360))*DAYS360($T114,DATE(AY$7,12,31)),     IF((YEAR($T114)+$X114)&lt;=AY$7,               $W114-SUM($Y114:AX114),               $W114/$X114))))</f>
        <v/>
      </c>
      <c r="AZ114" s="240">
        <f>IF(OR(NOT(ISNUMBER($T114)),ISBLANK($W114),NOT(ISNUMBER($X114))),0,      IF(OR(YEAR($T114)&gt;AZ$7,$X114&lt;=0,(YEAR($T114)+$X114)&lt;AZ$7),0,     IF(YEAR($T114)=AZ$7,               ($W114/($X114*360))*DAYS360($T114,DATE(AZ$7,12,31)),     IF((YEAR($T114)+$X114)&lt;=AZ$7,               $W114-SUM($Y114:AY114),               $W114/$X114))))</f>
        <v/>
      </c>
      <c r="BA114" s="240">
        <f>IF(OR(NOT(ISNUMBER($T114)),ISBLANK($W114),NOT(ISNUMBER($X114))),0,      IF(OR(YEAR($T114)&gt;BA$7,$X114&lt;=0,(YEAR($T114)+$X114)&lt;BA$7),0,     IF(YEAR($T114)=BA$7,               ($W114/($X114*360))*DAYS360($T114,DATE(BA$7,12,31)),     IF((YEAR($T114)+$X114)&lt;=BA$7,               $W114-SUM($Y114:AZ114),               $W114/$X114))))</f>
        <v/>
      </c>
      <c r="BB114" s="240">
        <f>IF(OR(NOT(ISNUMBER($T114)),ISBLANK($W114),NOT(ISNUMBER($X114))),0,      IF(OR(YEAR($T114)&gt;BB$7,$X114&lt;=0,(YEAR($T114)+$X114)&lt;BB$7),0,     IF(YEAR($T114)=BB$7,               ($W114/($X114*360))*DAYS360($T114,DATE(BB$7,12,31)),     IF((YEAR($T114)+$X114)&lt;=BB$7,               $W114-SUM($Y114:BA114),               $W114/$X114))))</f>
        <v/>
      </c>
      <c r="BC114" s="240">
        <f>IF(OR(NOT(ISNUMBER($T114)),ISBLANK($W114),NOT(ISNUMBER($X114))),0,      IF(OR(YEAR($T114)&gt;BC$7,$X114&lt;=0,(YEAR($T114)+$X114)&lt;BC$7),0,     IF(YEAR($T114)=BC$7,               ($W114/($X114*360))*DAYS360($T114,DATE(BC$7,12,31)),     IF((YEAR($T114)+$X114)&lt;=BC$7,               $W114-SUM($Y114:BB114),               $W114/$X114))))</f>
        <v/>
      </c>
      <c r="BD114" s="240">
        <f>IF(OR(NOT(ISNUMBER($T114)),ISBLANK($W114),NOT(ISNUMBER($X114))),0,      IF(OR(YEAR($T114)&gt;BD$7,$X114&lt;=0,(YEAR($T114)+$X114)&lt;BD$7),0,     IF(YEAR($T114)=BD$7,               ($W114/($X114*360))*DAYS360($T114,DATE(BD$7,12,31)),     IF((YEAR($T114)+$X114)&lt;=BD$7,               $W114-SUM($Y114:BC114),               $W114/$X114))))</f>
        <v/>
      </c>
      <c r="BE114" s="240">
        <f>IF(OR(NOT(ISNUMBER($T114)),ISBLANK($W114),NOT(ISNUMBER($X114))),0,      IF(OR(YEAR($T114)&gt;BE$7,$X114&lt;=0,(YEAR($T114)+$X114)&lt;BE$7),0,     IF(YEAR($T114)=BE$7,               ($W114/($X114*360))*DAYS360($T114,DATE(BE$7,12,31)),     IF((YEAR($T114)+$X114)&lt;=BE$7,               $W114-SUM($Y114:BD114),               $W114/$X114))))</f>
        <v/>
      </c>
      <c r="BF114" s="240">
        <f>IF(OR(NOT(ISNUMBER($T114)),ISBLANK($W114),NOT(ISNUMBER($X114))),0,      IF(OR(YEAR($T114)&gt;BF$7,$X114&lt;=0,(YEAR($T114)+$X114)&lt;BF$7),0,     IF(YEAR($T114)=BF$7,               ($W114/($X114*360))*DAYS360($T114,DATE(BF$7,12,31)),     IF((YEAR($T114)+$X114)&lt;=BF$7,               $W114-SUM($Y114:BE114),               $W114/$X114))))</f>
        <v/>
      </c>
      <c r="BG114" s="240">
        <f>IF(OR(NOT(ISNUMBER($T114)),ISBLANK($W114),NOT(ISNUMBER($X114))),0,      IF(OR(YEAR($T114)&gt;BG$7,$X114&lt;=0,(YEAR($T114)+$X114)&lt;BG$7),0,     IF(YEAR($T114)=BG$7,               ($W114/($X114*360))*DAYS360($T114,DATE(BG$7,12,31)),     IF((YEAR($T114)+$X114)&lt;=BG$7,               $W114-SUM($Y114:BF114),               $W114/$X114))))</f>
        <v/>
      </c>
      <c r="BH114" s="240">
        <f>IF(OR(NOT(ISNUMBER($T114)),ISBLANK($W114),NOT(ISNUMBER($X114))),0,      IF(OR(YEAR($T114)&gt;BH$7,$X114&lt;=0,(YEAR($T114)+$X114)&lt;BH$7),0,     IF(YEAR($T114)=BH$7,               ($W114/($X114*360))*DAYS360($T114,DATE(BH$7,12,31)),     IF((YEAR($T114)+$X114)&lt;=BH$7,               $W114-SUM($Y114:BG114),               $W114/$X114))))</f>
        <v/>
      </c>
      <c r="BI114" s="240">
        <f>IF(OR(NOT(ISNUMBER($T114)),ISBLANK($W114),NOT(ISNUMBER($X114))),0,      IF(OR(YEAR($T114)&gt;BI$7,$X114&lt;=0,(YEAR($T114)+$X114)&lt;BI$7),0,     IF(YEAR($T114)=BI$7,               ($W114/($X114*360))*DAYS360($T114,DATE(BI$7,12,31)),     IF((YEAR($T114)+$X114)&lt;=BI$7,               $W114-SUM($Y114:BH114),               $W114/$X114))))</f>
        <v/>
      </c>
      <c r="BJ114" s="240">
        <f>IF(OR(NOT(ISNUMBER($T114)),ISBLANK($W114),NOT(ISNUMBER($X114))),0,      IF(OR(YEAR($T114)&gt;BJ$7,$X114&lt;=0,(YEAR($T114)+$X114)&lt;BJ$7),0,     IF(YEAR($T114)=BJ$7,               ($W114/($X114*360))*DAYS360($T114,DATE(BJ$7,12,31)),     IF((YEAR($T114)+$X114)&lt;=BJ$7,               $W114-SUM($Y114:BI114),               $W114/$X114))))</f>
        <v/>
      </c>
      <c r="BK114" s="240">
        <f>IF(OR(NOT(ISNUMBER($T114)),ISBLANK($W114),NOT(ISNUMBER($X114))),0,      IF(OR(YEAR($T114)&gt;BK$7,$X114&lt;=0,(YEAR($T114)+$X114)&lt;BK$7),0,     IF(YEAR($T114)=BK$7,               ($W114/($X114*360))*DAYS360($T114,DATE(BK$7,12,31)),     IF((YEAR($T114)+$X114)&lt;=BK$7,               $W114-SUM($Y114:BJ114),               $W114/$X114))))</f>
        <v/>
      </c>
      <c r="BL114" s="240">
        <f>IF(OR(NOT(ISNUMBER($T114)),ISBLANK($W114),NOT(ISNUMBER($X114))),0,      IF(OR(YEAR($T114)&gt;BL$7,$X114&lt;=0,(YEAR($T114)+$X114)&lt;BL$7),0,     IF(YEAR($T114)=BL$7,               ($W114/($X114*360))*DAYS360($T114,DATE(BL$7,12,31)),     IF((YEAR($T114)+$X114)&lt;=BL$7,               $W114-SUM($Y114:BK114),               $W114/$X114))))</f>
        <v/>
      </c>
      <c r="BM114" s="240">
        <f>IF(OR(NOT(ISNUMBER($T114)),ISBLANK($W114),NOT(ISNUMBER($X114))),0,      IF(OR(YEAR($T114)&gt;BM$7,$X114&lt;=0,(YEAR($T114)+$X114)&lt;BM$7),0,     IF(YEAR($T114)=BM$7,               ($W114/($X114*360))*DAYS360($T114,DATE(BM$7,12,31)),     IF((YEAR($T114)+$X114)&lt;=BM$7,               $W114-SUM($Y114:BL114),               $W114/$X114))))</f>
        <v/>
      </c>
      <c r="BN114" s="240">
        <f>IF(OR(NOT(ISNUMBER($T114)),ISBLANK($W114),NOT(ISNUMBER($X114))),0,      IF(OR(YEAR($T114)&gt;BN$7,$X114&lt;=0,(YEAR($T114)+$X114)&lt;BN$7),0,     IF(YEAR($T114)=BN$7,               ($W114/($X114*360))*DAYS360($T114,DATE(BN$7,12,31)),     IF((YEAR($T114)+$X114)&lt;=BN$7,               $W114-SUM($Y114:BM114),               $W114/$X114))))</f>
        <v/>
      </c>
      <c r="BO114" s="240">
        <f>IF(OR(NOT(ISNUMBER($T114)),ISBLANK($W114),NOT(ISNUMBER($X114))),0,      IF(OR(YEAR($T114)&gt;BO$7,$X114&lt;=0,(YEAR($T114)+$X114)&lt;BO$7),0,     IF(YEAR($T114)=BO$7,               ($W114/($X114*360))*DAYS360($T114,DATE(BO$7,12,31)),     IF((YEAR($T114)+$X114)&lt;=BO$7,               $W114-SUM($Y114:BN114),               $W114/$X114))))</f>
        <v/>
      </c>
      <c r="BP114" s="240">
        <f>IF(OR(NOT(ISNUMBER($T114)),ISBLANK($W114),NOT(ISNUMBER($X114))),0,      IF(OR(YEAR($T114)&gt;BP$7,$X114&lt;=0,(YEAR($T114)+$X114)&lt;BP$7),0,     IF(YEAR($T114)=BP$7,               ($W114/($X114*360))*DAYS360($T114,DATE(BP$7,12,31)),     IF((YEAR($T114)+$X114)&lt;=BP$7,               $W114-SUM($Y114:BO114),               $W114/$X114))))</f>
        <v/>
      </c>
      <c r="BQ114" s="240">
        <f>IF(OR(NOT(ISNUMBER($T114)),ISBLANK($W114),NOT(ISNUMBER($X114))),0,      IF(OR(YEAR($T114)&gt;BQ$7,$X114&lt;=0,(YEAR($T114)+$X114)&lt;BQ$7),0,     IF(YEAR($T114)=BQ$7,               ($W114/($X114*360))*DAYS360($T114,DATE(BQ$7,12,31)),     IF((YEAR($T114)+$X114)&lt;=BQ$7,               $W114-SUM($Y114:BP114),               $W114/$X114))))</f>
        <v/>
      </c>
      <c r="BR114" s="240">
        <f>IF(OR(NOT(ISNUMBER($T114)),ISBLANK($W114),NOT(ISNUMBER($X114))),0,      IF(OR(YEAR($T114)&gt;BR$7,$X114&lt;=0,(YEAR($T114)+$X114)&lt;BR$7),0,     IF(YEAR($T114)=BR$7,               ($W114/($X114*360))*DAYS360($T114,DATE(BR$7,12,31)),     IF((YEAR($T114)+$X114)&lt;=BR$7,               $W114-SUM($Y114:BQ114),               $W114/$X114))))</f>
        <v/>
      </c>
      <c r="BS114" s="240">
        <f>IF(OR(NOT(ISNUMBER($T114)),ISBLANK($W114),NOT(ISNUMBER($X114))),0,      IF(OR(YEAR($T114)&gt;BS$7,$X114&lt;=0,(YEAR($T114)+$X114)&lt;BS$7),0,     IF(YEAR($T114)=BS$7,               ($W114/($X114*360))*DAYS360($T114,DATE(BS$7,12,31)),     IF((YEAR($T114)+$X114)&lt;=BS$7,               $W114-SUM($Y114:BR114),               $W114/$X114))))</f>
        <v/>
      </c>
      <c r="BT114" s="240">
        <f>IF(OR(NOT(ISNUMBER($T114)),ISBLANK($W114),NOT(ISNUMBER($X114))),0,      IF(OR(YEAR($T114)&gt;BT$7,$X114&lt;=0,(YEAR($T114)+$X114)&lt;BT$7),0,     IF(YEAR($T114)=BT$7,               ($W114/($X114*360))*DAYS360($T114,DATE(BT$7,12,31)),     IF((YEAR($T114)+$X114)&lt;=BT$7,               $W114-SUM($Y114:BS114),               $W114/$X114))))</f>
        <v/>
      </c>
      <c r="BU114" s="240">
        <f>IF(OR(NOT(ISNUMBER($T114)),ISBLANK($W114),NOT(ISNUMBER($X114))),0,      IF(OR(YEAR($T114)&gt;BU$7,$X114&lt;=0,(YEAR($T114)+$X114)&lt;BU$7),0,     IF(YEAR($T114)=BU$7,               ($W114/($X114*360))*DAYS360($T114,DATE(BU$7,12,31)),     IF((YEAR($T114)+$X114)&lt;=BU$7,               $W114-SUM($Y114:BT114),               $W114/$X114))))</f>
        <v/>
      </c>
      <c r="BV114" s="240">
        <f>IF(OR(NOT(ISNUMBER($T114)),ISBLANK($W114),NOT(ISNUMBER($X114))),0,      IF(OR(YEAR($T114)&gt;BV$7,$X114&lt;=0,(YEAR($T114)+$X114)&lt;BV$7),0,     IF(YEAR($T114)=BV$7,               ($W114/($X114*360))*DAYS360($T114,DATE(BV$7,12,31)),     IF((YEAR($T114)+$X114)&lt;=BV$7,               $W114-SUM($Y114:BU114),               $W114/$X114))))</f>
        <v/>
      </c>
      <c r="BW114" s="240">
        <f>IF(OR(NOT(ISNUMBER($T114)),ISBLANK($W114),NOT(ISNUMBER($X114))),0,      IF(OR(YEAR($T114)&gt;BW$7,$X114&lt;=0,(YEAR($T114)+$X114)&lt;BW$7),0,     IF(YEAR($T114)=BW$7,               ($W114/($X114*360))*DAYS360($T114,DATE(BW$7,12,31)),     IF((YEAR($T114)+$X114)&lt;=BW$7,               $W114-SUM($Y114:BV114),               $W114/$X114))))</f>
        <v/>
      </c>
      <c r="BX114" s="240">
        <f>IF(OR(NOT(ISNUMBER($T114)),ISBLANK($W114),NOT(ISNUMBER($X114))),0,      IF(OR(YEAR($T114)&gt;BX$7,$X114&lt;=0,(YEAR($T114)+$X114)&lt;BX$7),0,     IF(YEAR($T114)=BX$7,               ($W114/($X114*360))*DAYS360($T114,DATE(BX$7,12,31)),     IF((YEAR($T114)+$X114)&lt;=BX$7,               $W114-SUM($Y114:BW114),               $W114/$X114))))</f>
        <v/>
      </c>
      <c r="BY114" s="240">
        <f>IF(OR(NOT(ISNUMBER($T114)),ISBLANK($W114),NOT(ISNUMBER($X114))),0,      IF(OR(YEAR($T114)&gt;BY$7,$X114&lt;=0,(YEAR($T114)+$X114)&lt;BY$7),0,     IF(YEAR($T114)=BY$7,               ($W114/($X114*360))*DAYS360($T114,DATE(BY$7,12,31)),     IF((YEAR($T114)+$X114)&lt;=BY$7,               $W114-SUM($Y114:BX114),               $W114/$X114))))</f>
        <v/>
      </c>
    </row>
    <row r="115" ht="15" customFormat="1" customHeight="1" s="14">
      <c r="A115" s="12" t="n"/>
      <c r="B115" s="30" t="inlineStr">
        <is>
          <t>Bien_Immo - 1</t>
        </is>
      </c>
      <c r="C115" s="190" t="n"/>
      <c r="D115" s="356" t="n"/>
      <c r="E115" s="525" t="n"/>
      <c r="F115" s="525" t="n"/>
      <c r="G115" s="525" t="n"/>
      <c r="H115" s="525" t="n"/>
      <c r="I115" s="525" t="n"/>
      <c r="J115" s="525" t="n"/>
      <c r="K115" s="525" t="n"/>
      <c r="L115" s="525" t="n"/>
      <c r="M115" s="525" t="n"/>
      <c r="N115" s="526" t="n"/>
      <c r="O115" s="260" t="n"/>
      <c r="P115" s="191" t="n"/>
      <c r="Q115" s="341" t="inlineStr">
        <is>
          <t>Autres immobilisations corporelles</t>
        </is>
      </c>
      <c r="R115" s="18" t="n"/>
      <c r="S115" s="12">
        <f>B121</f>
        <v/>
      </c>
      <c r="T115" s="176">
        <f>IFERROR( IF(ISBLANK(C121),"",IF(C121&lt;HLOOKUP(S115,$Z$275:$AC$280,5,FALSE),"",MAX(HLOOKUP(S115,$Z$275:$AC$280,6,FALSE),C121) ) ),"")</f>
        <v/>
      </c>
      <c r="U115" s="287">
        <f>IF(ISBLANK(D121),"",D121)</f>
        <v/>
      </c>
      <c r="V115" s="316">
        <f>Q121</f>
        <v/>
      </c>
      <c r="W115" s="512">
        <f>IF(ISBLANK(O121),0,O121)</f>
        <v/>
      </c>
      <c r="X115" s="512">
        <f>IF(ISBLANK(P121),"",P121)</f>
        <v/>
      </c>
      <c r="Y115" s="12" t="n"/>
      <c r="Z115" s="240">
        <f>IF(OR(NOT(ISNUMBER($T115)),ISBLANK($W115),NOT(ISNUMBER($X115))),0,      IF(OR(YEAR($T115)&gt;Z$7,$X115&lt;=0,(YEAR($T115)+$X115)&lt;Z$7),0,     IF(YEAR($T115)=Z$7,               ($W115/($X115*360))*DAYS360($T115,DATE(Z$7,12,31)),     IF((YEAR($T115)+$X115)&lt;=Z$7,               $W115-SUM($Y115:Y115),               $W115/$X115))))</f>
        <v/>
      </c>
      <c r="AA115" s="240">
        <f>IF(OR(NOT(ISNUMBER($T115)),ISBLANK($W115),NOT(ISNUMBER($X115))),0,      IF(OR(YEAR($T115)&gt;AA$7,$X115&lt;=0,(YEAR($T115)+$X115)&lt;AA$7),0,     IF(YEAR($T115)=AA$7,               ($W115/($X115*360))*DAYS360($T115,DATE(AA$7,12,31)),     IF((YEAR($T115)+$X115)&lt;=AA$7,               $W115-SUM($Y115:Z115),               $W115/$X115))))</f>
        <v/>
      </c>
      <c r="AB115" s="240">
        <f>IF(OR(NOT(ISNUMBER($T115)),ISBLANK($W115),NOT(ISNUMBER($X115))),0,      IF(OR(YEAR($T115)&gt;AB$7,$X115&lt;=0,(YEAR($T115)+$X115)&lt;AB$7),0,     IF(YEAR($T115)=AB$7,               ($W115/($X115*360))*DAYS360($T115,DATE(AB$7,12,31)),     IF((YEAR($T115)+$X115)&lt;=AB$7,               $W115-SUM($Y115:AA115),               $W115/$X115))))</f>
        <v/>
      </c>
      <c r="AC115" s="240">
        <f>IF(OR(NOT(ISNUMBER($T115)),ISBLANK($W115),NOT(ISNUMBER($X115))),0,      IF(OR(YEAR($T115)&gt;AC$7,$X115&lt;=0,(YEAR($T115)+$X115)&lt;AC$7),0,     IF(YEAR($T115)=AC$7,               ($W115/($X115*360))*DAYS360($T115,DATE(AC$7,12,31)),     IF((YEAR($T115)+$X115)&lt;=AC$7,               $W115-SUM($Y115:AB115),               $W115/$X115))))</f>
        <v/>
      </c>
      <c r="AD115" s="240">
        <f>IF(OR(NOT(ISNUMBER($T115)),ISBLANK($W115),NOT(ISNUMBER($X115))),0,      IF(OR(YEAR($T115)&gt;AD$7,$X115&lt;=0,(YEAR($T115)+$X115)&lt;AD$7),0,     IF(YEAR($T115)=AD$7,               ($W115/($X115*360))*DAYS360($T115,DATE(AD$7,12,31)),     IF((YEAR($T115)+$X115)&lt;=AD$7,               $W115-SUM($Y115:AC115),               $W115/$X115))))</f>
        <v/>
      </c>
      <c r="AE115" s="240">
        <f>IF(OR(NOT(ISNUMBER($T115)),ISBLANK($W115),NOT(ISNUMBER($X115))),0,      IF(OR(YEAR($T115)&gt;AE$7,$X115&lt;=0,(YEAR($T115)+$X115)&lt;AE$7),0,     IF(YEAR($T115)=AE$7,               ($W115/($X115*360))*DAYS360($T115,DATE(AE$7,12,31)),     IF((YEAR($T115)+$X115)&lt;=AE$7,               $W115-SUM($Y115:AD115),               $W115/$X115))))</f>
        <v/>
      </c>
      <c r="AF115" s="240">
        <f>IF(OR(NOT(ISNUMBER($T115)),ISBLANK($W115),NOT(ISNUMBER($X115))),0,      IF(OR(YEAR($T115)&gt;AF$7,$X115&lt;=0,(YEAR($T115)+$X115)&lt;AF$7),0,     IF(YEAR($T115)=AF$7,               ($W115/($X115*360))*DAYS360($T115,DATE(AF$7,12,31)),     IF((YEAR($T115)+$X115)&lt;=AF$7,               $W115-SUM($Y115:AE115),               $W115/$X115))))</f>
        <v/>
      </c>
      <c r="AG115" s="240">
        <f>IF(OR(NOT(ISNUMBER($T115)),ISBLANK($W115),NOT(ISNUMBER($X115))),0,      IF(OR(YEAR($T115)&gt;AG$7,$X115&lt;=0,(YEAR($T115)+$X115)&lt;AG$7),0,     IF(YEAR($T115)=AG$7,               ($W115/($X115*360))*DAYS360($T115,DATE(AG$7,12,31)),     IF((YEAR($T115)+$X115)&lt;=AG$7,               $W115-SUM($Y115:AF115),               $W115/$X115))))</f>
        <v/>
      </c>
      <c r="AH115" s="240">
        <f>IF(OR(NOT(ISNUMBER($T115)),ISBLANK($W115),NOT(ISNUMBER($X115))),0,      IF(OR(YEAR($T115)&gt;AH$7,$X115&lt;=0,(YEAR($T115)+$X115)&lt;AH$7),0,     IF(YEAR($T115)=AH$7,               ($W115/($X115*360))*DAYS360($T115,DATE(AH$7,12,31)),     IF((YEAR($T115)+$X115)&lt;=AH$7,               $W115-SUM($Y115:AG115),               $W115/$X115))))</f>
        <v/>
      </c>
      <c r="AI115" s="240">
        <f>IF(OR(NOT(ISNUMBER($T115)),ISBLANK($W115),NOT(ISNUMBER($X115))),0,      IF(OR(YEAR($T115)&gt;AI$7,$X115&lt;=0,(YEAR($T115)+$X115)&lt;AI$7),0,     IF(YEAR($T115)=AI$7,               ($W115/($X115*360))*DAYS360($T115,DATE(AI$7,12,31)),     IF((YEAR($T115)+$X115)&lt;=AI$7,               $W115-SUM($Y115:AH115),               $W115/$X115))))</f>
        <v/>
      </c>
      <c r="AJ115" s="240">
        <f>IF(OR(NOT(ISNUMBER($T115)),ISBLANK($W115),NOT(ISNUMBER($X115))),0,      IF(OR(YEAR($T115)&gt;AJ$7,$X115&lt;=0,(YEAR($T115)+$X115)&lt;AJ$7),0,     IF(YEAR($T115)=AJ$7,               ($W115/($X115*360))*DAYS360($T115,DATE(AJ$7,12,31)),     IF((YEAR($T115)+$X115)&lt;=AJ$7,               $W115-SUM($Y115:AI115),               $W115/$X115))))</f>
        <v/>
      </c>
      <c r="AK115" s="240">
        <f>IF(OR(NOT(ISNUMBER($T115)),ISBLANK($W115),NOT(ISNUMBER($X115))),0,      IF(OR(YEAR($T115)&gt;AK$7,$X115&lt;=0,(YEAR($T115)+$X115)&lt;AK$7),0,     IF(YEAR($T115)=AK$7,               ($W115/($X115*360))*DAYS360($T115,DATE(AK$7,12,31)),     IF((YEAR($T115)+$X115)&lt;=AK$7,               $W115-SUM($Y115:AJ115),               $W115/$X115))))</f>
        <v/>
      </c>
      <c r="AL115" s="240">
        <f>IF(OR(NOT(ISNUMBER($T115)),ISBLANK($W115),NOT(ISNUMBER($X115))),0,      IF(OR(YEAR($T115)&gt;AL$7,$X115&lt;=0,(YEAR($T115)+$X115)&lt;AL$7),0,     IF(YEAR($T115)=AL$7,               ($W115/($X115*360))*DAYS360($T115,DATE(AL$7,12,31)),     IF((YEAR($T115)+$X115)&lt;=AL$7,               $W115-SUM($Y115:AK115),               $W115/$X115))))</f>
        <v/>
      </c>
      <c r="AM115" s="240">
        <f>IF(OR(NOT(ISNUMBER($T115)),ISBLANK($W115),NOT(ISNUMBER($X115))),0,      IF(OR(YEAR($T115)&gt;AM$7,$X115&lt;=0,(YEAR($T115)+$X115)&lt;AM$7),0,     IF(YEAR($T115)=AM$7,               ($W115/($X115*360))*DAYS360($T115,DATE(AM$7,12,31)),     IF((YEAR($T115)+$X115)&lt;=AM$7,               $W115-SUM($Y115:AL115),               $W115/$X115))))</f>
        <v/>
      </c>
      <c r="AN115" s="240">
        <f>IF(OR(NOT(ISNUMBER($T115)),ISBLANK($W115),NOT(ISNUMBER($X115))),0,      IF(OR(YEAR($T115)&gt;AN$7,$X115&lt;=0,(YEAR($T115)+$X115)&lt;AN$7),0,     IF(YEAR($T115)=AN$7,               ($W115/($X115*360))*DAYS360($T115,DATE(AN$7,12,31)),     IF((YEAR($T115)+$X115)&lt;=AN$7,               $W115-SUM($Y115:AM115),               $W115/$X115))))</f>
        <v/>
      </c>
      <c r="AO115" s="240">
        <f>IF(OR(NOT(ISNUMBER($T115)),ISBLANK($W115),NOT(ISNUMBER($X115))),0,      IF(OR(YEAR($T115)&gt;AO$7,$X115&lt;=0,(YEAR($T115)+$X115)&lt;AO$7),0,     IF(YEAR($T115)=AO$7,               ($W115/($X115*360))*DAYS360($T115,DATE(AO$7,12,31)),     IF((YEAR($T115)+$X115)&lt;=AO$7,               $W115-SUM($Y115:AN115),               $W115/$X115))))</f>
        <v/>
      </c>
      <c r="AP115" s="240">
        <f>IF(OR(NOT(ISNUMBER($T115)),ISBLANK($W115),NOT(ISNUMBER($X115))),0,      IF(OR(YEAR($T115)&gt;AP$7,$X115&lt;=0,(YEAR($T115)+$X115)&lt;AP$7),0,     IF(YEAR($T115)=AP$7,               ($W115/($X115*360))*DAYS360($T115,DATE(AP$7,12,31)),     IF((YEAR($T115)+$X115)&lt;=AP$7,               $W115-SUM($Y115:AO115),               $W115/$X115))))</f>
        <v/>
      </c>
      <c r="AQ115" s="240">
        <f>IF(OR(NOT(ISNUMBER($T115)),ISBLANK($W115),NOT(ISNUMBER($X115))),0,      IF(OR(YEAR($T115)&gt;AQ$7,$X115&lt;=0,(YEAR($T115)+$X115)&lt;AQ$7),0,     IF(YEAR($T115)=AQ$7,               ($W115/($X115*360))*DAYS360($T115,DATE(AQ$7,12,31)),     IF((YEAR($T115)+$X115)&lt;=AQ$7,               $W115-SUM($Y115:AP115),               $W115/$X115))))</f>
        <v/>
      </c>
      <c r="AR115" s="240">
        <f>IF(OR(NOT(ISNUMBER($T115)),ISBLANK($W115),NOT(ISNUMBER($X115))),0,      IF(OR(YEAR($T115)&gt;AR$7,$X115&lt;=0,(YEAR($T115)+$X115)&lt;AR$7),0,     IF(YEAR($T115)=AR$7,               ($W115/($X115*360))*DAYS360($T115,DATE(AR$7,12,31)),     IF((YEAR($T115)+$X115)&lt;=AR$7,               $W115-SUM($Y115:AQ115),               $W115/$X115))))</f>
        <v/>
      </c>
      <c r="AS115" s="240">
        <f>IF(OR(NOT(ISNUMBER($T115)),ISBLANK($W115),NOT(ISNUMBER($X115))),0,      IF(OR(YEAR($T115)&gt;AS$7,$X115&lt;=0,(YEAR($T115)+$X115)&lt;AS$7),0,     IF(YEAR($T115)=AS$7,               ($W115/($X115*360))*DAYS360($T115,DATE(AS$7,12,31)),     IF((YEAR($T115)+$X115)&lt;=AS$7,               $W115-SUM($Y115:AR115),               $W115/$X115))))</f>
        <v/>
      </c>
      <c r="AT115" s="240">
        <f>IF(OR(NOT(ISNUMBER($T115)),ISBLANK($W115),NOT(ISNUMBER($X115))),0,      IF(OR(YEAR($T115)&gt;AT$7,$X115&lt;=0,(YEAR($T115)+$X115)&lt;AT$7),0,     IF(YEAR($T115)=AT$7,               ($W115/($X115*360))*DAYS360($T115,DATE(AT$7,12,31)),     IF((YEAR($T115)+$X115)&lt;=AT$7,               $W115-SUM($Y115:AS115),               $W115/$X115))))</f>
        <v/>
      </c>
      <c r="AU115" s="240">
        <f>IF(OR(NOT(ISNUMBER($T115)),ISBLANK($W115),NOT(ISNUMBER($X115))),0,      IF(OR(YEAR($T115)&gt;AU$7,$X115&lt;=0,(YEAR($T115)+$X115)&lt;AU$7),0,     IF(YEAR($T115)=AU$7,               ($W115/($X115*360))*DAYS360($T115,DATE(AU$7,12,31)),     IF((YEAR($T115)+$X115)&lt;=AU$7,               $W115-SUM($Y115:AT115),               $W115/$X115))))</f>
        <v/>
      </c>
      <c r="AV115" s="240">
        <f>IF(OR(NOT(ISNUMBER($T115)),ISBLANK($W115),NOT(ISNUMBER($X115))),0,      IF(OR(YEAR($T115)&gt;AV$7,$X115&lt;=0,(YEAR($T115)+$X115)&lt;AV$7),0,     IF(YEAR($T115)=AV$7,               ($W115/($X115*360))*DAYS360($T115,DATE(AV$7,12,31)),     IF((YEAR($T115)+$X115)&lt;=AV$7,               $W115-SUM($Y115:AU115),               $W115/$X115))))</f>
        <v/>
      </c>
      <c r="AW115" s="240">
        <f>IF(OR(NOT(ISNUMBER($T115)),ISBLANK($W115),NOT(ISNUMBER($X115))),0,      IF(OR(YEAR($T115)&gt;AW$7,$X115&lt;=0,(YEAR($T115)+$X115)&lt;AW$7),0,     IF(YEAR($T115)=AW$7,               ($W115/($X115*360))*DAYS360($T115,DATE(AW$7,12,31)),     IF((YEAR($T115)+$X115)&lt;=AW$7,               $W115-SUM($Y115:AV115),               $W115/$X115))))</f>
        <v/>
      </c>
      <c r="AX115" s="240">
        <f>IF(OR(NOT(ISNUMBER($T115)),ISBLANK($W115),NOT(ISNUMBER($X115))),0,      IF(OR(YEAR($T115)&gt;AX$7,$X115&lt;=0,(YEAR($T115)+$X115)&lt;AX$7),0,     IF(YEAR($T115)=AX$7,               ($W115/($X115*360))*DAYS360($T115,DATE(AX$7,12,31)),     IF((YEAR($T115)+$X115)&lt;=AX$7,               $W115-SUM($Y115:AW115),               $W115/$X115))))</f>
        <v/>
      </c>
      <c r="AY115" s="240">
        <f>IF(OR(NOT(ISNUMBER($T115)),ISBLANK($W115),NOT(ISNUMBER($X115))),0,      IF(OR(YEAR($T115)&gt;AY$7,$X115&lt;=0,(YEAR($T115)+$X115)&lt;AY$7),0,     IF(YEAR($T115)=AY$7,               ($W115/($X115*360))*DAYS360($T115,DATE(AY$7,12,31)),     IF((YEAR($T115)+$X115)&lt;=AY$7,               $W115-SUM($Y115:AX115),               $W115/$X115))))</f>
        <v/>
      </c>
      <c r="AZ115" s="240">
        <f>IF(OR(NOT(ISNUMBER($T115)),ISBLANK($W115),NOT(ISNUMBER($X115))),0,      IF(OR(YEAR($T115)&gt;AZ$7,$X115&lt;=0,(YEAR($T115)+$X115)&lt;AZ$7),0,     IF(YEAR($T115)=AZ$7,               ($W115/($X115*360))*DAYS360($T115,DATE(AZ$7,12,31)),     IF((YEAR($T115)+$X115)&lt;=AZ$7,               $W115-SUM($Y115:AY115),               $W115/$X115))))</f>
        <v/>
      </c>
      <c r="BA115" s="240">
        <f>IF(OR(NOT(ISNUMBER($T115)),ISBLANK($W115),NOT(ISNUMBER($X115))),0,      IF(OR(YEAR($T115)&gt;BA$7,$X115&lt;=0,(YEAR($T115)+$X115)&lt;BA$7),0,     IF(YEAR($T115)=BA$7,               ($W115/($X115*360))*DAYS360($T115,DATE(BA$7,12,31)),     IF((YEAR($T115)+$X115)&lt;=BA$7,               $W115-SUM($Y115:AZ115),               $W115/$X115))))</f>
        <v/>
      </c>
      <c r="BB115" s="240">
        <f>IF(OR(NOT(ISNUMBER($T115)),ISBLANK($W115),NOT(ISNUMBER($X115))),0,      IF(OR(YEAR($T115)&gt;BB$7,$X115&lt;=0,(YEAR($T115)+$X115)&lt;BB$7),0,     IF(YEAR($T115)=BB$7,               ($W115/($X115*360))*DAYS360($T115,DATE(BB$7,12,31)),     IF((YEAR($T115)+$X115)&lt;=BB$7,               $W115-SUM($Y115:BA115),               $W115/$X115))))</f>
        <v/>
      </c>
      <c r="BC115" s="240">
        <f>IF(OR(NOT(ISNUMBER($T115)),ISBLANK($W115),NOT(ISNUMBER($X115))),0,      IF(OR(YEAR($T115)&gt;BC$7,$X115&lt;=0,(YEAR($T115)+$X115)&lt;BC$7),0,     IF(YEAR($T115)=BC$7,               ($W115/($X115*360))*DAYS360($T115,DATE(BC$7,12,31)),     IF((YEAR($T115)+$X115)&lt;=BC$7,               $W115-SUM($Y115:BB115),               $W115/$X115))))</f>
        <v/>
      </c>
      <c r="BD115" s="240">
        <f>IF(OR(NOT(ISNUMBER($T115)),ISBLANK($W115),NOT(ISNUMBER($X115))),0,      IF(OR(YEAR($T115)&gt;BD$7,$X115&lt;=0,(YEAR($T115)+$X115)&lt;BD$7),0,     IF(YEAR($T115)=BD$7,               ($W115/($X115*360))*DAYS360($T115,DATE(BD$7,12,31)),     IF((YEAR($T115)+$X115)&lt;=BD$7,               $W115-SUM($Y115:BC115),               $W115/$X115))))</f>
        <v/>
      </c>
      <c r="BE115" s="240">
        <f>IF(OR(NOT(ISNUMBER($T115)),ISBLANK($W115),NOT(ISNUMBER($X115))),0,      IF(OR(YEAR($T115)&gt;BE$7,$X115&lt;=0,(YEAR($T115)+$X115)&lt;BE$7),0,     IF(YEAR($T115)=BE$7,               ($W115/($X115*360))*DAYS360($T115,DATE(BE$7,12,31)),     IF((YEAR($T115)+$X115)&lt;=BE$7,               $W115-SUM($Y115:BD115),               $W115/$X115))))</f>
        <v/>
      </c>
      <c r="BF115" s="240">
        <f>IF(OR(NOT(ISNUMBER($T115)),ISBLANK($W115),NOT(ISNUMBER($X115))),0,      IF(OR(YEAR($T115)&gt;BF$7,$X115&lt;=0,(YEAR($T115)+$X115)&lt;BF$7),0,     IF(YEAR($T115)=BF$7,               ($W115/($X115*360))*DAYS360($T115,DATE(BF$7,12,31)),     IF((YEAR($T115)+$X115)&lt;=BF$7,               $W115-SUM($Y115:BE115),               $W115/$X115))))</f>
        <v/>
      </c>
      <c r="BG115" s="240">
        <f>IF(OR(NOT(ISNUMBER($T115)),ISBLANK($W115),NOT(ISNUMBER($X115))),0,      IF(OR(YEAR($T115)&gt;BG$7,$X115&lt;=0,(YEAR($T115)+$X115)&lt;BG$7),0,     IF(YEAR($T115)=BG$7,               ($W115/($X115*360))*DAYS360($T115,DATE(BG$7,12,31)),     IF((YEAR($T115)+$X115)&lt;=BG$7,               $W115-SUM($Y115:BF115),               $W115/$X115))))</f>
        <v/>
      </c>
      <c r="BH115" s="240">
        <f>IF(OR(NOT(ISNUMBER($T115)),ISBLANK($W115),NOT(ISNUMBER($X115))),0,      IF(OR(YEAR($T115)&gt;BH$7,$X115&lt;=0,(YEAR($T115)+$X115)&lt;BH$7),0,     IF(YEAR($T115)=BH$7,               ($W115/($X115*360))*DAYS360($T115,DATE(BH$7,12,31)),     IF((YEAR($T115)+$X115)&lt;=BH$7,               $W115-SUM($Y115:BG115),               $W115/$X115))))</f>
        <v/>
      </c>
      <c r="BI115" s="240">
        <f>IF(OR(NOT(ISNUMBER($T115)),ISBLANK($W115),NOT(ISNUMBER($X115))),0,      IF(OR(YEAR($T115)&gt;BI$7,$X115&lt;=0,(YEAR($T115)+$X115)&lt;BI$7),0,     IF(YEAR($T115)=BI$7,               ($W115/($X115*360))*DAYS360($T115,DATE(BI$7,12,31)),     IF((YEAR($T115)+$X115)&lt;=BI$7,               $W115-SUM($Y115:BH115),               $W115/$X115))))</f>
        <v/>
      </c>
      <c r="BJ115" s="240">
        <f>IF(OR(NOT(ISNUMBER($T115)),ISBLANK($W115),NOT(ISNUMBER($X115))),0,      IF(OR(YEAR($T115)&gt;BJ$7,$X115&lt;=0,(YEAR($T115)+$X115)&lt;BJ$7),0,     IF(YEAR($T115)=BJ$7,               ($W115/($X115*360))*DAYS360($T115,DATE(BJ$7,12,31)),     IF((YEAR($T115)+$X115)&lt;=BJ$7,               $W115-SUM($Y115:BI115),               $W115/$X115))))</f>
        <v/>
      </c>
      <c r="BK115" s="240">
        <f>IF(OR(NOT(ISNUMBER($T115)),ISBLANK($W115),NOT(ISNUMBER($X115))),0,      IF(OR(YEAR($T115)&gt;BK$7,$X115&lt;=0,(YEAR($T115)+$X115)&lt;BK$7),0,     IF(YEAR($T115)=BK$7,               ($W115/($X115*360))*DAYS360($T115,DATE(BK$7,12,31)),     IF((YEAR($T115)+$X115)&lt;=BK$7,               $W115-SUM($Y115:BJ115),               $W115/$X115))))</f>
        <v/>
      </c>
      <c r="BL115" s="240">
        <f>IF(OR(NOT(ISNUMBER($T115)),ISBLANK($W115),NOT(ISNUMBER($X115))),0,      IF(OR(YEAR($T115)&gt;BL$7,$X115&lt;=0,(YEAR($T115)+$X115)&lt;BL$7),0,     IF(YEAR($T115)=BL$7,               ($W115/($X115*360))*DAYS360($T115,DATE(BL$7,12,31)),     IF((YEAR($T115)+$X115)&lt;=BL$7,               $W115-SUM($Y115:BK115),               $W115/$X115))))</f>
        <v/>
      </c>
      <c r="BM115" s="240">
        <f>IF(OR(NOT(ISNUMBER($T115)),ISBLANK($W115),NOT(ISNUMBER($X115))),0,      IF(OR(YEAR($T115)&gt;BM$7,$X115&lt;=0,(YEAR($T115)+$X115)&lt;BM$7),0,     IF(YEAR($T115)=BM$7,               ($W115/($X115*360))*DAYS360($T115,DATE(BM$7,12,31)),     IF((YEAR($T115)+$X115)&lt;=BM$7,               $W115-SUM($Y115:BL115),               $W115/$X115))))</f>
        <v/>
      </c>
      <c r="BN115" s="240">
        <f>IF(OR(NOT(ISNUMBER($T115)),ISBLANK($W115),NOT(ISNUMBER($X115))),0,      IF(OR(YEAR($T115)&gt;BN$7,$X115&lt;=0,(YEAR($T115)+$X115)&lt;BN$7),0,     IF(YEAR($T115)=BN$7,               ($W115/($X115*360))*DAYS360($T115,DATE(BN$7,12,31)),     IF((YEAR($T115)+$X115)&lt;=BN$7,               $W115-SUM($Y115:BM115),               $W115/$X115))))</f>
        <v/>
      </c>
      <c r="BO115" s="240">
        <f>IF(OR(NOT(ISNUMBER($T115)),ISBLANK($W115),NOT(ISNUMBER($X115))),0,      IF(OR(YEAR($T115)&gt;BO$7,$X115&lt;=0,(YEAR($T115)+$X115)&lt;BO$7),0,     IF(YEAR($T115)=BO$7,               ($W115/($X115*360))*DAYS360($T115,DATE(BO$7,12,31)),     IF((YEAR($T115)+$X115)&lt;=BO$7,               $W115-SUM($Y115:BN115),               $W115/$X115))))</f>
        <v/>
      </c>
      <c r="BP115" s="240">
        <f>IF(OR(NOT(ISNUMBER($T115)),ISBLANK($W115),NOT(ISNUMBER($X115))),0,      IF(OR(YEAR($T115)&gt;BP$7,$X115&lt;=0,(YEAR($T115)+$X115)&lt;BP$7),0,     IF(YEAR($T115)=BP$7,               ($W115/($X115*360))*DAYS360($T115,DATE(BP$7,12,31)),     IF((YEAR($T115)+$X115)&lt;=BP$7,               $W115-SUM($Y115:BO115),               $W115/$X115))))</f>
        <v/>
      </c>
      <c r="BQ115" s="240">
        <f>IF(OR(NOT(ISNUMBER($T115)),ISBLANK($W115),NOT(ISNUMBER($X115))),0,      IF(OR(YEAR($T115)&gt;BQ$7,$X115&lt;=0,(YEAR($T115)+$X115)&lt;BQ$7),0,     IF(YEAR($T115)=BQ$7,               ($W115/($X115*360))*DAYS360($T115,DATE(BQ$7,12,31)),     IF((YEAR($T115)+$X115)&lt;=BQ$7,               $W115-SUM($Y115:BP115),               $W115/$X115))))</f>
        <v/>
      </c>
      <c r="BR115" s="240">
        <f>IF(OR(NOT(ISNUMBER($T115)),ISBLANK($W115),NOT(ISNUMBER($X115))),0,      IF(OR(YEAR($T115)&gt;BR$7,$X115&lt;=0,(YEAR($T115)+$X115)&lt;BR$7),0,     IF(YEAR($T115)=BR$7,               ($W115/($X115*360))*DAYS360($T115,DATE(BR$7,12,31)),     IF((YEAR($T115)+$X115)&lt;=BR$7,               $W115-SUM($Y115:BQ115),               $W115/$X115))))</f>
        <v/>
      </c>
      <c r="BS115" s="240">
        <f>IF(OR(NOT(ISNUMBER($T115)),ISBLANK($W115),NOT(ISNUMBER($X115))),0,      IF(OR(YEAR($T115)&gt;BS$7,$X115&lt;=0,(YEAR($T115)+$X115)&lt;BS$7),0,     IF(YEAR($T115)=BS$7,               ($W115/($X115*360))*DAYS360($T115,DATE(BS$7,12,31)),     IF((YEAR($T115)+$X115)&lt;=BS$7,               $W115-SUM($Y115:BR115),               $W115/$X115))))</f>
        <v/>
      </c>
      <c r="BT115" s="240">
        <f>IF(OR(NOT(ISNUMBER($T115)),ISBLANK($W115),NOT(ISNUMBER($X115))),0,      IF(OR(YEAR($T115)&gt;BT$7,$X115&lt;=0,(YEAR($T115)+$X115)&lt;BT$7),0,     IF(YEAR($T115)=BT$7,               ($W115/($X115*360))*DAYS360($T115,DATE(BT$7,12,31)),     IF((YEAR($T115)+$X115)&lt;=BT$7,               $W115-SUM($Y115:BS115),               $W115/$X115))))</f>
        <v/>
      </c>
      <c r="BU115" s="240">
        <f>IF(OR(NOT(ISNUMBER($T115)),ISBLANK($W115),NOT(ISNUMBER($X115))),0,      IF(OR(YEAR($T115)&gt;BU$7,$X115&lt;=0,(YEAR($T115)+$X115)&lt;BU$7),0,     IF(YEAR($T115)=BU$7,               ($W115/($X115*360))*DAYS360($T115,DATE(BU$7,12,31)),     IF((YEAR($T115)+$X115)&lt;=BU$7,               $W115-SUM($Y115:BT115),               $W115/$X115))))</f>
        <v/>
      </c>
      <c r="BV115" s="240">
        <f>IF(OR(NOT(ISNUMBER($T115)),ISBLANK($W115),NOT(ISNUMBER($X115))),0,      IF(OR(YEAR($T115)&gt;BV$7,$X115&lt;=0,(YEAR($T115)+$X115)&lt;BV$7),0,     IF(YEAR($T115)=BV$7,               ($W115/($X115*360))*DAYS360($T115,DATE(BV$7,12,31)),     IF((YEAR($T115)+$X115)&lt;=BV$7,               $W115-SUM($Y115:BU115),               $W115/$X115))))</f>
        <v/>
      </c>
      <c r="BW115" s="240">
        <f>IF(OR(NOT(ISNUMBER($T115)),ISBLANK($W115),NOT(ISNUMBER($X115))),0,      IF(OR(YEAR($T115)&gt;BW$7,$X115&lt;=0,(YEAR($T115)+$X115)&lt;BW$7),0,     IF(YEAR($T115)=BW$7,               ($W115/($X115*360))*DAYS360($T115,DATE(BW$7,12,31)),     IF((YEAR($T115)+$X115)&lt;=BW$7,               $W115-SUM($Y115:BV115),               $W115/$X115))))</f>
        <v/>
      </c>
      <c r="BX115" s="240">
        <f>IF(OR(NOT(ISNUMBER($T115)),ISBLANK($W115),NOT(ISNUMBER($X115))),0,      IF(OR(YEAR($T115)&gt;BX$7,$X115&lt;=0,(YEAR($T115)+$X115)&lt;BX$7),0,     IF(YEAR($T115)=BX$7,               ($W115/($X115*360))*DAYS360($T115,DATE(BX$7,12,31)),     IF((YEAR($T115)+$X115)&lt;=BX$7,               $W115-SUM($Y115:BW115),               $W115/$X115))))</f>
        <v/>
      </c>
      <c r="BY115" s="240">
        <f>IF(OR(NOT(ISNUMBER($T115)),ISBLANK($W115),NOT(ISNUMBER($X115))),0,      IF(OR(YEAR($T115)&gt;BY$7,$X115&lt;=0,(YEAR($T115)+$X115)&lt;BY$7),0,     IF(YEAR($T115)=BY$7,               ($W115/($X115*360))*DAYS360($T115,DATE(BY$7,12,31)),     IF((YEAR($T115)+$X115)&lt;=BY$7,               $W115-SUM($Y115:BX115),               $W115/$X115))))</f>
        <v/>
      </c>
    </row>
    <row r="116" ht="15" customFormat="1" customHeight="1" s="14">
      <c r="A116" s="12" t="n"/>
      <c r="B116" s="30" t="inlineStr">
        <is>
          <t>Bien_Immo - 1</t>
        </is>
      </c>
      <c r="C116" s="190" t="n"/>
      <c r="D116" s="356" t="n"/>
      <c r="E116" s="525" t="n"/>
      <c r="F116" s="525" t="n"/>
      <c r="G116" s="525" t="n"/>
      <c r="H116" s="525" t="n"/>
      <c r="I116" s="525" t="n"/>
      <c r="J116" s="525" t="n"/>
      <c r="K116" s="525" t="n"/>
      <c r="L116" s="525" t="n"/>
      <c r="M116" s="525" t="n"/>
      <c r="N116" s="526" t="n"/>
      <c r="O116" s="260" t="n"/>
      <c r="P116" s="191" t="n"/>
      <c r="Q116" s="341" t="inlineStr">
        <is>
          <t>Autres immobilisations corporelles</t>
        </is>
      </c>
      <c r="R116" s="18" t="n"/>
      <c r="S116" s="12">
        <f>B122</f>
        <v/>
      </c>
      <c r="T116" s="176">
        <f>IFERROR( IF(ISBLANK(C122),"",IF(C122&lt;HLOOKUP(S116,$Z$275:$AC$280,5,FALSE),"",MAX(HLOOKUP(S116,$Z$275:$AC$280,6,FALSE),C122) ) ),"")</f>
        <v/>
      </c>
      <c r="U116" s="287">
        <f>IF(ISBLANK(D122),"",D122)</f>
        <v/>
      </c>
      <c r="V116" s="316">
        <f>Q122</f>
        <v/>
      </c>
      <c r="W116" s="512">
        <f>IF(ISBLANK(O122),0,O122)</f>
        <v/>
      </c>
      <c r="X116" s="512">
        <f>IF(ISBLANK(P122),"",P122)</f>
        <v/>
      </c>
      <c r="Y116" s="12" t="n"/>
      <c r="Z116" s="240">
        <f>IF(OR(NOT(ISNUMBER($T116)),ISBLANK($W116),NOT(ISNUMBER($X116))),0,      IF(OR(YEAR($T116)&gt;Z$7,$X116&lt;=0,(YEAR($T116)+$X116)&lt;Z$7),0,     IF(YEAR($T116)=Z$7,               ($W116/($X116*360))*DAYS360($T116,DATE(Z$7,12,31)),     IF((YEAR($T116)+$X116)&lt;=Z$7,               $W116-SUM($Y116:Y116),               $W116/$X116))))</f>
        <v/>
      </c>
      <c r="AA116" s="240">
        <f>IF(OR(NOT(ISNUMBER($T116)),ISBLANK($W116),NOT(ISNUMBER($X116))),0,      IF(OR(YEAR($T116)&gt;AA$7,$X116&lt;=0,(YEAR($T116)+$X116)&lt;AA$7),0,     IF(YEAR($T116)=AA$7,               ($W116/($X116*360))*DAYS360($T116,DATE(AA$7,12,31)),     IF((YEAR($T116)+$X116)&lt;=AA$7,               $W116-SUM($Y116:Z116),               $W116/$X116))))</f>
        <v/>
      </c>
      <c r="AB116" s="240">
        <f>IF(OR(NOT(ISNUMBER($T116)),ISBLANK($W116),NOT(ISNUMBER($X116))),0,      IF(OR(YEAR($T116)&gt;AB$7,$X116&lt;=0,(YEAR($T116)+$X116)&lt;AB$7),0,     IF(YEAR($T116)=AB$7,               ($W116/($X116*360))*DAYS360($T116,DATE(AB$7,12,31)),     IF((YEAR($T116)+$X116)&lt;=AB$7,               $W116-SUM($Y116:AA116),               $W116/$X116))))</f>
        <v/>
      </c>
      <c r="AC116" s="240">
        <f>IF(OR(NOT(ISNUMBER($T116)),ISBLANK($W116),NOT(ISNUMBER($X116))),0,      IF(OR(YEAR($T116)&gt;AC$7,$X116&lt;=0,(YEAR($T116)+$X116)&lt;AC$7),0,     IF(YEAR($T116)=AC$7,               ($W116/($X116*360))*DAYS360($T116,DATE(AC$7,12,31)),     IF((YEAR($T116)+$X116)&lt;=AC$7,               $W116-SUM($Y116:AB116),               $W116/$X116))))</f>
        <v/>
      </c>
      <c r="AD116" s="240">
        <f>IF(OR(NOT(ISNUMBER($T116)),ISBLANK($W116),NOT(ISNUMBER($X116))),0,      IF(OR(YEAR($T116)&gt;AD$7,$X116&lt;=0,(YEAR($T116)+$X116)&lt;AD$7),0,     IF(YEAR($T116)=AD$7,               ($W116/($X116*360))*DAYS360($T116,DATE(AD$7,12,31)),     IF((YEAR($T116)+$X116)&lt;=AD$7,               $W116-SUM($Y116:AC116),               $W116/$X116))))</f>
        <v/>
      </c>
      <c r="AE116" s="240">
        <f>IF(OR(NOT(ISNUMBER($T116)),ISBLANK($W116),NOT(ISNUMBER($X116))),0,      IF(OR(YEAR($T116)&gt;AE$7,$X116&lt;=0,(YEAR($T116)+$X116)&lt;AE$7),0,     IF(YEAR($T116)=AE$7,               ($W116/($X116*360))*DAYS360($T116,DATE(AE$7,12,31)),     IF((YEAR($T116)+$X116)&lt;=AE$7,               $W116-SUM($Y116:AD116),               $W116/$X116))))</f>
        <v/>
      </c>
      <c r="AF116" s="240">
        <f>IF(OR(NOT(ISNUMBER($T116)),ISBLANK($W116),NOT(ISNUMBER($X116))),0,      IF(OR(YEAR($T116)&gt;AF$7,$X116&lt;=0,(YEAR($T116)+$X116)&lt;AF$7),0,     IF(YEAR($T116)=AF$7,               ($W116/($X116*360))*DAYS360($T116,DATE(AF$7,12,31)),     IF((YEAR($T116)+$X116)&lt;=AF$7,               $W116-SUM($Y116:AE116),               $W116/$X116))))</f>
        <v/>
      </c>
      <c r="AG116" s="240">
        <f>IF(OR(NOT(ISNUMBER($T116)),ISBLANK($W116),NOT(ISNUMBER($X116))),0,      IF(OR(YEAR($T116)&gt;AG$7,$X116&lt;=0,(YEAR($T116)+$X116)&lt;AG$7),0,     IF(YEAR($T116)=AG$7,               ($W116/($X116*360))*DAYS360($T116,DATE(AG$7,12,31)),     IF((YEAR($T116)+$X116)&lt;=AG$7,               $W116-SUM($Y116:AF116),               $W116/$X116))))</f>
        <v/>
      </c>
      <c r="AH116" s="240">
        <f>IF(OR(NOT(ISNUMBER($T116)),ISBLANK($W116),NOT(ISNUMBER($X116))),0,      IF(OR(YEAR($T116)&gt;AH$7,$X116&lt;=0,(YEAR($T116)+$X116)&lt;AH$7),0,     IF(YEAR($T116)=AH$7,               ($W116/($X116*360))*DAYS360($T116,DATE(AH$7,12,31)),     IF((YEAR($T116)+$X116)&lt;=AH$7,               $W116-SUM($Y116:AG116),               $W116/$X116))))</f>
        <v/>
      </c>
      <c r="AI116" s="240">
        <f>IF(OR(NOT(ISNUMBER($T116)),ISBLANK($W116),NOT(ISNUMBER($X116))),0,      IF(OR(YEAR($T116)&gt;AI$7,$X116&lt;=0,(YEAR($T116)+$X116)&lt;AI$7),0,     IF(YEAR($T116)=AI$7,               ($W116/($X116*360))*DAYS360($T116,DATE(AI$7,12,31)),     IF((YEAR($T116)+$X116)&lt;=AI$7,               $W116-SUM($Y116:AH116),               $W116/$X116))))</f>
        <v/>
      </c>
      <c r="AJ116" s="240">
        <f>IF(OR(NOT(ISNUMBER($T116)),ISBLANK($W116),NOT(ISNUMBER($X116))),0,      IF(OR(YEAR($T116)&gt;AJ$7,$X116&lt;=0,(YEAR($T116)+$X116)&lt;AJ$7),0,     IF(YEAR($T116)=AJ$7,               ($W116/($X116*360))*DAYS360($T116,DATE(AJ$7,12,31)),     IF((YEAR($T116)+$X116)&lt;=AJ$7,               $W116-SUM($Y116:AI116),               $W116/$X116))))</f>
        <v/>
      </c>
      <c r="AK116" s="240">
        <f>IF(OR(NOT(ISNUMBER($T116)),ISBLANK($W116),NOT(ISNUMBER($X116))),0,      IF(OR(YEAR($T116)&gt;AK$7,$X116&lt;=0,(YEAR($T116)+$X116)&lt;AK$7),0,     IF(YEAR($T116)=AK$7,               ($W116/($X116*360))*DAYS360($T116,DATE(AK$7,12,31)),     IF((YEAR($T116)+$X116)&lt;=AK$7,               $W116-SUM($Y116:AJ116),               $W116/$X116))))</f>
        <v/>
      </c>
      <c r="AL116" s="240">
        <f>IF(OR(NOT(ISNUMBER($T116)),ISBLANK($W116),NOT(ISNUMBER($X116))),0,      IF(OR(YEAR($T116)&gt;AL$7,$X116&lt;=0,(YEAR($T116)+$X116)&lt;AL$7),0,     IF(YEAR($T116)=AL$7,               ($W116/($X116*360))*DAYS360($T116,DATE(AL$7,12,31)),     IF((YEAR($T116)+$X116)&lt;=AL$7,               $W116-SUM($Y116:AK116),               $W116/$X116))))</f>
        <v/>
      </c>
      <c r="AM116" s="240">
        <f>IF(OR(NOT(ISNUMBER($T116)),ISBLANK($W116),NOT(ISNUMBER($X116))),0,      IF(OR(YEAR($T116)&gt;AM$7,$X116&lt;=0,(YEAR($T116)+$X116)&lt;AM$7),0,     IF(YEAR($T116)=AM$7,               ($W116/($X116*360))*DAYS360($T116,DATE(AM$7,12,31)),     IF((YEAR($T116)+$X116)&lt;=AM$7,               $W116-SUM($Y116:AL116),               $W116/$X116))))</f>
        <v/>
      </c>
      <c r="AN116" s="240">
        <f>IF(OR(NOT(ISNUMBER($T116)),ISBLANK($W116),NOT(ISNUMBER($X116))),0,      IF(OR(YEAR($T116)&gt;AN$7,$X116&lt;=0,(YEAR($T116)+$X116)&lt;AN$7),0,     IF(YEAR($T116)=AN$7,               ($W116/($X116*360))*DAYS360($T116,DATE(AN$7,12,31)),     IF((YEAR($T116)+$X116)&lt;=AN$7,               $W116-SUM($Y116:AM116),               $W116/$X116))))</f>
        <v/>
      </c>
      <c r="AO116" s="240">
        <f>IF(OR(NOT(ISNUMBER($T116)),ISBLANK($W116),NOT(ISNUMBER($X116))),0,      IF(OR(YEAR($T116)&gt;AO$7,$X116&lt;=0,(YEAR($T116)+$X116)&lt;AO$7),0,     IF(YEAR($T116)=AO$7,               ($W116/($X116*360))*DAYS360($T116,DATE(AO$7,12,31)),     IF((YEAR($T116)+$X116)&lt;=AO$7,               $W116-SUM($Y116:AN116),               $W116/$X116))))</f>
        <v/>
      </c>
      <c r="AP116" s="240">
        <f>IF(OR(NOT(ISNUMBER($T116)),ISBLANK($W116),NOT(ISNUMBER($X116))),0,      IF(OR(YEAR($T116)&gt;AP$7,$X116&lt;=0,(YEAR($T116)+$X116)&lt;AP$7),0,     IF(YEAR($T116)=AP$7,               ($W116/($X116*360))*DAYS360($T116,DATE(AP$7,12,31)),     IF((YEAR($T116)+$X116)&lt;=AP$7,               $W116-SUM($Y116:AO116),               $W116/$X116))))</f>
        <v/>
      </c>
      <c r="AQ116" s="240">
        <f>IF(OR(NOT(ISNUMBER($T116)),ISBLANK($W116),NOT(ISNUMBER($X116))),0,      IF(OR(YEAR($T116)&gt;AQ$7,$X116&lt;=0,(YEAR($T116)+$X116)&lt;AQ$7),0,     IF(YEAR($T116)=AQ$7,               ($W116/($X116*360))*DAYS360($T116,DATE(AQ$7,12,31)),     IF((YEAR($T116)+$X116)&lt;=AQ$7,               $W116-SUM($Y116:AP116),               $W116/$X116))))</f>
        <v/>
      </c>
      <c r="AR116" s="240">
        <f>IF(OR(NOT(ISNUMBER($T116)),ISBLANK($W116),NOT(ISNUMBER($X116))),0,      IF(OR(YEAR($T116)&gt;AR$7,$X116&lt;=0,(YEAR($T116)+$X116)&lt;AR$7),0,     IF(YEAR($T116)=AR$7,               ($W116/($X116*360))*DAYS360($T116,DATE(AR$7,12,31)),     IF((YEAR($T116)+$X116)&lt;=AR$7,               $W116-SUM($Y116:AQ116),               $W116/$X116))))</f>
        <v/>
      </c>
      <c r="AS116" s="240">
        <f>IF(OR(NOT(ISNUMBER($T116)),ISBLANK($W116),NOT(ISNUMBER($X116))),0,      IF(OR(YEAR($T116)&gt;AS$7,$X116&lt;=0,(YEAR($T116)+$X116)&lt;AS$7),0,     IF(YEAR($T116)=AS$7,               ($W116/($X116*360))*DAYS360($T116,DATE(AS$7,12,31)),     IF((YEAR($T116)+$X116)&lt;=AS$7,               $W116-SUM($Y116:AR116),               $W116/$X116))))</f>
        <v/>
      </c>
      <c r="AT116" s="240">
        <f>IF(OR(NOT(ISNUMBER($T116)),ISBLANK($W116),NOT(ISNUMBER($X116))),0,      IF(OR(YEAR($T116)&gt;AT$7,$X116&lt;=0,(YEAR($T116)+$X116)&lt;AT$7),0,     IF(YEAR($T116)=AT$7,               ($W116/($X116*360))*DAYS360($T116,DATE(AT$7,12,31)),     IF((YEAR($T116)+$X116)&lt;=AT$7,               $W116-SUM($Y116:AS116),               $W116/$X116))))</f>
        <v/>
      </c>
      <c r="AU116" s="240">
        <f>IF(OR(NOT(ISNUMBER($T116)),ISBLANK($W116),NOT(ISNUMBER($X116))),0,      IF(OR(YEAR($T116)&gt;AU$7,$X116&lt;=0,(YEAR($T116)+$X116)&lt;AU$7),0,     IF(YEAR($T116)=AU$7,               ($W116/($X116*360))*DAYS360($T116,DATE(AU$7,12,31)),     IF((YEAR($T116)+$X116)&lt;=AU$7,               $W116-SUM($Y116:AT116),               $W116/$X116))))</f>
        <v/>
      </c>
      <c r="AV116" s="240">
        <f>IF(OR(NOT(ISNUMBER($T116)),ISBLANK($W116),NOT(ISNUMBER($X116))),0,      IF(OR(YEAR($T116)&gt;AV$7,$X116&lt;=0,(YEAR($T116)+$X116)&lt;AV$7),0,     IF(YEAR($T116)=AV$7,               ($W116/($X116*360))*DAYS360($T116,DATE(AV$7,12,31)),     IF((YEAR($T116)+$X116)&lt;=AV$7,               $W116-SUM($Y116:AU116),               $W116/$X116))))</f>
        <v/>
      </c>
      <c r="AW116" s="240">
        <f>IF(OR(NOT(ISNUMBER($T116)),ISBLANK($W116),NOT(ISNUMBER($X116))),0,      IF(OR(YEAR($T116)&gt;AW$7,$X116&lt;=0,(YEAR($T116)+$X116)&lt;AW$7),0,     IF(YEAR($T116)=AW$7,               ($W116/($X116*360))*DAYS360($T116,DATE(AW$7,12,31)),     IF((YEAR($T116)+$X116)&lt;=AW$7,               $W116-SUM($Y116:AV116),               $W116/$X116))))</f>
        <v/>
      </c>
      <c r="AX116" s="240">
        <f>IF(OR(NOT(ISNUMBER($T116)),ISBLANK($W116),NOT(ISNUMBER($X116))),0,      IF(OR(YEAR($T116)&gt;AX$7,$X116&lt;=0,(YEAR($T116)+$X116)&lt;AX$7),0,     IF(YEAR($T116)=AX$7,               ($W116/($X116*360))*DAYS360($T116,DATE(AX$7,12,31)),     IF((YEAR($T116)+$X116)&lt;=AX$7,               $W116-SUM($Y116:AW116),               $W116/$X116))))</f>
        <v/>
      </c>
      <c r="AY116" s="240">
        <f>IF(OR(NOT(ISNUMBER($T116)),ISBLANK($W116),NOT(ISNUMBER($X116))),0,      IF(OR(YEAR($T116)&gt;AY$7,$X116&lt;=0,(YEAR($T116)+$X116)&lt;AY$7),0,     IF(YEAR($T116)=AY$7,               ($W116/($X116*360))*DAYS360($T116,DATE(AY$7,12,31)),     IF((YEAR($T116)+$X116)&lt;=AY$7,               $W116-SUM($Y116:AX116),               $W116/$X116))))</f>
        <v/>
      </c>
      <c r="AZ116" s="240">
        <f>IF(OR(NOT(ISNUMBER($T116)),ISBLANK($W116),NOT(ISNUMBER($X116))),0,      IF(OR(YEAR($T116)&gt;AZ$7,$X116&lt;=0,(YEAR($T116)+$X116)&lt;AZ$7),0,     IF(YEAR($T116)=AZ$7,               ($W116/($X116*360))*DAYS360($T116,DATE(AZ$7,12,31)),     IF((YEAR($T116)+$X116)&lt;=AZ$7,               $W116-SUM($Y116:AY116),               $W116/$X116))))</f>
        <v/>
      </c>
      <c r="BA116" s="240">
        <f>IF(OR(NOT(ISNUMBER($T116)),ISBLANK($W116),NOT(ISNUMBER($X116))),0,      IF(OR(YEAR($T116)&gt;BA$7,$X116&lt;=0,(YEAR($T116)+$X116)&lt;BA$7),0,     IF(YEAR($T116)=BA$7,               ($W116/($X116*360))*DAYS360($T116,DATE(BA$7,12,31)),     IF((YEAR($T116)+$X116)&lt;=BA$7,               $W116-SUM($Y116:AZ116),               $W116/$X116))))</f>
        <v/>
      </c>
      <c r="BB116" s="240">
        <f>IF(OR(NOT(ISNUMBER($T116)),ISBLANK($W116),NOT(ISNUMBER($X116))),0,      IF(OR(YEAR($T116)&gt;BB$7,$X116&lt;=0,(YEAR($T116)+$X116)&lt;BB$7),0,     IF(YEAR($T116)=BB$7,               ($W116/($X116*360))*DAYS360($T116,DATE(BB$7,12,31)),     IF((YEAR($T116)+$X116)&lt;=BB$7,               $W116-SUM($Y116:BA116),               $W116/$X116))))</f>
        <v/>
      </c>
      <c r="BC116" s="240">
        <f>IF(OR(NOT(ISNUMBER($T116)),ISBLANK($W116),NOT(ISNUMBER($X116))),0,      IF(OR(YEAR($T116)&gt;BC$7,$X116&lt;=0,(YEAR($T116)+$X116)&lt;BC$7),0,     IF(YEAR($T116)=BC$7,               ($W116/($X116*360))*DAYS360($T116,DATE(BC$7,12,31)),     IF((YEAR($T116)+$X116)&lt;=BC$7,               $W116-SUM($Y116:BB116),               $W116/$X116))))</f>
        <v/>
      </c>
      <c r="BD116" s="240">
        <f>IF(OR(NOT(ISNUMBER($T116)),ISBLANK($W116),NOT(ISNUMBER($X116))),0,      IF(OR(YEAR($T116)&gt;BD$7,$X116&lt;=0,(YEAR($T116)+$X116)&lt;BD$7),0,     IF(YEAR($T116)=BD$7,               ($W116/($X116*360))*DAYS360($T116,DATE(BD$7,12,31)),     IF((YEAR($T116)+$X116)&lt;=BD$7,               $W116-SUM($Y116:BC116),               $W116/$X116))))</f>
        <v/>
      </c>
      <c r="BE116" s="240">
        <f>IF(OR(NOT(ISNUMBER($T116)),ISBLANK($W116),NOT(ISNUMBER($X116))),0,      IF(OR(YEAR($T116)&gt;BE$7,$X116&lt;=0,(YEAR($T116)+$X116)&lt;BE$7),0,     IF(YEAR($T116)=BE$7,               ($W116/($X116*360))*DAYS360($T116,DATE(BE$7,12,31)),     IF((YEAR($T116)+$X116)&lt;=BE$7,               $W116-SUM($Y116:BD116),               $W116/$X116))))</f>
        <v/>
      </c>
      <c r="BF116" s="240">
        <f>IF(OR(NOT(ISNUMBER($T116)),ISBLANK($W116),NOT(ISNUMBER($X116))),0,      IF(OR(YEAR($T116)&gt;BF$7,$X116&lt;=0,(YEAR($T116)+$X116)&lt;BF$7),0,     IF(YEAR($T116)=BF$7,               ($W116/($X116*360))*DAYS360($T116,DATE(BF$7,12,31)),     IF((YEAR($T116)+$X116)&lt;=BF$7,               $W116-SUM($Y116:BE116),               $W116/$X116))))</f>
        <v/>
      </c>
      <c r="BG116" s="240">
        <f>IF(OR(NOT(ISNUMBER($T116)),ISBLANK($W116),NOT(ISNUMBER($X116))),0,      IF(OR(YEAR($T116)&gt;BG$7,$X116&lt;=0,(YEAR($T116)+$X116)&lt;BG$7),0,     IF(YEAR($T116)=BG$7,               ($W116/($X116*360))*DAYS360($T116,DATE(BG$7,12,31)),     IF((YEAR($T116)+$X116)&lt;=BG$7,               $W116-SUM($Y116:BF116),               $W116/$X116))))</f>
        <v/>
      </c>
      <c r="BH116" s="240">
        <f>IF(OR(NOT(ISNUMBER($T116)),ISBLANK($W116),NOT(ISNUMBER($X116))),0,      IF(OR(YEAR($T116)&gt;BH$7,$X116&lt;=0,(YEAR($T116)+$X116)&lt;BH$7),0,     IF(YEAR($T116)=BH$7,               ($W116/($X116*360))*DAYS360($T116,DATE(BH$7,12,31)),     IF((YEAR($T116)+$X116)&lt;=BH$7,               $W116-SUM($Y116:BG116),               $W116/$X116))))</f>
        <v/>
      </c>
      <c r="BI116" s="240">
        <f>IF(OR(NOT(ISNUMBER($T116)),ISBLANK($W116),NOT(ISNUMBER($X116))),0,      IF(OR(YEAR($T116)&gt;BI$7,$X116&lt;=0,(YEAR($T116)+$X116)&lt;BI$7),0,     IF(YEAR($T116)=BI$7,               ($W116/($X116*360))*DAYS360($T116,DATE(BI$7,12,31)),     IF((YEAR($T116)+$X116)&lt;=BI$7,               $W116-SUM($Y116:BH116),               $W116/$X116))))</f>
        <v/>
      </c>
      <c r="BJ116" s="240">
        <f>IF(OR(NOT(ISNUMBER($T116)),ISBLANK($W116),NOT(ISNUMBER($X116))),0,      IF(OR(YEAR($T116)&gt;BJ$7,$X116&lt;=0,(YEAR($T116)+$X116)&lt;BJ$7),0,     IF(YEAR($T116)=BJ$7,               ($W116/($X116*360))*DAYS360($T116,DATE(BJ$7,12,31)),     IF((YEAR($T116)+$X116)&lt;=BJ$7,               $W116-SUM($Y116:BI116),               $W116/$X116))))</f>
        <v/>
      </c>
      <c r="BK116" s="240">
        <f>IF(OR(NOT(ISNUMBER($T116)),ISBLANK($W116),NOT(ISNUMBER($X116))),0,      IF(OR(YEAR($T116)&gt;BK$7,$X116&lt;=0,(YEAR($T116)+$X116)&lt;BK$7),0,     IF(YEAR($T116)=BK$7,               ($W116/($X116*360))*DAYS360($T116,DATE(BK$7,12,31)),     IF((YEAR($T116)+$X116)&lt;=BK$7,               $W116-SUM($Y116:BJ116),               $W116/$X116))))</f>
        <v/>
      </c>
      <c r="BL116" s="240">
        <f>IF(OR(NOT(ISNUMBER($T116)),ISBLANK($W116),NOT(ISNUMBER($X116))),0,      IF(OR(YEAR($T116)&gt;BL$7,$X116&lt;=0,(YEAR($T116)+$X116)&lt;BL$7),0,     IF(YEAR($T116)=BL$7,               ($W116/($X116*360))*DAYS360($T116,DATE(BL$7,12,31)),     IF((YEAR($T116)+$X116)&lt;=BL$7,               $W116-SUM($Y116:BK116),               $W116/$X116))))</f>
        <v/>
      </c>
      <c r="BM116" s="240">
        <f>IF(OR(NOT(ISNUMBER($T116)),ISBLANK($W116),NOT(ISNUMBER($X116))),0,      IF(OR(YEAR($T116)&gt;BM$7,$X116&lt;=0,(YEAR($T116)+$X116)&lt;BM$7),0,     IF(YEAR($T116)=BM$7,               ($W116/($X116*360))*DAYS360($T116,DATE(BM$7,12,31)),     IF((YEAR($T116)+$X116)&lt;=BM$7,               $W116-SUM($Y116:BL116),               $W116/$X116))))</f>
        <v/>
      </c>
      <c r="BN116" s="240">
        <f>IF(OR(NOT(ISNUMBER($T116)),ISBLANK($W116),NOT(ISNUMBER($X116))),0,      IF(OR(YEAR($T116)&gt;BN$7,$X116&lt;=0,(YEAR($T116)+$X116)&lt;BN$7),0,     IF(YEAR($T116)=BN$7,               ($W116/($X116*360))*DAYS360($T116,DATE(BN$7,12,31)),     IF((YEAR($T116)+$X116)&lt;=BN$7,               $W116-SUM($Y116:BM116),               $W116/$X116))))</f>
        <v/>
      </c>
      <c r="BO116" s="240">
        <f>IF(OR(NOT(ISNUMBER($T116)),ISBLANK($W116),NOT(ISNUMBER($X116))),0,      IF(OR(YEAR($T116)&gt;BO$7,$X116&lt;=0,(YEAR($T116)+$X116)&lt;BO$7),0,     IF(YEAR($T116)=BO$7,               ($W116/($X116*360))*DAYS360($T116,DATE(BO$7,12,31)),     IF((YEAR($T116)+$X116)&lt;=BO$7,               $W116-SUM($Y116:BN116),               $W116/$X116))))</f>
        <v/>
      </c>
      <c r="BP116" s="240">
        <f>IF(OR(NOT(ISNUMBER($T116)),ISBLANK($W116),NOT(ISNUMBER($X116))),0,      IF(OR(YEAR($T116)&gt;BP$7,$X116&lt;=0,(YEAR($T116)+$X116)&lt;BP$7),0,     IF(YEAR($T116)=BP$7,               ($W116/($X116*360))*DAYS360($T116,DATE(BP$7,12,31)),     IF((YEAR($T116)+$X116)&lt;=BP$7,               $W116-SUM($Y116:BO116),               $W116/$X116))))</f>
        <v/>
      </c>
      <c r="BQ116" s="240">
        <f>IF(OR(NOT(ISNUMBER($T116)),ISBLANK($W116),NOT(ISNUMBER($X116))),0,      IF(OR(YEAR($T116)&gt;BQ$7,$X116&lt;=0,(YEAR($T116)+$X116)&lt;BQ$7),0,     IF(YEAR($T116)=BQ$7,               ($W116/($X116*360))*DAYS360($T116,DATE(BQ$7,12,31)),     IF((YEAR($T116)+$X116)&lt;=BQ$7,               $W116-SUM($Y116:BP116),               $W116/$X116))))</f>
        <v/>
      </c>
      <c r="BR116" s="240">
        <f>IF(OR(NOT(ISNUMBER($T116)),ISBLANK($W116),NOT(ISNUMBER($X116))),0,      IF(OR(YEAR($T116)&gt;BR$7,$X116&lt;=0,(YEAR($T116)+$X116)&lt;BR$7),0,     IF(YEAR($T116)=BR$7,               ($W116/($X116*360))*DAYS360($T116,DATE(BR$7,12,31)),     IF((YEAR($T116)+$X116)&lt;=BR$7,               $W116-SUM($Y116:BQ116),               $W116/$X116))))</f>
        <v/>
      </c>
      <c r="BS116" s="240">
        <f>IF(OR(NOT(ISNUMBER($T116)),ISBLANK($W116),NOT(ISNUMBER($X116))),0,      IF(OR(YEAR($T116)&gt;BS$7,$X116&lt;=0,(YEAR($T116)+$X116)&lt;BS$7),0,     IF(YEAR($T116)=BS$7,               ($W116/($X116*360))*DAYS360($T116,DATE(BS$7,12,31)),     IF((YEAR($T116)+$X116)&lt;=BS$7,               $W116-SUM($Y116:BR116),               $W116/$X116))))</f>
        <v/>
      </c>
      <c r="BT116" s="240">
        <f>IF(OR(NOT(ISNUMBER($T116)),ISBLANK($W116),NOT(ISNUMBER($X116))),0,      IF(OR(YEAR($T116)&gt;BT$7,$X116&lt;=0,(YEAR($T116)+$X116)&lt;BT$7),0,     IF(YEAR($T116)=BT$7,               ($W116/($X116*360))*DAYS360($T116,DATE(BT$7,12,31)),     IF((YEAR($T116)+$X116)&lt;=BT$7,               $W116-SUM($Y116:BS116),               $W116/$X116))))</f>
        <v/>
      </c>
      <c r="BU116" s="240">
        <f>IF(OR(NOT(ISNUMBER($T116)),ISBLANK($W116),NOT(ISNUMBER($X116))),0,      IF(OR(YEAR($T116)&gt;BU$7,$X116&lt;=0,(YEAR($T116)+$X116)&lt;BU$7),0,     IF(YEAR($T116)=BU$7,               ($W116/($X116*360))*DAYS360($T116,DATE(BU$7,12,31)),     IF((YEAR($T116)+$X116)&lt;=BU$7,               $W116-SUM($Y116:BT116),               $W116/$X116))))</f>
        <v/>
      </c>
      <c r="BV116" s="240">
        <f>IF(OR(NOT(ISNUMBER($T116)),ISBLANK($W116),NOT(ISNUMBER($X116))),0,      IF(OR(YEAR($T116)&gt;BV$7,$X116&lt;=0,(YEAR($T116)+$X116)&lt;BV$7),0,     IF(YEAR($T116)=BV$7,               ($W116/($X116*360))*DAYS360($T116,DATE(BV$7,12,31)),     IF((YEAR($T116)+$X116)&lt;=BV$7,               $W116-SUM($Y116:BU116),               $W116/$X116))))</f>
        <v/>
      </c>
      <c r="BW116" s="240">
        <f>IF(OR(NOT(ISNUMBER($T116)),ISBLANK($W116),NOT(ISNUMBER($X116))),0,      IF(OR(YEAR($T116)&gt;BW$7,$X116&lt;=0,(YEAR($T116)+$X116)&lt;BW$7),0,     IF(YEAR($T116)=BW$7,               ($W116/($X116*360))*DAYS360($T116,DATE(BW$7,12,31)),     IF((YEAR($T116)+$X116)&lt;=BW$7,               $W116-SUM($Y116:BV116),               $W116/$X116))))</f>
        <v/>
      </c>
      <c r="BX116" s="240">
        <f>IF(OR(NOT(ISNUMBER($T116)),ISBLANK($W116),NOT(ISNUMBER($X116))),0,      IF(OR(YEAR($T116)&gt;BX$7,$X116&lt;=0,(YEAR($T116)+$X116)&lt;BX$7),0,     IF(YEAR($T116)=BX$7,               ($W116/($X116*360))*DAYS360($T116,DATE(BX$7,12,31)),     IF((YEAR($T116)+$X116)&lt;=BX$7,               $W116-SUM($Y116:BW116),               $W116/$X116))))</f>
        <v/>
      </c>
      <c r="BY116" s="240">
        <f>IF(OR(NOT(ISNUMBER($T116)),ISBLANK($W116),NOT(ISNUMBER($X116))),0,      IF(OR(YEAR($T116)&gt;BY$7,$X116&lt;=0,(YEAR($T116)+$X116)&lt;BY$7),0,     IF(YEAR($T116)=BY$7,               ($W116/($X116*360))*DAYS360($T116,DATE(BY$7,12,31)),     IF((YEAR($T116)+$X116)&lt;=BY$7,               $W116-SUM($Y116:BX116),               $W116/$X116))))</f>
        <v/>
      </c>
    </row>
    <row r="117" ht="15" customFormat="1" customHeight="1" s="14">
      <c r="A117" s="12" t="n"/>
      <c r="B117" s="30" t="inlineStr">
        <is>
          <t>Bien_Immo - 1</t>
        </is>
      </c>
      <c r="C117" s="190" t="n"/>
      <c r="D117" s="356" t="n"/>
      <c r="E117" s="525" t="n"/>
      <c r="F117" s="525" t="n"/>
      <c r="G117" s="525" t="n"/>
      <c r="H117" s="525" t="n"/>
      <c r="I117" s="525" t="n"/>
      <c r="J117" s="525" t="n"/>
      <c r="K117" s="525" t="n"/>
      <c r="L117" s="525" t="n"/>
      <c r="M117" s="525" t="n"/>
      <c r="N117" s="526" t="n"/>
      <c r="O117" s="260" t="n"/>
      <c r="P117" s="191" t="n"/>
      <c r="Q117" s="341" t="inlineStr">
        <is>
          <t>Autres immobilisations corporelles</t>
        </is>
      </c>
      <c r="R117" s="18" t="n"/>
      <c r="S117" s="12">
        <f>B123</f>
        <v/>
      </c>
      <c r="T117" s="176">
        <f>IFERROR( IF(ISBLANK(C123),"",IF(C123&lt;HLOOKUP(S117,$Z$275:$AC$280,5,FALSE),"",MAX(HLOOKUP(S117,$Z$275:$AC$280,6,FALSE),C123) ) ),"")</f>
        <v/>
      </c>
      <c r="U117" s="287">
        <f>IF(ISBLANK(D123),"",D123)</f>
        <v/>
      </c>
      <c r="V117" s="316">
        <f>Q123</f>
        <v/>
      </c>
      <c r="W117" s="512">
        <f>IF(ISBLANK(O123),0,O123)</f>
        <v/>
      </c>
      <c r="X117" s="512">
        <f>IF(ISBLANK(P123),"",P123)</f>
        <v/>
      </c>
      <c r="Y117" s="12" t="n"/>
      <c r="Z117" s="240">
        <f>IF(OR(NOT(ISNUMBER($T117)),ISBLANK($W117),NOT(ISNUMBER($X117))),0,      IF(OR(YEAR($T117)&gt;Z$7,$X117&lt;=0,(YEAR($T117)+$X117)&lt;Z$7),0,     IF(YEAR($T117)=Z$7,               ($W117/($X117*360))*DAYS360($T117,DATE(Z$7,12,31)),     IF((YEAR($T117)+$X117)&lt;=Z$7,               $W117-SUM($Y117:Y117),               $W117/$X117))))</f>
        <v/>
      </c>
      <c r="AA117" s="240">
        <f>IF(OR(NOT(ISNUMBER($T117)),ISBLANK($W117),NOT(ISNUMBER($X117))),0,      IF(OR(YEAR($T117)&gt;AA$7,$X117&lt;=0,(YEAR($T117)+$X117)&lt;AA$7),0,     IF(YEAR($T117)=AA$7,               ($W117/($X117*360))*DAYS360($T117,DATE(AA$7,12,31)),     IF((YEAR($T117)+$X117)&lt;=AA$7,               $W117-SUM($Y117:Z117),               $W117/$X117))))</f>
        <v/>
      </c>
      <c r="AB117" s="240">
        <f>IF(OR(NOT(ISNUMBER($T117)),ISBLANK($W117),NOT(ISNUMBER($X117))),0,      IF(OR(YEAR($T117)&gt;AB$7,$X117&lt;=0,(YEAR($T117)+$X117)&lt;AB$7),0,     IF(YEAR($T117)=AB$7,               ($W117/($X117*360))*DAYS360($T117,DATE(AB$7,12,31)),     IF((YEAR($T117)+$X117)&lt;=AB$7,               $W117-SUM($Y117:AA117),               $W117/$X117))))</f>
        <v/>
      </c>
      <c r="AC117" s="240">
        <f>IF(OR(NOT(ISNUMBER($T117)),ISBLANK($W117),NOT(ISNUMBER($X117))),0,      IF(OR(YEAR($T117)&gt;AC$7,$X117&lt;=0,(YEAR($T117)+$X117)&lt;AC$7),0,     IF(YEAR($T117)=AC$7,               ($W117/($X117*360))*DAYS360($T117,DATE(AC$7,12,31)),     IF((YEAR($T117)+$X117)&lt;=AC$7,               $W117-SUM($Y117:AB117),               $W117/$X117))))</f>
        <v/>
      </c>
      <c r="AD117" s="240">
        <f>IF(OR(NOT(ISNUMBER($T117)),ISBLANK($W117),NOT(ISNUMBER($X117))),0,      IF(OR(YEAR($T117)&gt;AD$7,$X117&lt;=0,(YEAR($T117)+$X117)&lt;AD$7),0,     IF(YEAR($T117)=AD$7,               ($W117/($X117*360))*DAYS360($T117,DATE(AD$7,12,31)),     IF((YEAR($T117)+$X117)&lt;=AD$7,               $W117-SUM($Y117:AC117),               $W117/$X117))))</f>
        <v/>
      </c>
      <c r="AE117" s="240">
        <f>IF(OR(NOT(ISNUMBER($T117)),ISBLANK($W117),NOT(ISNUMBER($X117))),0,      IF(OR(YEAR($T117)&gt;AE$7,$X117&lt;=0,(YEAR($T117)+$X117)&lt;AE$7),0,     IF(YEAR($T117)=AE$7,               ($W117/($X117*360))*DAYS360($T117,DATE(AE$7,12,31)),     IF((YEAR($T117)+$X117)&lt;=AE$7,               $W117-SUM($Y117:AD117),               $W117/$X117))))</f>
        <v/>
      </c>
      <c r="AF117" s="240">
        <f>IF(OR(NOT(ISNUMBER($T117)),ISBLANK($W117),NOT(ISNUMBER($X117))),0,      IF(OR(YEAR($T117)&gt;AF$7,$X117&lt;=0,(YEAR($T117)+$X117)&lt;AF$7),0,     IF(YEAR($T117)=AF$7,               ($W117/($X117*360))*DAYS360($T117,DATE(AF$7,12,31)),     IF((YEAR($T117)+$X117)&lt;=AF$7,               $W117-SUM($Y117:AE117),               $W117/$X117))))</f>
        <v/>
      </c>
      <c r="AG117" s="240">
        <f>IF(OR(NOT(ISNUMBER($T117)),ISBLANK($W117),NOT(ISNUMBER($X117))),0,      IF(OR(YEAR($T117)&gt;AG$7,$X117&lt;=0,(YEAR($T117)+$X117)&lt;AG$7),0,     IF(YEAR($T117)=AG$7,               ($W117/($X117*360))*DAYS360($T117,DATE(AG$7,12,31)),     IF((YEAR($T117)+$X117)&lt;=AG$7,               $W117-SUM($Y117:AF117),               $W117/$X117))))</f>
        <v/>
      </c>
      <c r="AH117" s="240">
        <f>IF(OR(NOT(ISNUMBER($T117)),ISBLANK($W117),NOT(ISNUMBER($X117))),0,      IF(OR(YEAR($T117)&gt;AH$7,$X117&lt;=0,(YEAR($T117)+$X117)&lt;AH$7),0,     IF(YEAR($T117)=AH$7,               ($W117/($X117*360))*DAYS360($T117,DATE(AH$7,12,31)),     IF((YEAR($T117)+$X117)&lt;=AH$7,               $W117-SUM($Y117:AG117),               $W117/$X117))))</f>
        <v/>
      </c>
      <c r="AI117" s="240">
        <f>IF(OR(NOT(ISNUMBER($T117)),ISBLANK($W117),NOT(ISNUMBER($X117))),0,      IF(OR(YEAR($T117)&gt;AI$7,$X117&lt;=0,(YEAR($T117)+$X117)&lt;AI$7),0,     IF(YEAR($T117)=AI$7,               ($W117/($X117*360))*DAYS360($T117,DATE(AI$7,12,31)),     IF((YEAR($T117)+$X117)&lt;=AI$7,               $W117-SUM($Y117:AH117),               $W117/$X117))))</f>
        <v/>
      </c>
      <c r="AJ117" s="240">
        <f>IF(OR(NOT(ISNUMBER($T117)),ISBLANK($W117),NOT(ISNUMBER($X117))),0,      IF(OR(YEAR($T117)&gt;AJ$7,$X117&lt;=0,(YEAR($T117)+$X117)&lt;AJ$7),0,     IF(YEAR($T117)=AJ$7,               ($W117/($X117*360))*DAYS360($T117,DATE(AJ$7,12,31)),     IF((YEAR($T117)+$X117)&lt;=AJ$7,               $W117-SUM($Y117:AI117),               $W117/$X117))))</f>
        <v/>
      </c>
      <c r="AK117" s="240">
        <f>IF(OR(NOT(ISNUMBER($T117)),ISBLANK($W117),NOT(ISNUMBER($X117))),0,      IF(OR(YEAR($T117)&gt;AK$7,$X117&lt;=0,(YEAR($T117)+$X117)&lt;AK$7),0,     IF(YEAR($T117)=AK$7,               ($W117/($X117*360))*DAYS360($T117,DATE(AK$7,12,31)),     IF((YEAR($T117)+$X117)&lt;=AK$7,               $W117-SUM($Y117:AJ117),               $W117/$X117))))</f>
        <v/>
      </c>
      <c r="AL117" s="240">
        <f>IF(OR(NOT(ISNUMBER($T117)),ISBLANK($W117),NOT(ISNUMBER($X117))),0,      IF(OR(YEAR($T117)&gt;AL$7,$X117&lt;=0,(YEAR($T117)+$X117)&lt;AL$7),0,     IF(YEAR($T117)=AL$7,               ($W117/($X117*360))*DAYS360($T117,DATE(AL$7,12,31)),     IF((YEAR($T117)+$X117)&lt;=AL$7,               $W117-SUM($Y117:AK117),               $W117/$X117))))</f>
        <v/>
      </c>
      <c r="AM117" s="240">
        <f>IF(OR(NOT(ISNUMBER($T117)),ISBLANK($W117),NOT(ISNUMBER($X117))),0,      IF(OR(YEAR($T117)&gt;AM$7,$X117&lt;=0,(YEAR($T117)+$X117)&lt;AM$7),0,     IF(YEAR($T117)=AM$7,               ($W117/($X117*360))*DAYS360($T117,DATE(AM$7,12,31)),     IF((YEAR($T117)+$X117)&lt;=AM$7,               $W117-SUM($Y117:AL117),               $W117/$X117))))</f>
        <v/>
      </c>
      <c r="AN117" s="240">
        <f>IF(OR(NOT(ISNUMBER($T117)),ISBLANK($W117),NOT(ISNUMBER($X117))),0,      IF(OR(YEAR($T117)&gt;AN$7,$X117&lt;=0,(YEAR($T117)+$X117)&lt;AN$7),0,     IF(YEAR($T117)=AN$7,               ($W117/($X117*360))*DAYS360($T117,DATE(AN$7,12,31)),     IF((YEAR($T117)+$X117)&lt;=AN$7,               $W117-SUM($Y117:AM117),               $W117/$X117))))</f>
        <v/>
      </c>
      <c r="AO117" s="240">
        <f>IF(OR(NOT(ISNUMBER($T117)),ISBLANK($W117),NOT(ISNUMBER($X117))),0,      IF(OR(YEAR($T117)&gt;AO$7,$X117&lt;=0,(YEAR($T117)+$X117)&lt;AO$7),0,     IF(YEAR($T117)=AO$7,               ($W117/($X117*360))*DAYS360($T117,DATE(AO$7,12,31)),     IF((YEAR($T117)+$X117)&lt;=AO$7,               $W117-SUM($Y117:AN117),               $W117/$X117))))</f>
        <v/>
      </c>
      <c r="AP117" s="240">
        <f>IF(OR(NOT(ISNUMBER($T117)),ISBLANK($W117),NOT(ISNUMBER($X117))),0,      IF(OR(YEAR($T117)&gt;AP$7,$X117&lt;=0,(YEAR($T117)+$X117)&lt;AP$7),0,     IF(YEAR($T117)=AP$7,               ($W117/($X117*360))*DAYS360($T117,DATE(AP$7,12,31)),     IF((YEAR($T117)+$X117)&lt;=AP$7,               $W117-SUM($Y117:AO117),               $W117/$X117))))</f>
        <v/>
      </c>
      <c r="AQ117" s="240">
        <f>IF(OR(NOT(ISNUMBER($T117)),ISBLANK($W117),NOT(ISNUMBER($X117))),0,      IF(OR(YEAR($T117)&gt;AQ$7,$X117&lt;=0,(YEAR($T117)+$X117)&lt;AQ$7),0,     IF(YEAR($T117)=AQ$7,               ($W117/($X117*360))*DAYS360($T117,DATE(AQ$7,12,31)),     IF((YEAR($T117)+$X117)&lt;=AQ$7,               $W117-SUM($Y117:AP117),               $W117/$X117))))</f>
        <v/>
      </c>
      <c r="AR117" s="240">
        <f>IF(OR(NOT(ISNUMBER($T117)),ISBLANK($W117),NOT(ISNUMBER($X117))),0,      IF(OR(YEAR($T117)&gt;AR$7,$X117&lt;=0,(YEAR($T117)+$X117)&lt;AR$7),0,     IF(YEAR($T117)=AR$7,               ($W117/($X117*360))*DAYS360($T117,DATE(AR$7,12,31)),     IF((YEAR($T117)+$X117)&lt;=AR$7,               $W117-SUM($Y117:AQ117),               $W117/$X117))))</f>
        <v/>
      </c>
      <c r="AS117" s="240">
        <f>IF(OR(NOT(ISNUMBER($T117)),ISBLANK($W117),NOT(ISNUMBER($X117))),0,      IF(OR(YEAR($T117)&gt;AS$7,$X117&lt;=0,(YEAR($T117)+$X117)&lt;AS$7),0,     IF(YEAR($T117)=AS$7,               ($W117/($X117*360))*DAYS360($T117,DATE(AS$7,12,31)),     IF((YEAR($T117)+$X117)&lt;=AS$7,               $W117-SUM($Y117:AR117),               $W117/$X117))))</f>
        <v/>
      </c>
      <c r="AT117" s="240">
        <f>IF(OR(NOT(ISNUMBER($T117)),ISBLANK($W117),NOT(ISNUMBER($X117))),0,      IF(OR(YEAR($T117)&gt;AT$7,$X117&lt;=0,(YEAR($T117)+$X117)&lt;AT$7),0,     IF(YEAR($T117)=AT$7,               ($W117/($X117*360))*DAYS360($T117,DATE(AT$7,12,31)),     IF((YEAR($T117)+$X117)&lt;=AT$7,               $W117-SUM($Y117:AS117),               $W117/$X117))))</f>
        <v/>
      </c>
      <c r="AU117" s="240">
        <f>IF(OR(NOT(ISNUMBER($T117)),ISBLANK($W117),NOT(ISNUMBER($X117))),0,      IF(OR(YEAR($T117)&gt;AU$7,$X117&lt;=0,(YEAR($T117)+$X117)&lt;AU$7),0,     IF(YEAR($T117)=AU$7,               ($W117/($X117*360))*DAYS360($T117,DATE(AU$7,12,31)),     IF((YEAR($T117)+$X117)&lt;=AU$7,               $W117-SUM($Y117:AT117),               $W117/$X117))))</f>
        <v/>
      </c>
      <c r="AV117" s="240">
        <f>IF(OR(NOT(ISNUMBER($T117)),ISBLANK($W117),NOT(ISNUMBER($X117))),0,      IF(OR(YEAR($T117)&gt;AV$7,$X117&lt;=0,(YEAR($T117)+$X117)&lt;AV$7),0,     IF(YEAR($T117)=AV$7,               ($W117/($X117*360))*DAYS360($T117,DATE(AV$7,12,31)),     IF((YEAR($T117)+$X117)&lt;=AV$7,               $W117-SUM($Y117:AU117),               $W117/$X117))))</f>
        <v/>
      </c>
      <c r="AW117" s="240">
        <f>IF(OR(NOT(ISNUMBER($T117)),ISBLANK($W117),NOT(ISNUMBER($X117))),0,      IF(OR(YEAR($T117)&gt;AW$7,$X117&lt;=0,(YEAR($T117)+$X117)&lt;AW$7),0,     IF(YEAR($T117)=AW$7,               ($W117/($X117*360))*DAYS360($T117,DATE(AW$7,12,31)),     IF((YEAR($T117)+$X117)&lt;=AW$7,               $W117-SUM($Y117:AV117),               $W117/$X117))))</f>
        <v/>
      </c>
      <c r="AX117" s="240">
        <f>IF(OR(NOT(ISNUMBER($T117)),ISBLANK($W117),NOT(ISNUMBER($X117))),0,      IF(OR(YEAR($T117)&gt;AX$7,$X117&lt;=0,(YEAR($T117)+$X117)&lt;AX$7),0,     IF(YEAR($T117)=AX$7,               ($W117/($X117*360))*DAYS360($T117,DATE(AX$7,12,31)),     IF((YEAR($T117)+$X117)&lt;=AX$7,               $W117-SUM($Y117:AW117),               $W117/$X117))))</f>
        <v/>
      </c>
      <c r="AY117" s="240">
        <f>IF(OR(NOT(ISNUMBER($T117)),ISBLANK($W117),NOT(ISNUMBER($X117))),0,      IF(OR(YEAR($T117)&gt;AY$7,$X117&lt;=0,(YEAR($T117)+$X117)&lt;AY$7),0,     IF(YEAR($T117)=AY$7,               ($W117/($X117*360))*DAYS360($T117,DATE(AY$7,12,31)),     IF((YEAR($T117)+$X117)&lt;=AY$7,               $W117-SUM($Y117:AX117),               $W117/$X117))))</f>
        <v/>
      </c>
      <c r="AZ117" s="240">
        <f>IF(OR(NOT(ISNUMBER($T117)),ISBLANK($W117),NOT(ISNUMBER($X117))),0,      IF(OR(YEAR($T117)&gt;AZ$7,$X117&lt;=0,(YEAR($T117)+$X117)&lt;AZ$7),0,     IF(YEAR($T117)=AZ$7,               ($W117/($X117*360))*DAYS360($T117,DATE(AZ$7,12,31)),     IF((YEAR($T117)+$X117)&lt;=AZ$7,               $W117-SUM($Y117:AY117),               $W117/$X117))))</f>
        <v/>
      </c>
      <c r="BA117" s="240">
        <f>IF(OR(NOT(ISNUMBER($T117)),ISBLANK($W117),NOT(ISNUMBER($X117))),0,      IF(OR(YEAR($T117)&gt;BA$7,$X117&lt;=0,(YEAR($T117)+$X117)&lt;BA$7),0,     IF(YEAR($T117)=BA$7,               ($W117/($X117*360))*DAYS360($T117,DATE(BA$7,12,31)),     IF((YEAR($T117)+$X117)&lt;=BA$7,               $W117-SUM($Y117:AZ117),               $W117/$X117))))</f>
        <v/>
      </c>
      <c r="BB117" s="240">
        <f>IF(OR(NOT(ISNUMBER($T117)),ISBLANK($W117),NOT(ISNUMBER($X117))),0,      IF(OR(YEAR($T117)&gt;BB$7,$X117&lt;=0,(YEAR($T117)+$X117)&lt;BB$7),0,     IF(YEAR($T117)=BB$7,               ($W117/($X117*360))*DAYS360($T117,DATE(BB$7,12,31)),     IF((YEAR($T117)+$X117)&lt;=BB$7,               $W117-SUM($Y117:BA117),               $W117/$X117))))</f>
        <v/>
      </c>
      <c r="BC117" s="240">
        <f>IF(OR(NOT(ISNUMBER($T117)),ISBLANK($W117),NOT(ISNUMBER($X117))),0,      IF(OR(YEAR($T117)&gt;BC$7,$X117&lt;=0,(YEAR($T117)+$X117)&lt;BC$7),0,     IF(YEAR($T117)=BC$7,               ($W117/($X117*360))*DAYS360($T117,DATE(BC$7,12,31)),     IF((YEAR($T117)+$X117)&lt;=BC$7,               $W117-SUM($Y117:BB117),               $W117/$X117))))</f>
        <v/>
      </c>
      <c r="BD117" s="240">
        <f>IF(OR(NOT(ISNUMBER($T117)),ISBLANK($W117),NOT(ISNUMBER($X117))),0,      IF(OR(YEAR($T117)&gt;BD$7,$X117&lt;=0,(YEAR($T117)+$X117)&lt;BD$7),0,     IF(YEAR($T117)=BD$7,               ($W117/($X117*360))*DAYS360($T117,DATE(BD$7,12,31)),     IF((YEAR($T117)+$X117)&lt;=BD$7,               $W117-SUM($Y117:BC117),               $W117/$X117))))</f>
        <v/>
      </c>
      <c r="BE117" s="240">
        <f>IF(OR(NOT(ISNUMBER($T117)),ISBLANK($W117),NOT(ISNUMBER($X117))),0,      IF(OR(YEAR($T117)&gt;BE$7,$X117&lt;=0,(YEAR($T117)+$X117)&lt;BE$7),0,     IF(YEAR($T117)=BE$7,               ($W117/($X117*360))*DAYS360($T117,DATE(BE$7,12,31)),     IF((YEAR($T117)+$X117)&lt;=BE$7,               $W117-SUM($Y117:BD117),               $W117/$X117))))</f>
        <v/>
      </c>
      <c r="BF117" s="240">
        <f>IF(OR(NOT(ISNUMBER($T117)),ISBLANK($W117),NOT(ISNUMBER($X117))),0,      IF(OR(YEAR($T117)&gt;BF$7,$X117&lt;=0,(YEAR($T117)+$X117)&lt;BF$7),0,     IF(YEAR($T117)=BF$7,               ($W117/($X117*360))*DAYS360($T117,DATE(BF$7,12,31)),     IF((YEAR($T117)+$X117)&lt;=BF$7,               $W117-SUM($Y117:BE117),               $W117/$X117))))</f>
        <v/>
      </c>
      <c r="BG117" s="240">
        <f>IF(OR(NOT(ISNUMBER($T117)),ISBLANK($W117),NOT(ISNUMBER($X117))),0,      IF(OR(YEAR($T117)&gt;BG$7,$X117&lt;=0,(YEAR($T117)+$X117)&lt;BG$7),0,     IF(YEAR($T117)=BG$7,               ($W117/($X117*360))*DAYS360($T117,DATE(BG$7,12,31)),     IF((YEAR($T117)+$X117)&lt;=BG$7,               $W117-SUM($Y117:BF117),               $W117/$X117))))</f>
        <v/>
      </c>
      <c r="BH117" s="240">
        <f>IF(OR(NOT(ISNUMBER($T117)),ISBLANK($W117),NOT(ISNUMBER($X117))),0,      IF(OR(YEAR($T117)&gt;BH$7,$X117&lt;=0,(YEAR($T117)+$X117)&lt;BH$7),0,     IF(YEAR($T117)=BH$7,               ($W117/($X117*360))*DAYS360($T117,DATE(BH$7,12,31)),     IF((YEAR($T117)+$X117)&lt;=BH$7,               $W117-SUM($Y117:BG117),               $W117/$X117))))</f>
        <v/>
      </c>
      <c r="BI117" s="240">
        <f>IF(OR(NOT(ISNUMBER($T117)),ISBLANK($W117),NOT(ISNUMBER($X117))),0,      IF(OR(YEAR($T117)&gt;BI$7,$X117&lt;=0,(YEAR($T117)+$X117)&lt;BI$7),0,     IF(YEAR($T117)=BI$7,               ($W117/($X117*360))*DAYS360($T117,DATE(BI$7,12,31)),     IF((YEAR($T117)+$X117)&lt;=BI$7,               $W117-SUM($Y117:BH117),               $W117/$X117))))</f>
        <v/>
      </c>
      <c r="BJ117" s="240">
        <f>IF(OR(NOT(ISNUMBER($T117)),ISBLANK($W117),NOT(ISNUMBER($X117))),0,      IF(OR(YEAR($T117)&gt;BJ$7,$X117&lt;=0,(YEAR($T117)+$X117)&lt;BJ$7),0,     IF(YEAR($T117)=BJ$7,               ($W117/($X117*360))*DAYS360($T117,DATE(BJ$7,12,31)),     IF((YEAR($T117)+$X117)&lt;=BJ$7,               $W117-SUM($Y117:BI117),               $W117/$X117))))</f>
        <v/>
      </c>
      <c r="BK117" s="240">
        <f>IF(OR(NOT(ISNUMBER($T117)),ISBLANK($W117),NOT(ISNUMBER($X117))),0,      IF(OR(YEAR($T117)&gt;BK$7,$X117&lt;=0,(YEAR($T117)+$X117)&lt;BK$7),0,     IF(YEAR($T117)=BK$7,               ($W117/($X117*360))*DAYS360($T117,DATE(BK$7,12,31)),     IF((YEAR($T117)+$X117)&lt;=BK$7,               $W117-SUM($Y117:BJ117),               $W117/$X117))))</f>
        <v/>
      </c>
      <c r="BL117" s="240">
        <f>IF(OR(NOT(ISNUMBER($T117)),ISBLANK($W117),NOT(ISNUMBER($X117))),0,      IF(OR(YEAR($T117)&gt;BL$7,$X117&lt;=0,(YEAR($T117)+$X117)&lt;BL$7),0,     IF(YEAR($T117)=BL$7,               ($W117/($X117*360))*DAYS360($T117,DATE(BL$7,12,31)),     IF((YEAR($T117)+$X117)&lt;=BL$7,               $W117-SUM($Y117:BK117),               $W117/$X117))))</f>
        <v/>
      </c>
      <c r="BM117" s="240">
        <f>IF(OR(NOT(ISNUMBER($T117)),ISBLANK($W117),NOT(ISNUMBER($X117))),0,      IF(OR(YEAR($T117)&gt;BM$7,$X117&lt;=0,(YEAR($T117)+$X117)&lt;BM$7),0,     IF(YEAR($T117)=BM$7,               ($W117/($X117*360))*DAYS360($T117,DATE(BM$7,12,31)),     IF((YEAR($T117)+$X117)&lt;=BM$7,               $W117-SUM($Y117:BL117),               $W117/$X117))))</f>
        <v/>
      </c>
      <c r="BN117" s="240">
        <f>IF(OR(NOT(ISNUMBER($T117)),ISBLANK($W117),NOT(ISNUMBER($X117))),0,      IF(OR(YEAR($T117)&gt;BN$7,$X117&lt;=0,(YEAR($T117)+$X117)&lt;BN$7),0,     IF(YEAR($T117)=BN$7,               ($W117/($X117*360))*DAYS360($T117,DATE(BN$7,12,31)),     IF((YEAR($T117)+$X117)&lt;=BN$7,               $W117-SUM($Y117:BM117),               $W117/$X117))))</f>
        <v/>
      </c>
      <c r="BO117" s="240">
        <f>IF(OR(NOT(ISNUMBER($T117)),ISBLANK($W117),NOT(ISNUMBER($X117))),0,      IF(OR(YEAR($T117)&gt;BO$7,$X117&lt;=0,(YEAR($T117)+$X117)&lt;BO$7),0,     IF(YEAR($T117)=BO$7,               ($W117/($X117*360))*DAYS360($T117,DATE(BO$7,12,31)),     IF((YEAR($T117)+$X117)&lt;=BO$7,               $W117-SUM($Y117:BN117),               $W117/$X117))))</f>
        <v/>
      </c>
      <c r="BP117" s="240">
        <f>IF(OR(NOT(ISNUMBER($T117)),ISBLANK($W117),NOT(ISNUMBER($X117))),0,      IF(OR(YEAR($T117)&gt;BP$7,$X117&lt;=0,(YEAR($T117)+$X117)&lt;BP$7),0,     IF(YEAR($T117)=BP$7,               ($W117/($X117*360))*DAYS360($T117,DATE(BP$7,12,31)),     IF((YEAR($T117)+$X117)&lt;=BP$7,               $W117-SUM($Y117:BO117),               $W117/$X117))))</f>
        <v/>
      </c>
      <c r="BQ117" s="240">
        <f>IF(OR(NOT(ISNUMBER($T117)),ISBLANK($W117),NOT(ISNUMBER($X117))),0,      IF(OR(YEAR($T117)&gt;BQ$7,$X117&lt;=0,(YEAR($T117)+$X117)&lt;BQ$7),0,     IF(YEAR($T117)=BQ$7,               ($W117/($X117*360))*DAYS360($T117,DATE(BQ$7,12,31)),     IF((YEAR($T117)+$X117)&lt;=BQ$7,               $W117-SUM($Y117:BP117),               $W117/$X117))))</f>
        <v/>
      </c>
      <c r="BR117" s="240">
        <f>IF(OR(NOT(ISNUMBER($T117)),ISBLANK($W117),NOT(ISNUMBER($X117))),0,      IF(OR(YEAR($T117)&gt;BR$7,$X117&lt;=0,(YEAR($T117)+$X117)&lt;BR$7),0,     IF(YEAR($T117)=BR$7,               ($W117/($X117*360))*DAYS360($T117,DATE(BR$7,12,31)),     IF((YEAR($T117)+$X117)&lt;=BR$7,               $W117-SUM($Y117:BQ117),               $W117/$X117))))</f>
        <v/>
      </c>
      <c r="BS117" s="240">
        <f>IF(OR(NOT(ISNUMBER($T117)),ISBLANK($W117),NOT(ISNUMBER($X117))),0,      IF(OR(YEAR($T117)&gt;BS$7,$X117&lt;=0,(YEAR($T117)+$X117)&lt;BS$7),0,     IF(YEAR($T117)=BS$7,               ($W117/($X117*360))*DAYS360($T117,DATE(BS$7,12,31)),     IF((YEAR($T117)+$X117)&lt;=BS$7,               $W117-SUM($Y117:BR117),               $W117/$X117))))</f>
        <v/>
      </c>
      <c r="BT117" s="240">
        <f>IF(OR(NOT(ISNUMBER($T117)),ISBLANK($W117),NOT(ISNUMBER($X117))),0,      IF(OR(YEAR($T117)&gt;BT$7,$X117&lt;=0,(YEAR($T117)+$X117)&lt;BT$7),0,     IF(YEAR($T117)=BT$7,               ($W117/($X117*360))*DAYS360($T117,DATE(BT$7,12,31)),     IF((YEAR($T117)+$X117)&lt;=BT$7,               $W117-SUM($Y117:BS117),               $W117/$X117))))</f>
        <v/>
      </c>
      <c r="BU117" s="240">
        <f>IF(OR(NOT(ISNUMBER($T117)),ISBLANK($W117),NOT(ISNUMBER($X117))),0,      IF(OR(YEAR($T117)&gt;BU$7,$X117&lt;=0,(YEAR($T117)+$X117)&lt;BU$7),0,     IF(YEAR($T117)=BU$7,               ($W117/($X117*360))*DAYS360($T117,DATE(BU$7,12,31)),     IF((YEAR($T117)+$X117)&lt;=BU$7,               $W117-SUM($Y117:BT117),               $W117/$X117))))</f>
        <v/>
      </c>
      <c r="BV117" s="240">
        <f>IF(OR(NOT(ISNUMBER($T117)),ISBLANK($W117),NOT(ISNUMBER($X117))),0,      IF(OR(YEAR($T117)&gt;BV$7,$X117&lt;=0,(YEAR($T117)+$X117)&lt;BV$7),0,     IF(YEAR($T117)=BV$7,               ($W117/($X117*360))*DAYS360($T117,DATE(BV$7,12,31)),     IF((YEAR($T117)+$X117)&lt;=BV$7,               $W117-SUM($Y117:BU117),               $W117/$X117))))</f>
        <v/>
      </c>
      <c r="BW117" s="240">
        <f>IF(OR(NOT(ISNUMBER($T117)),ISBLANK($W117),NOT(ISNUMBER($X117))),0,      IF(OR(YEAR($T117)&gt;BW$7,$X117&lt;=0,(YEAR($T117)+$X117)&lt;BW$7),0,     IF(YEAR($T117)=BW$7,               ($W117/($X117*360))*DAYS360($T117,DATE(BW$7,12,31)),     IF((YEAR($T117)+$X117)&lt;=BW$7,               $W117-SUM($Y117:BV117),               $W117/$X117))))</f>
        <v/>
      </c>
      <c r="BX117" s="240">
        <f>IF(OR(NOT(ISNUMBER($T117)),ISBLANK($W117),NOT(ISNUMBER($X117))),0,      IF(OR(YEAR($T117)&gt;BX$7,$X117&lt;=0,(YEAR($T117)+$X117)&lt;BX$7),0,     IF(YEAR($T117)=BX$7,               ($W117/($X117*360))*DAYS360($T117,DATE(BX$7,12,31)),     IF((YEAR($T117)+$X117)&lt;=BX$7,               $W117-SUM($Y117:BW117),               $W117/$X117))))</f>
        <v/>
      </c>
      <c r="BY117" s="240">
        <f>IF(OR(NOT(ISNUMBER($T117)),ISBLANK($W117),NOT(ISNUMBER($X117))),0,      IF(OR(YEAR($T117)&gt;BY$7,$X117&lt;=0,(YEAR($T117)+$X117)&lt;BY$7),0,     IF(YEAR($T117)=BY$7,               ($W117/($X117*360))*DAYS360($T117,DATE(BY$7,12,31)),     IF((YEAR($T117)+$X117)&lt;=BY$7,               $W117-SUM($Y117:BX117),               $W117/$X117))))</f>
        <v/>
      </c>
    </row>
    <row r="118" ht="15" customFormat="1" customHeight="1" s="14">
      <c r="A118" s="12" t="n"/>
      <c r="B118" s="30" t="inlineStr">
        <is>
          <t>Bien_Immo - 1</t>
        </is>
      </c>
      <c r="C118" s="190" t="n"/>
      <c r="D118" s="356" t="n"/>
      <c r="E118" s="525" t="n"/>
      <c r="F118" s="525" t="n"/>
      <c r="G118" s="525" t="n"/>
      <c r="H118" s="525" t="n"/>
      <c r="I118" s="525" t="n"/>
      <c r="J118" s="525" t="n"/>
      <c r="K118" s="525" t="n"/>
      <c r="L118" s="525" t="n"/>
      <c r="M118" s="525" t="n"/>
      <c r="N118" s="526" t="n"/>
      <c r="O118" s="260" t="n"/>
      <c r="P118" s="191" t="n"/>
      <c r="Q118" s="341" t="inlineStr">
        <is>
          <t>Autres immobilisations corporelles</t>
        </is>
      </c>
      <c r="R118" s="18" t="n"/>
      <c r="S118" s="12">
        <f>B124</f>
        <v/>
      </c>
      <c r="T118" s="176">
        <f>IFERROR( IF(ISBLANK(C124),"",IF(C124&lt;HLOOKUP(S118,$Z$275:$AC$280,5,FALSE),"",MAX(HLOOKUP(S118,$Z$275:$AC$280,6,FALSE),C124) ) ),"")</f>
        <v/>
      </c>
      <c r="U118" s="287">
        <f>IF(ISBLANK(D124),"",D124)</f>
        <v/>
      </c>
      <c r="V118" s="316">
        <f>Q124</f>
        <v/>
      </c>
      <c r="W118" s="512">
        <f>IF(ISBLANK(O124),0,O124)</f>
        <v/>
      </c>
      <c r="X118" s="512">
        <f>IF(ISBLANK(P124),"",P124)</f>
        <v/>
      </c>
      <c r="Y118" s="12" t="n"/>
      <c r="Z118" s="240">
        <f>IF(OR(NOT(ISNUMBER($T118)),ISBLANK($W118),NOT(ISNUMBER($X118))),0,      IF(OR(YEAR($T118)&gt;Z$7,$X118&lt;=0,(YEAR($T118)+$X118)&lt;Z$7),0,     IF(YEAR($T118)=Z$7,               ($W118/($X118*360))*DAYS360($T118,DATE(Z$7,12,31)),     IF((YEAR($T118)+$X118)&lt;=Z$7,               $W118-SUM($Y118:Y118),               $W118/$X118))))</f>
        <v/>
      </c>
      <c r="AA118" s="240">
        <f>IF(OR(NOT(ISNUMBER($T118)),ISBLANK($W118),NOT(ISNUMBER($X118))),0,      IF(OR(YEAR($T118)&gt;AA$7,$X118&lt;=0,(YEAR($T118)+$X118)&lt;AA$7),0,     IF(YEAR($T118)=AA$7,               ($W118/($X118*360))*DAYS360($T118,DATE(AA$7,12,31)),     IF((YEAR($T118)+$X118)&lt;=AA$7,               $W118-SUM($Y118:Z118),               $W118/$X118))))</f>
        <v/>
      </c>
      <c r="AB118" s="240">
        <f>IF(OR(NOT(ISNUMBER($T118)),ISBLANK($W118),NOT(ISNUMBER($X118))),0,      IF(OR(YEAR($T118)&gt;AB$7,$X118&lt;=0,(YEAR($T118)+$X118)&lt;AB$7),0,     IF(YEAR($T118)=AB$7,               ($W118/($X118*360))*DAYS360($T118,DATE(AB$7,12,31)),     IF((YEAR($T118)+$X118)&lt;=AB$7,               $W118-SUM($Y118:AA118),               $W118/$X118))))</f>
        <v/>
      </c>
      <c r="AC118" s="240">
        <f>IF(OR(NOT(ISNUMBER($T118)),ISBLANK($W118),NOT(ISNUMBER($X118))),0,      IF(OR(YEAR($T118)&gt;AC$7,$X118&lt;=0,(YEAR($T118)+$X118)&lt;AC$7),0,     IF(YEAR($T118)=AC$7,               ($W118/($X118*360))*DAYS360($T118,DATE(AC$7,12,31)),     IF((YEAR($T118)+$X118)&lt;=AC$7,               $W118-SUM($Y118:AB118),               $W118/$X118))))</f>
        <v/>
      </c>
      <c r="AD118" s="240">
        <f>IF(OR(NOT(ISNUMBER($T118)),ISBLANK($W118),NOT(ISNUMBER($X118))),0,      IF(OR(YEAR($T118)&gt;AD$7,$X118&lt;=0,(YEAR($T118)+$X118)&lt;AD$7),0,     IF(YEAR($T118)=AD$7,               ($W118/($X118*360))*DAYS360($T118,DATE(AD$7,12,31)),     IF((YEAR($T118)+$X118)&lt;=AD$7,               $W118-SUM($Y118:AC118),               $W118/$X118))))</f>
        <v/>
      </c>
      <c r="AE118" s="240">
        <f>IF(OR(NOT(ISNUMBER($T118)),ISBLANK($W118),NOT(ISNUMBER($X118))),0,      IF(OR(YEAR($T118)&gt;AE$7,$X118&lt;=0,(YEAR($T118)+$X118)&lt;AE$7),0,     IF(YEAR($T118)=AE$7,               ($W118/($X118*360))*DAYS360($T118,DATE(AE$7,12,31)),     IF((YEAR($T118)+$X118)&lt;=AE$7,               $W118-SUM($Y118:AD118),               $W118/$X118))))</f>
        <v/>
      </c>
      <c r="AF118" s="240">
        <f>IF(OR(NOT(ISNUMBER($T118)),ISBLANK($W118),NOT(ISNUMBER($X118))),0,      IF(OR(YEAR($T118)&gt;AF$7,$X118&lt;=0,(YEAR($T118)+$X118)&lt;AF$7),0,     IF(YEAR($T118)=AF$7,               ($W118/($X118*360))*DAYS360($T118,DATE(AF$7,12,31)),     IF((YEAR($T118)+$X118)&lt;=AF$7,               $W118-SUM($Y118:AE118),               $W118/$X118))))</f>
        <v/>
      </c>
      <c r="AG118" s="240">
        <f>IF(OR(NOT(ISNUMBER($T118)),ISBLANK($W118),NOT(ISNUMBER($X118))),0,      IF(OR(YEAR($T118)&gt;AG$7,$X118&lt;=0,(YEAR($T118)+$X118)&lt;AG$7),0,     IF(YEAR($T118)=AG$7,               ($W118/($X118*360))*DAYS360($T118,DATE(AG$7,12,31)),     IF((YEAR($T118)+$X118)&lt;=AG$7,               $W118-SUM($Y118:AF118),               $W118/$X118))))</f>
        <v/>
      </c>
      <c r="AH118" s="240">
        <f>IF(OR(NOT(ISNUMBER($T118)),ISBLANK($W118),NOT(ISNUMBER($X118))),0,      IF(OR(YEAR($T118)&gt;AH$7,$X118&lt;=0,(YEAR($T118)+$X118)&lt;AH$7),0,     IF(YEAR($T118)=AH$7,               ($W118/($X118*360))*DAYS360($T118,DATE(AH$7,12,31)),     IF((YEAR($T118)+$X118)&lt;=AH$7,               $W118-SUM($Y118:AG118),               $W118/$X118))))</f>
        <v/>
      </c>
      <c r="AI118" s="240">
        <f>IF(OR(NOT(ISNUMBER($T118)),ISBLANK($W118),NOT(ISNUMBER($X118))),0,      IF(OR(YEAR($T118)&gt;AI$7,$X118&lt;=0,(YEAR($T118)+$X118)&lt;AI$7),0,     IF(YEAR($T118)=AI$7,               ($W118/($X118*360))*DAYS360($T118,DATE(AI$7,12,31)),     IF((YEAR($T118)+$X118)&lt;=AI$7,               $W118-SUM($Y118:AH118),               $W118/$X118))))</f>
        <v/>
      </c>
      <c r="AJ118" s="240">
        <f>IF(OR(NOT(ISNUMBER($T118)),ISBLANK($W118),NOT(ISNUMBER($X118))),0,      IF(OR(YEAR($T118)&gt;AJ$7,$X118&lt;=0,(YEAR($T118)+$X118)&lt;AJ$7),0,     IF(YEAR($T118)=AJ$7,               ($W118/($X118*360))*DAYS360($T118,DATE(AJ$7,12,31)),     IF((YEAR($T118)+$X118)&lt;=AJ$7,               $W118-SUM($Y118:AI118),               $W118/$X118))))</f>
        <v/>
      </c>
      <c r="AK118" s="240">
        <f>IF(OR(NOT(ISNUMBER($T118)),ISBLANK($W118),NOT(ISNUMBER($X118))),0,      IF(OR(YEAR($T118)&gt;AK$7,$X118&lt;=0,(YEAR($T118)+$X118)&lt;AK$7),0,     IF(YEAR($T118)=AK$7,               ($W118/($X118*360))*DAYS360($T118,DATE(AK$7,12,31)),     IF((YEAR($T118)+$X118)&lt;=AK$7,               $W118-SUM($Y118:AJ118),               $W118/$X118))))</f>
        <v/>
      </c>
      <c r="AL118" s="240">
        <f>IF(OR(NOT(ISNUMBER($T118)),ISBLANK($W118),NOT(ISNUMBER($X118))),0,      IF(OR(YEAR($T118)&gt;AL$7,$X118&lt;=0,(YEAR($T118)+$X118)&lt;AL$7),0,     IF(YEAR($T118)=AL$7,               ($W118/($X118*360))*DAYS360($T118,DATE(AL$7,12,31)),     IF((YEAR($T118)+$X118)&lt;=AL$7,               $W118-SUM($Y118:AK118),               $W118/$X118))))</f>
        <v/>
      </c>
      <c r="AM118" s="240">
        <f>IF(OR(NOT(ISNUMBER($T118)),ISBLANK($W118),NOT(ISNUMBER($X118))),0,      IF(OR(YEAR($T118)&gt;AM$7,$X118&lt;=0,(YEAR($T118)+$X118)&lt;AM$7),0,     IF(YEAR($T118)=AM$7,               ($W118/($X118*360))*DAYS360($T118,DATE(AM$7,12,31)),     IF((YEAR($T118)+$X118)&lt;=AM$7,               $W118-SUM($Y118:AL118),               $W118/$X118))))</f>
        <v/>
      </c>
      <c r="AN118" s="240">
        <f>IF(OR(NOT(ISNUMBER($T118)),ISBLANK($W118),NOT(ISNUMBER($X118))),0,      IF(OR(YEAR($T118)&gt;AN$7,$X118&lt;=0,(YEAR($T118)+$X118)&lt;AN$7),0,     IF(YEAR($T118)=AN$7,               ($W118/($X118*360))*DAYS360($T118,DATE(AN$7,12,31)),     IF((YEAR($T118)+$X118)&lt;=AN$7,               $W118-SUM($Y118:AM118),               $W118/$X118))))</f>
        <v/>
      </c>
      <c r="AO118" s="240">
        <f>IF(OR(NOT(ISNUMBER($T118)),ISBLANK($W118),NOT(ISNUMBER($X118))),0,      IF(OR(YEAR($T118)&gt;AO$7,$X118&lt;=0,(YEAR($T118)+$X118)&lt;AO$7),0,     IF(YEAR($T118)=AO$7,               ($W118/($X118*360))*DAYS360($T118,DATE(AO$7,12,31)),     IF((YEAR($T118)+$X118)&lt;=AO$7,               $W118-SUM($Y118:AN118),               $W118/$X118))))</f>
        <v/>
      </c>
      <c r="AP118" s="240">
        <f>IF(OR(NOT(ISNUMBER($T118)),ISBLANK($W118),NOT(ISNUMBER($X118))),0,      IF(OR(YEAR($T118)&gt;AP$7,$X118&lt;=0,(YEAR($T118)+$X118)&lt;AP$7),0,     IF(YEAR($T118)=AP$7,               ($W118/($X118*360))*DAYS360($T118,DATE(AP$7,12,31)),     IF((YEAR($T118)+$X118)&lt;=AP$7,               $W118-SUM($Y118:AO118),               $W118/$X118))))</f>
        <v/>
      </c>
      <c r="AQ118" s="240">
        <f>IF(OR(NOT(ISNUMBER($T118)),ISBLANK($W118),NOT(ISNUMBER($X118))),0,      IF(OR(YEAR($T118)&gt;AQ$7,$X118&lt;=0,(YEAR($T118)+$X118)&lt;AQ$7),0,     IF(YEAR($T118)=AQ$7,               ($W118/($X118*360))*DAYS360($T118,DATE(AQ$7,12,31)),     IF((YEAR($T118)+$X118)&lt;=AQ$7,               $W118-SUM($Y118:AP118),               $W118/$X118))))</f>
        <v/>
      </c>
      <c r="AR118" s="240">
        <f>IF(OR(NOT(ISNUMBER($T118)),ISBLANK($W118),NOT(ISNUMBER($X118))),0,      IF(OR(YEAR($T118)&gt;AR$7,$X118&lt;=0,(YEAR($T118)+$X118)&lt;AR$7),0,     IF(YEAR($T118)=AR$7,               ($W118/($X118*360))*DAYS360($T118,DATE(AR$7,12,31)),     IF((YEAR($T118)+$X118)&lt;=AR$7,               $W118-SUM($Y118:AQ118),               $W118/$X118))))</f>
        <v/>
      </c>
      <c r="AS118" s="240">
        <f>IF(OR(NOT(ISNUMBER($T118)),ISBLANK($W118),NOT(ISNUMBER($X118))),0,      IF(OR(YEAR($T118)&gt;AS$7,$X118&lt;=0,(YEAR($T118)+$X118)&lt;AS$7),0,     IF(YEAR($T118)=AS$7,               ($W118/($X118*360))*DAYS360($T118,DATE(AS$7,12,31)),     IF((YEAR($T118)+$X118)&lt;=AS$7,               $W118-SUM($Y118:AR118),               $W118/$X118))))</f>
        <v/>
      </c>
      <c r="AT118" s="240">
        <f>IF(OR(NOT(ISNUMBER($T118)),ISBLANK($W118),NOT(ISNUMBER($X118))),0,      IF(OR(YEAR($T118)&gt;AT$7,$X118&lt;=0,(YEAR($T118)+$X118)&lt;AT$7),0,     IF(YEAR($T118)=AT$7,               ($W118/($X118*360))*DAYS360($T118,DATE(AT$7,12,31)),     IF((YEAR($T118)+$X118)&lt;=AT$7,               $W118-SUM($Y118:AS118),               $W118/$X118))))</f>
        <v/>
      </c>
      <c r="AU118" s="240">
        <f>IF(OR(NOT(ISNUMBER($T118)),ISBLANK($W118),NOT(ISNUMBER($X118))),0,      IF(OR(YEAR($T118)&gt;AU$7,$X118&lt;=0,(YEAR($T118)+$X118)&lt;AU$7),0,     IF(YEAR($T118)=AU$7,               ($W118/($X118*360))*DAYS360($T118,DATE(AU$7,12,31)),     IF((YEAR($T118)+$X118)&lt;=AU$7,               $W118-SUM($Y118:AT118),               $W118/$X118))))</f>
        <v/>
      </c>
      <c r="AV118" s="240">
        <f>IF(OR(NOT(ISNUMBER($T118)),ISBLANK($W118),NOT(ISNUMBER($X118))),0,      IF(OR(YEAR($T118)&gt;AV$7,$X118&lt;=0,(YEAR($T118)+$X118)&lt;AV$7),0,     IF(YEAR($T118)=AV$7,               ($W118/($X118*360))*DAYS360($T118,DATE(AV$7,12,31)),     IF((YEAR($T118)+$X118)&lt;=AV$7,               $W118-SUM($Y118:AU118),               $W118/$X118))))</f>
        <v/>
      </c>
      <c r="AW118" s="240">
        <f>IF(OR(NOT(ISNUMBER($T118)),ISBLANK($W118),NOT(ISNUMBER($X118))),0,      IF(OR(YEAR($T118)&gt;AW$7,$X118&lt;=0,(YEAR($T118)+$X118)&lt;AW$7),0,     IF(YEAR($T118)=AW$7,               ($W118/($X118*360))*DAYS360($T118,DATE(AW$7,12,31)),     IF((YEAR($T118)+$X118)&lt;=AW$7,               $W118-SUM($Y118:AV118),               $W118/$X118))))</f>
        <v/>
      </c>
      <c r="AX118" s="240">
        <f>IF(OR(NOT(ISNUMBER($T118)),ISBLANK($W118),NOT(ISNUMBER($X118))),0,      IF(OR(YEAR($T118)&gt;AX$7,$X118&lt;=0,(YEAR($T118)+$X118)&lt;AX$7),0,     IF(YEAR($T118)=AX$7,               ($W118/($X118*360))*DAYS360($T118,DATE(AX$7,12,31)),     IF((YEAR($T118)+$X118)&lt;=AX$7,               $W118-SUM($Y118:AW118),               $W118/$X118))))</f>
        <v/>
      </c>
      <c r="AY118" s="240">
        <f>IF(OR(NOT(ISNUMBER($T118)),ISBLANK($W118),NOT(ISNUMBER($X118))),0,      IF(OR(YEAR($T118)&gt;AY$7,$X118&lt;=0,(YEAR($T118)+$X118)&lt;AY$7),0,     IF(YEAR($T118)=AY$7,               ($W118/($X118*360))*DAYS360($T118,DATE(AY$7,12,31)),     IF((YEAR($T118)+$X118)&lt;=AY$7,               $W118-SUM($Y118:AX118),               $W118/$X118))))</f>
        <v/>
      </c>
      <c r="AZ118" s="240">
        <f>IF(OR(NOT(ISNUMBER($T118)),ISBLANK($W118),NOT(ISNUMBER($X118))),0,      IF(OR(YEAR($T118)&gt;AZ$7,$X118&lt;=0,(YEAR($T118)+$X118)&lt;AZ$7),0,     IF(YEAR($T118)=AZ$7,               ($W118/($X118*360))*DAYS360($T118,DATE(AZ$7,12,31)),     IF((YEAR($T118)+$X118)&lt;=AZ$7,               $W118-SUM($Y118:AY118),               $W118/$X118))))</f>
        <v/>
      </c>
      <c r="BA118" s="240">
        <f>IF(OR(NOT(ISNUMBER($T118)),ISBLANK($W118),NOT(ISNUMBER($X118))),0,      IF(OR(YEAR($T118)&gt;BA$7,$X118&lt;=0,(YEAR($T118)+$X118)&lt;BA$7),0,     IF(YEAR($T118)=BA$7,               ($W118/($X118*360))*DAYS360($T118,DATE(BA$7,12,31)),     IF((YEAR($T118)+$X118)&lt;=BA$7,               $W118-SUM($Y118:AZ118),               $W118/$X118))))</f>
        <v/>
      </c>
      <c r="BB118" s="240">
        <f>IF(OR(NOT(ISNUMBER($T118)),ISBLANK($W118),NOT(ISNUMBER($X118))),0,      IF(OR(YEAR($T118)&gt;BB$7,$X118&lt;=0,(YEAR($T118)+$X118)&lt;BB$7),0,     IF(YEAR($T118)=BB$7,               ($W118/($X118*360))*DAYS360($T118,DATE(BB$7,12,31)),     IF((YEAR($T118)+$X118)&lt;=BB$7,               $W118-SUM($Y118:BA118),               $W118/$X118))))</f>
        <v/>
      </c>
      <c r="BC118" s="240">
        <f>IF(OR(NOT(ISNUMBER($T118)),ISBLANK($W118),NOT(ISNUMBER($X118))),0,      IF(OR(YEAR($T118)&gt;BC$7,$X118&lt;=0,(YEAR($T118)+$X118)&lt;BC$7),0,     IF(YEAR($T118)=BC$7,               ($W118/($X118*360))*DAYS360($T118,DATE(BC$7,12,31)),     IF((YEAR($T118)+$X118)&lt;=BC$7,               $W118-SUM($Y118:BB118),               $W118/$X118))))</f>
        <v/>
      </c>
      <c r="BD118" s="240">
        <f>IF(OR(NOT(ISNUMBER($T118)),ISBLANK($W118),NOT(ISNUMBER($X118))),0,      IF(OR(YEAR($T118)&gt;BD$7,$X118&lt;=0,(YEAR($T118)+$X118)&lt;BD$7),0,     IF(YEAR($T118)=BD$7,               ($W118/($X118*360))*DAYS360($T118,DATE(BD$7,12,31)),     IF((YEAR($T118)+$X118)&lt;=BD$7,               $W118-SUM($Y118:BC118),               $W118/$X118))))</f>
        <v/>
      </c>
      <c r="BE118" s="240">
        <f>IF(OR(NOT(ISNUMBER($T118)),ISBLANK($W118),NOT(ISNUMBER($X118))),0,      IF(OR(YEAR($T118)&gt;BE$7,$X118&lt;=0,(YEAR($T118)+$X118)&lt;BE$7),0,     IF(YEAR($T118)=BE$7,               ($W118/($X118*360))*DAYS360($T118,DATE(BE$7,12,31)),     IF((YEAR($T118)+$X118)&lt;=BE$7,               $W118-SUM($Y118:BD118),               $W118/$X118))))</f>
        <v/>
      </c>
      <c r="BF118" s="240">
        <f>IF(OR(NOT(ISNUMBER($T118)),ISBLANK($W118),NOT(ISNUMBER($X118))),0,      IF(OR(YEAR($T118)&gt;BF$7,$X118&lt;=0,(YEAR($T118)+$X118)&lt;BF$7),0,     IF(YEAR($T118)=BF$7,               ($W118/($X118*360))*DAYS360($T118,DATE(BF$7,12,31)),     IF((YEAR($T118)+$X118)&lt;=BF$7,               $W118-SUM($Y118:BE118),               $W118/$X118))))</f>
        <v/>
      </c>
      <c r="BG118" s="240">
        <f>IF(OR(NOT(ISNUMBER($T118)),ISBLANK($W118),NOT(ISNUMBER($X118))),0,      IF(OR(YEAR($T118)&gt;BG$7,$X118&lt;=0,(YEAR($T118)+$X118)&lt;BG$7),0,     IF(YEAR($T118)=BG$7,               ($W118/($X118*360))*DAYS360($T118,DATE(BG$7,12,31)),     IF((YEAR($T118)+$X118)&lt;=BG$7,               $W118-SUM($Y118:BF118),               $W118/$X118))))</f>
        <v/>
      </c>
      <c r="BH118" s="240">
        <f>IF(OR(NOT(ISNUMBER($T118)),ISBLANK($W118),NOT(ISNUMBER($X118))),0,      IF(OR(YEAR($T118)&gt;BH$7,$X118&lt;=0,(YEAR($T118)+$X118)&lt;BH$7),0,     IF(YEAR($T118)=BH$7,               ($W118/($X118*360))*DAYS360($T118,DATE(BH$7,12,31)),     IF((YEAR($T118)+$X118)&lt;=BH$7,               $W118-SUM($Y118:BG118),               $W118/$X118))))</f>
        <v/>
      </c>
      <c r="BI118" s="240">
        <f>IF(OR(NOT(ISNUMBER($T118)),ISBLANK($W118),NOT(ISNUMBER($X118))),0,      IF(OR(YEAR($T118)&gt;BI$7,$X118&lt;=0,(YEAR($T118)+$X118)&lt;BI$7),0,     IF(YEAR($T118)=BI$7,               ($W118/($X118*360))*DAYS360($T118,DATE(BI$7,12,31)),     IF((YEAR($T118)+$X118)&lt;=BI$7,               $W118-SUM($Y118:BH118),               $W118/$X118))))</f>
        <v/>
      </c>
      <c r="BJ118" s="240">
        <f>IF(OR(NOT(ISNUMBER($T118)),ISBLANK($W118),NOT(ISNUMBER($X118))),0,      IF(OR(YEAR($T118)&gt;BJ$7,$X118&lt;=0,(YEAR($T118)+$X118)&lt;BJ$7),0,     IF(YEAR($T118)=BJ$7,               ($W118/($X118*360))*DAYS360($T118,DATE(BJ$7,12,31)),     IF((YEAR($T118)+$X118)&lt;=BJ$7,               $W118-SUM($Y118:BI118),               $W118/$X118))))</f>
        <v/>
      </c>
      <c r="BK118" s="240">
        <f>IF(OR(NOT(ISNUMBER($T118)),ISBLANK($W118),NOT(ISNUMBER($X118))),0,      IF(OR(YEAR($T118)&gt;BK$7,$X118&lt;=0,(YEAR($T118)+$X118)&lt;BK$7),0,     IF(YEAR($T118)=BK$7,               ($W118/($X118*360))*DAYS360($T118,DATE(BK$7,12,31)),     IF((YEAR($T118)+$X118)&lt;=BK$7,               $W118-SUM($Y118:BJ118),               $W118/$X118))))</f>
        <v/>
      </c>
      <c r="BL118" s="240">
        <f>IF(OR(NOT(ISNUMBER($T118)),ISBLANK($W118),NOT(ISNUMBER($X118))),0,      IF(OR(YEAR($T118)&gt;BL$7,$X118&lt;=0,(YEAR($T118)+$X118)&lt;BL$7),0,     IF(YEAR($T118)=BL$7,               ($W118/($X118*360))*DAYS360($T118,DATE(BL$7,12,31)),     IF((YEAR($T118)+$X118)&lt;=BL$7,               $W118-SUM($Y118:BK118),               $W118/$X118))))</f>
        <v/>
      </c>
      <c r="BM118" s="240">
        <f>IF(OR(NOT(ISNUMBER($T118)),ISBLANK($W118),NOT(ISNUMBER($X118))),0,      IF(OR(YEAR($T118)&gt;BM$7,$X118&lt;=0,(YEAR($T118)+$X118)&lt;BM$7),0,     IF(YEAR($T118)=BM$7,               ($W118/($X118*360))*DAYS360($T118,DATE(BM$7,12,31)),     IF((YEAR($T118)+$X118)&lt;=BM$7,               $W118-SUM($Y118:BL118),               $W118/$X118))))</f>
        <v/>
      </c>
      <c r="BN118" s="240">
        <f>IF(OR(NOT(ISNUMBER($T118)),ISBLANK($W118),NOT(ISNUMBER($X118))),0,      IF(OR(YEAR($T118)&gt;BN$7,$X118&lt;=0,(YEAR($T118)+$X118)&lt;BN$7),0,     IF(YEAR($T118)=BN$7,               ($W118/($X118*360))*DAYS360($T118,DATE(BN$7,12,31)),     IF((YEAR($T118)+$X118)&lt;=BN$7,               $W118-SUM($Y118:BM118),               $W118/$X118))))</f>
        <v/>
      </c>
      <c r="BO118" s="240">
        <f>IF(OR(NOT(ISNUMBER($T118)),ISBLANK($W118),NOT(ISNUMBER($X118))),0,      IF(OR(YEAR($T118)&gt;BO$7,$X118&lt;=0,(YEAR($T118)+$X118)&lt;BO$7),0,     IF(YEAR($T118)=BO$7,               ($W118/($X118*360))*DAYS360($T118,DATE(BO$7,12,31)),     IF((YEAR($T118)+$X118)&lt;=BO$7,               $W118-SUM($Y118:BN118),               $W118/$X118))))</f>
        <v/>
      </c>
      <c r="BP118" s="240">
        <f>IF(OR(NOT(ISNUMBER($T118)),ISBLANK($W118),NOT(ISNUMBER($X118))),0,      IF(OR(YEAR($T118)&gt;BP$7,$X118&lt;=0,(YEAR($T118)+$X118)&lt;BP$7),0,     IF(YEAR($T118)=BP$7,               ($W118/($X118*360))*DAYS360($T118,DATE(BP$7,12,31)),     IF((YEAR($T118)+$X118)&lt;=BP$7,               $W118-SUM($Y118:BO118),               $W118/$X118))))</f>
        <v/>
      </c>
      <c r="BQ118" s="240">
        <f>IF(OR(NOT(ISNUMBER($T118)),ISBLANK($W118),NOT(ISNUMBER($X118))),0,      IF(OR(YEAR($T118)&gt;BQ$7,$X118&lt;=0,(YEAR($T118)+$X118)&lt;BQ$7),0,     IF(YEAR($T118)=BQ$7,               ($W118/($X118*360))*DAYS360($T118,DATE(BQ$7,12,31)),     IF((YEAR($T118)+$X118)&lt;=BQ$7,               $W118-SUM($Y118:BP118),               $W118/$X118))))</f>
        <v/>
      </c>
      <c r="BR118" s="240">
        <f>IF(OR(NOT(ISNUMBER($T118)),ISBLANK($W118),NOT(ISNUMBER($X118))),0,      IF(OR(YEAR($T118)&gt;BR$7,$X118&lt;=0,(YEAR($T118)+$X118)&lt;BR$7),0,     IF(YEAR($T118)=BR$7,               ($W118/($X118*360))*DAYS360($T118,DATE(BR$7,12,31)),     IF((YEAR($T118)+$X118)&lt;=BR$7,               $W118-SUM($Y118:BQ118),               $W118/$X118))))</f>
        <v/>
      </c>
      <c r="BS118" s="240">
        <f>IF(OR(NOT(ISNUMBER($T118)),ISBLANK($W118),NOT(ISNUMBER($X118))),0,      IF(OR(YEAR($T118)&gt;BS$7,$X118&lt;=0,(YEAR($T118)+$X118)&lt;BS$7),0,     IF(YEAR($T118)=BS$7,               ($W118/($X118*360))*DAYS360($T118,DATE(BS$7,12,31)),     IF((YEAR($T118)+$X118)&lt;=BS$7,               $W118-SUM($Y118:BR118),               $W118/$X118))))</f>
        <v/>
      </c>
      <c r="BT118" s="240">
        <f>IF(OR(NOT(ISNUMBER($T118)),ISBLANK($W118),NOT(ISNUMBER($X118))),0,      IF(OR(YEAR($T118)&gt;BT$7,$X118&lt;=0,(YEAR($T118)+$X118)&lt;BT$7),0,     IF(YEAR($T118)=BT$7,               ($W118/($X118*360))*DAYS360($T118,DATE(BT$7,12,31)),     IF((YEAR($T118)+$X118)&lt;=BT$7,               $W118-SUM($Y118:BS118),               $W118/$X118))))</f>
        <v/>
      </c>
      <c r="BU118" s="240">
        <f>IF(OR(NOT(ISNUMBER($T118)),ISBLANK($W118),NOT(ISNUMBER($X118))),0,      IF(OR(YEAR($T118)&gt;BU$7,$X118&lt;=0,(YEAR($T118)+$X118)&lt;BU$7),0,     IF(YEAR($T118)=BU$7,               ($W118/($X118*360))*DAYS360($T118,DATE(BU$7,12,31)),     IF((YEAR($T118)+$X118)&lt;=BU$7,               $W118-SUM($Y118:BT118),               $W118/$X118))))</f>
        <v/>
      </c>
      <c r="BV118" s="240">
        <f>IF(OR(NOT(ISNUMBER($T118)),ISBLANK($W118),NOT(ISNUMBER($X118))),0,      IF(OR(YEAR($T118)&gt;BV$7,$X118&lt;=0,(YEAR($T118)+$X118)&lt;BV$7),0,     IF(YEAR($T118)=BV$7,               ($W118/($X118*360))*DAYS360($T118,DATE(BV$7,12,31)),     IF((YEAR($T118)+$X118)&lt;=BV$7,               $W118-SUM($Y118:BU118),               $W118/$X118))))</f>
        <v/>
      </c>
      <c r="BW118" s="240">
        <f>IF(OR(NOT(ISNUMBER($T118)),ISBLANK($W118),NOT(ISNUMBER($X118))),0,      IF(OR(YEAR($T118)&gt;BW$7,$X118&lt;=0,(YEAR($T118)+$X118)&lt;BW$7),0,     IF(YEAR($T118)=BW$7,               ($W118/($X118*360))*DAYS360($T118,DATE(BW$7,12,31)),     IF((YEAR($T118)+$X118)&lt;=BW$7,               $W118-SUM($Y118:BV118),               $W118/$X118))))</f>
        <v/>
      </c>
      <c r="BX118" s="240">
        <f>IF(OR(NOT(ISNUMBER($T118)),ISBLANK($W118),NOT(ISNUMBER($X118))),0,      IF(OR(YEAR($T118)&gt;BX$7,$X118&lt;=0,(YEAR($T118)+$X118)&lt;BX$7),0,     IF(YEAR($T118)=BX$7,               ($W118/($X118*360))*DAYS360($T118,DATE(BX$7,12,31)),     IF((YEAR($T118)+$X118)&lt;=BX$7,               $W118-SUM($Y118:BW118),               $W118/$X118))))</f>
        <v/>
      </c>
      <c r="BY118" s="240">
        <f>IF(OR(NOT(ISNUMBER($T118)),ISBLANK($W118),NOT(ISNUMBER($X118))),0,      IF(OR(YEAR($T118)&gt;BY$7,$X118&lt;=0,(YEAR($T118)+$X118)&lt;BY$7),0,     IF(YEAR($T118)=BY$7,               ($W118/($X118*360))*DAYS360($T118,DATE(BY$7,12,31)),     IF((YEAR($T118)+$X118)&lt;=BY$7,               $W118-SUM($Y118:BX118),               $W118/$X118))))</f>
        <v/>
      </c>
    </row>
    <row r="119" ht="15" customFormat="1" customHeight="1" s="14">
      <c r="A119" s="12" t="n"/>
      <c r="B119" s="30" t="inlineStr">
        <is>
          <t>Bien_Immo - 1</t>
        </is>
      </c>
      <c r="C119" s="190" t="n"/>
      <c r="D119" s="356" t="n"/>
      <c r="E119" s="525" t="n"/>
      <c r="F119" s="525" t="n"/>
      <c r="G119" s="525" t="n"/>
      <c r="H119" s="525" t="n"/>
      <c r="I119" s="525" t="n"/>
      <c r="J119" s="525" t="n"/>
      <c r="K119" s="525" t="n"/>
      <c r="L119" s="525" t="n"/>
      <c r="M119" s="525" t="n"/>
      <c r="N119" s="526" t="n"/>
      <c r="O119" s="260" t="n"/>
      <c r="P119" s="191" t="n"/>
      <c r="Q119" s="341" t="inlineStr">
        <is>
          <t>Autres immobilisations corporelles</t>
        </is>
      </c>
      <c r="R119" s="18" t="n"/>
      <c r="S119" s="12">
        <f>B125</f>
        <v/>
      </c>
      <c r="T119" s="176">
        <f>IFERROR( IF(ISBLANK(C125),"",IF(C125&lt;HLOOKUP(S119,$Z$275:$AC$280,5,FALSE),"",MAX(HLOOKUP(S119,$Z$275:$AC$280,6,FALSE),C125) ) ),"")</f>
        <v/>
      </c>
      <c r="U119" s="287">
        <f>IF(ISBLANK(D125),"",D125)</f>
        <v/>
      </c>
      <c r="V119" s="316">
        <f>Q125</f>
        <v/>
      </c>
      <c r="W119" s="512">
        <f>IF(ISBLANK(O125),0,O125)</f>
        <v/>
      </c>
      <c r="X119" s="512">
        <f>IF(ISBLANK(P125),"",P125)</f>
        <v/>
      </c>
      <c r="Y119" s="12" t="n"/>
      <c r="Z119" s="240">
        <f>IF(OR(NOT(ISNUMBER($T119)),ISBLANK($W119),NOT(ISNUMBER($X119))),0,      IF(OR(YEAR($T119)&gt;Z$7,$X119&lt;=0,(YEAR($T119)+$X119)&lt;Z$7),0,     IF(YEAR($T119)=Z$7,               ($W119/($X119*360))*DAYS360($T119,DATE(Z$7,12,31)),     IF((YEAR($T119)+$X119)&lt;=Z$7,               $W119-SUM($Y119:Y119),               $W119/$X119))))</f>
        <v/>
      </c>
      <c r="AA119" s="240">
        <f>IF(OR(NOT(ISNUMBER($T119)),ISBLANK($W119),NOT(ISNUMBER($X119))),0,      IF(OR(YEAR($T119)&gt;AA$7,$X119&lt;=0,(YEAR($T119)+$X119)&lt;AA$7),0,     IF(YEAR($T119)=AA$7,               ($W119/($X119*360))*DAYS360($T119,DATE(AA$7,12,31)),     IF((YEAR($T119)+$X119)&lt;=AA$7,               $W119-SUM($Y119:Z119),               $W119/$X119))))</f>
        <v/>
      </c>
      <c r="AB119" s="240">
        <f>IF(OR(NOT(ISNUMBER($T119)),ISBLANK($W119),NOT(ISNUMBER($X119))),0,      IF(OR(YEAR($T119)&gt;AB$7,$X119&lt;=0,(YEAR($T119)+$X119)&lt;AB$7),0,     IF(YEAR($T119)=AB$7,               ($W119/($X119*360))*DAYS360($T119,DATE(AB$7,12,31)),     IF((YEAR($T119)+$X119)&lt;=AB$7,               $W119-SUM($Y119:AA119),               $W119/$X119))))</f>
        <v/>
      </c>
      <c r="AC119" s="240">
        <f>IF(OR(NOT(ISNUMBER($T119)),ISBLANK($W119),NOT(ISNUMBER($X119))),0,      IF(OR(YEAR($T119)&gt;AC$7,$X119&lt;=0,(YEAR($T119)+$X119)&lt;AC$7),0,     IF(YEAR($T119)=AC$7,               ($W119/($X119*360))*DAYS360($T119,DATE(AC$7,12,31)),     IF((YEAR($T119)+$X119)&lt;=AC$7,               $W119-SUM($Y119:AB119),               $W119/$X119))))</f>
        <v/>
      </c>
      <c r="AD119" s="240">
        <f>IF(OR(NOT(ISNUMBER($T119)),ISBLANK($W119),NOT(ISNUMBER($X119))),0,      IF(OR(YEAR($T119)&gt;AD$7,$X119&lt;=0,(YEAR($T119)+$X119)&lt;AD$7),0,     IF(YEAR($T119)=AD$7,               ($W119/($X119*360))*DAYS360($T119,DATE(AD$7,12,31)),     IF((YEAR($T119)+$X119)&lt;=AD$7,               $W119-SUM($Y119:AC119),               $W119/$X119))))</f>
        <v/>
      </c>
      <c r="AE119" s="240">
        <f>IF(OR(NOT(ISNUMBER($T119)),ISBLANK($W119),NOT(ISNUMBER($X119))),0,      IF(OR(YEAR($T119)&gt;AE$7,$X119&lt;=0,(YEAR($T119)+$X119)&lt;AE$7),0,     IF(YEAR($T119)=AE$7,               ($W119/($X119*360))*DAYS360($T119,DATE(AE$7,12,31)),     IF((YEAR($T119)+$X119)&lt;=AE$7,               $W119-SUM($Y119:AD119),               $W119/$X119))))</f>
        <v/>
      </c>
      <c r="AF119" s="240">
        <f>IF(OR(NOT(ISNUMBER($T119)),ISBLANK($W119),NOT(ISNUMBER($X119))),0,      IF(OR(YEAR($T119)&gt;AF$7,$X119&lt;=0,(YEAR($T119)+$X119)&lt;AF$7),0,     IF(YEAR($T119)=AF$7,               ($W119/($X119*360))*DAYS360($T119,DATE(AF$7,12,31)),     IF((YEAR($T119)+$X119)&lt;=AF$7,               $W119-SUM($Y119:AE119),               $W119/$X119))))</f>
        <v/>
      </c>
      <c r="AG119" s="240">
        <f>IF(OR(NOT(ISNUMBER($T119)),ISBLANK($W119),NOT(ISNUMBER($X119))),0,      IF(OR(YEAR($T119)&gt;AG$7,$X119&lt;=0,(YEAR($T119)+$X119)&lt;AG$7),0,     IF(YEAR($T119)=AG$7,               ($W119/($X119*360))*DAYS360($T119,DATE(AG$7,12,31)),     IF((YEAR($T119)+$X119)&lt;=AG$7,               $W119-SUM($Y119:AF119),               $W119/$X119))))</f>
        <v/>
      </c>
      <c r="AH119" s="240">
        <f>IF(OR(NOT(ISNUMBER($T119)),ISBLANK($W119),NOT(ISNUMBER($X119))),0,      IF(OR(YEAR($T119)&gt;AH$7,$X119&lt;=0,(YEAR($T119)+$X119)&lt;AH$7),0,     IF(YEAR($T119)=AH$7,               ($W119/($X119*360))*DAYS360($T119,DATE(AH$7,12,31)),     IF((YEAR($T119)+$X119)&lt;=AH$7,               $W119-SUM($Y119:AG119),               $W119/$X119))))</f>
        <v/>
      </c>
      <c r="AI119" s="240">
        <f>IF(OR(NOT(ISNUMBER($T119)),ISBLANK($W119),NOT(ISNUMBER($X119))),0,      IF(OR(YEAR($T119)&gt;AI$7,$X119&lt;=0,(YEAR($T119)+$X119)&lt;AI$7),0,     IF(YEAR($T119)=AI$7,               ($W119/($X119*360))*DAYS360($T119,DATE(AI$7,12,31)),     IF((YEAR($T119)+$X119)&lt;=AI$7,               $W119-SUM($Y119:AH119),               $W119/$X119))))</f>
        <v/>
      </c>
      <c r="AJ119" s="240">
        <f>IF(OR(NOT(ISNUMBER($T119)),ISBLANK($W119),NOT(ISNUMBER($X119))),0,      IF(OR(YEAR($T119)&gt;AJ$7,$X119&lt;=0,(YEAR($T119)+$X119)&lt;AJ$7),0,     IF(YEAR($T119)=AJ$7,               ($W119/($X119*360))*DAYS360($T119,DATE(AJ$7,12,31)),     IF((YEAR($T119)+$X119)&lt;=AJ$7,               $W119-SUM($Y119:AI119),               $W119/$X119))))</f>
        <v/>
      </c>
      <c r="AK119" s="240">
        <f>IF(OR(NOT(ISNUMBER($T119)),ISBLANK($W119),NOT(ISNUMBER($X119))),0,      IF(OR(YEAR($T119)&gt;AK$7,$X119&lt;=0,(YEAR($T119)+$X119)&lt;AK$7),0,     IF(YEAR($T119)=AK$7,               ($W119/($X119*360))*DAYS360($T119,DATE(AK$7,12,31)),     IF((YEAR($T119)+$X119)&lt;=AK$7,               $W119-SUM($Y119:AJ119),               $W119/$X119))))</f>
        <v/>
      </c>
      <c r="AL119" s="240">
        <f>IF(OR(NOT(ISNUMBER($T119)),ISBLANK($W119),NOT(ISNUMBER($X119))),0,      IF(OR(YEAR($T119)&gt;AL$7,$X119&lt;=0,(YEAR($T119)+$X119)&lt;AL$7),0,     IF(YEAR($T119)=AL$7,               ($W119/($X119*360))*DAYS360($T119,DATE(AL$7,12,31)),     IF((YEAR($T119)+$X119)&lt;=AL$7,               $W119-SUM($Y119:AK119),               $W119/$X119))))</f>
        <v/>
      </c>
      <c r="AM119" s="240">
        <f>IF(OR(NOT(ISNUMBER($T119)),ISBLANK($W119),NOT(ISNUMBER($X119))),0,      IF(OR(YEAR($T119)&gt;AM$7,$X119&lt;=0,(YEAR($T119)+$X119)&lt;AM$7),0,     IF(YEAR($T119)=AM$7,               ($W119/($X119*360))*DAYS360($T119,DATE(AM$7,12,31)),     IF((YEAR($T119)+$X119)&lt;=AM$7,               $W119-SUM($Y119:AL119),               $W119/$X119))))</f>
        <v/>
      </c>
      <c r="AN119" s="240">
        <f>IF(OR(NOT(ISNUMBER($T119)),ISBLANK($W119),NOT(ISNUMBER($X119))),0,      IF(OR(YEAR($T119)&gt;AN$7,$X119&lt;=0,(YEAR($T119)+$X119)&lt;AN$7),0,     IF(YEAR($T119)=AN$7,               ($W119/($X119*360))*DAYS360($T119,DATE(AN$7,12,31)),     IF((YEAR($T119)+$X119)&lt;=AN$7,               $W119-SUM($Y119:AM119),               $W119/$X119))))</f>
        <v/>
      </c>
      <c r="AO119" s="240">
        <f>IF(OR(NOT(ISNUMBER($T119)),ISBLANK($W119),NOT(ISNUMBER($X119))),0,      IF(OR(YEAR($T119)&gt;AO$7,$X119&lt;=0,(YEAR($T119)+$X119)&lt;AO$7),0,     IF(YEAR($T119)=AO$7,               ($W119/($X119*360))*DAYS360($T119,DATE(AO$7,12,31)),     IF((YEAR($T119)+$X119)&lt;=AO$7,               $W119-SUM($Y119:AN119),               $W119/$X119))))</f>
        <v/>
      </c>
      <c r="AP119" s="240">
        <f>IF(OR(NOT(ISNUMBER($T119)),ISBLANK($W119),NOT(ISNUMBER($X119))),0,      IF(OR(YEAR($T119)&gt;AP$7,$X119&lt;=0,(YEAR($T119)+$X119)&lt;AP$7),0,     IF(YEAR($T119)=AP$7,               ($W119/($X119*360))*DAYS360($T119,DATE(AP$7,12,31)),     IF((YEAR($T119)+$X119)&lt;=AP$7,               $W119-SUM($Y119:AO119),               $W119/$X119))))</f>
        <v/>
      </c>
      <c r="AQ119" s="240">
        <f>IF(OR(NOT(ISNUMBER($T119)),ISBLANK($W119),NOT(ISNUMBER($X119))),0,      IF(OR(YEAR($T119)&gt;AQ$7,$X119&lt;=0,(YEAR($T119)+$X119)&lt;AQ$7),0,     IF(YEAR($T119)=AQ$7,               ($W119/($X119*360))*DAYS360($T119,DATE(AQ$7,12,31)),     IF((YEAR($T119)+$X119)&lt;=AQ$7,               $W119-SUM($Y119:AP119),               $W119/$X119))))</f>
        <v/>
      </c>
      <c r="AR119" s="240">
        <f>IF(OR(NOT(ISNUMBER($T119)),ISBLANK($W119),NOT(ISNUMBER($X119))),0,      IF(OR(YEAR($T119)&gt;AR$7,$X119&lt;=0,(YEAR($T119)+$X119)&lt;AR$7),0,     IF(YEAR($T119)=AR$7,               ($W119/($X119*360))*DAYS360($T119,DATE(AR$7,12,31)),     IF((YEAR($T119)+$X119)&lt;=AR$7,               $W119-SUM($Y119:AQ119),               $W119/$X119))))</f>
        <v/>
      </c>
      <c r="AS119" s="240">
        <f>IF(OR(NOT(ISNUMBER($T119)),ISBLANK($W119),NOT(ISNUMBER($X119))),0,      IF(OR(YEAR($T119)&gt;AS$7,$X119&lt;=0,(YEAR($T119)+$X119)&lt;AS$7),0,     IF(YEAR($T119)=AS$7,               ($W119/($X119*360))*DAYS360($T119,DATE(AS$7,12,31)),     IF((YEAR($T119)+$X119)&lt;=AS$7,               $W119-SUM($Y119:AR119),               $W119/$X119))))</f>
        <v/>
      </c>
      <c r="AT119" s="240">
        <f>IF(OR(NOT(ISNUMBER($T119)),ISBLANK($W119),NOT(ISNUMBER($X119))),0,      IF(OR(YEAR($T119)&gt;AT$7,$X119&lt;=0,(YEAR($T119)+$X119)&lt;AT$7),0,     IF(YEAR($T119)=AT$7,               ($W119/($X119*360))*DAYS360($T119,DATE(AT$7,12,31)),     IF((YEAR($T119)+$X119)&lt;=AT$7,               $W119-SUM($Y119:AS119),               $W119/$X119))))</f>
        <v/>
      </c>
      <c r="AU119" s="240">
        <f>IF(OR(NOT(ISNUMBER($T119)),ISBLANK($W119),NOT(ISNUMBER($X119))),0,      IF(OR(YEAR($T119)&gt;AU$7,$X119&lt;=0,(YEAR($T119)+$X119)&lt;AU$7),0,     IF(YEAR($T119)=AU$7,               ($W119/($X119*360))*DAYS360($T119,DATE(AU$7,12,31)),     IF((YEAR($T119)+$X119)&lt;=AU$7,               $W119-SUM($Y119:AT119),               $W119/$X119))))</f>
        <v/>
      </c>
      <c r="AV119" s="240">
        <f>IF(OR(NOT(ISNUMBER($T119)),ISBLANK($W119),NOT(ISNUMBER($X119))),0,      IF(OR(YEAR($T119)&gt;AV$7,$X119&lt;=0,(YEAR($T119)+$X119)&lt;AV$7),0,     IF(YEAR($T119)=AV$7,               ($W119/($X119*360))*DAYS360($T119,DATE(AV$7,12,31)),     IF((YEAR($T119)+$X119)&lt;=AV$7,               $W119-SUM($Y119:AU119),               $W119/$X119))))</f>
        <v/>
      </c>
      <c r="AW119" s="240">
        <f>IF(OR(NOT(ISNUMBER($T119)),ISBLANK($W119),NOT(ISNUMBER($X119))),0,      IF(OR(YEAR($T119)&gt;AW$7,$X119&lt;=0,(YEAR($T119)+$X119)&lt;AW$7),0,     IF(YEAR($T119)=AW$7,               ($W119/($X119*360))*DAYS360($T119,DATE(AW$7,12,31)),     IF((YEAR($T119)+$X119)&lt;=AW$7,               $W119-SUM($Y119:AV119),               $W119/$X119))))</f>
        <v/>
      </c>
      <c r="AX119" s="240">
        <f>IF(OR(NOT(ISNUMBER($T119)),ISBLANK($W119),NOT(ISNUMBER($X119))),0,      IF(OR(YEAR($T119)&gt;AX$7,$X119&lt;=0,(YEAR($T119)+$X119)&lt;AX$7),0,     IF(YEAR($T119)=AX$7,               ($W119/($X119*360))*DAYS360($T119,DATE(AX$7,12,31)),     IF((YEAR($T119)+$X119)&lt;=AX$7,               $W119-SUM($Y119:AW119),               $W119/$X119))))</f>
        <v/>
      </c>
      <c r="AY119" s="240">
        <f>IF(OR(NOT(ISNUMBER($T119)),ISBLANK($W119),NOT(ISNUMBER($X119))),0,      IF(OR(YEAR($T119)&gt;AY$7,$X119&lt;=0,(YEAR($T119)+$X119)&lt;AY$7),0,     IF(YEAR($T119)=AY$7,               ($W119/($X119*360))*DAYS360($T119,DATE(AY$7,12,31)),     IF((YEAR($T119)+$X119)&lt;=AY$7,               $W119-SUM($Y119:AX119),               $W119/$X119))))</f>
        <v/>
      </c>
      <c r="AZ119" s="240">
        <f>IF(OR(NOT(ISNUMBER($T119)),ISBLANK($W119),NOT(ISNUMBER($X119))),0,      IF(OR(YEAR($T119)&gt;AZ$7,$X119&lt;=0,(YEAR($T119)+$X119)&lt;AZ$7),0,     IF(YEAR($T119)=AZ$7,               ($W119/($X119*360))*DAYS360($T119,DATE(AZ$7,12,31)),     IF((YEAR($T119)+$X119)&lt;=AZ$7,               $W119-SUM($Y119:AY119),               $W119/$X119))))</f>
        <v/>
      </c>
      <c r="BA119" s="240">
        <f>IF(OR(NOT(ISNUMBER($T119)),ISBLANK($W119),NOT(ISNUMBER($X119))),0,      IF(OR(YEAR($T119)&gt;BA$7,$X119&lt;=0,(YEAR($T119)+$X119)&lt;BA$7),0,     IF(YEAR($T119)=BA$7,               ($W119/($X119*360))*DAYS360($T119,DATE(BA$7,12,31)),     IF((YEAR($T119)+$X119)&lt;=BA$7,               $W119-SUM($Y119:AZ119),               $W119/$X119))))</f>
        <v/>
      </c>
      <c r="BB119" s="240">
        <f>IF(OR(NOT(ISNUMBER($T119)),ISBLANK($W119),NOT(ISNUMBER($X119))),0,      IF(OR(YEAR($T119)&gt;BB$7,$X119&lt;=0,(YEAR($T119)+$X119)&lt;BB$7),0,     IF(YEAR($T119)=BB$7,               ($W119/($X119*360))*DAYS360($T119,DATE(BB$7,12,31)),     IF((YEAR($T119)+$X119)&lt;=BB$7,               $W119-SUM($Y119:BA119),               $W119/$X119))))</f>
        <v/>
      </c>
      <c r="BC119" s="240">
        <f>IF(OR(NOT(ISNUMBER($T119)),ISBLANK($W119),NOT(ISNUMBER($X119))),0,      IF(OR(YEAR($T119)&gt;BC$7,$X119&lt;=0,(YEAR($T119)+$X119)&lt;BC$7),0,     IF(YEAR($T119)=BC$7,               ($W119/($X119*360))*DAYS360($T119,DATE(BC$7,12,31)),     IF((YEAR($T119)+$X119)&lt;=BC$7,               $W119-SUM($Y119:BB119),               $W119/$X119))))</f>
        <v/>
      </c>
      <c r="BD119" s="240">
        <f>IF(OR(NOT(ISNUMBER($T119)),ISBLANK($W119),NOT(ISNUMBER($X119))),0,      IF(OR(YEAR($T119)&gt;BD$7,$X119&lt;=0,(YEAR($T119)+$X119)&lt;BD$7),0,     IF(YEAR($T119)=BD$7,               ($W119/($X119*360))*DAYS360($T119,DATE(BD$7,12,31)),     IF((YEAR($T119)+$X119)&lt;=BD$7,               $W119-SUM($Y119:BC119),               $W119/$X119))))</f>
        <v/>
      </c>
      <c r="BE119" s="240">
        <f>IF(OR(NOT(ISNUMBER($T119)),ISBLANK($W119),NOT(ISNUMBER($X119))),0,      IF(OR(YEAR($T119)&gt;BE$7,$X119&lt;=0,(YEAR($T119)+$X119)&lt;BE$7),0,     IF(YEAR($T119)=BE$7,               ($W119/($X119*360))*DAYS360($T119,DATE(BE$7,12,31)),     IF((YEAR($T119)+$X119)&lt;=BE$7,               $W119-SUM($Y119:BD119),               $W119/$X119))))</f>
        <v/>
      </c>
      <c r="BF119" s="240">
        <f>IF(OR(NOT(ISNUMBER($T119)),ISBLANK($W119),NOT(ISNUMBER($X119))),0,      IF(OR(YEAR($T119)&gt;BF$7,$X119&lt;=0,(YEAR($T119)+$X119)&lt;BF$7),0,     IF(YEAR($T119)=BF$7,               ($W119/($X119*360))*DAYS360($T119,DATE(BF$7,12,31)),     IF((YEAR($T119)+$X119)&lt;=BF$7,               $W119-SUM($Y119:BE119),               $W119/$X119))))</f>
        <v/>
      </c>
      <c r="BG119" s="240">
        <f>IF(OR(NOT(ISNUMBER($T119)),ISBLANK($W119),NOT(ISNUMBER($X119))),0,      IF(OR(YEAR($T119)&gt;BG$7,$X119&lt;=0,(YEAR($T119)+$X119)&lt;BG$7),0,     IF(YEAR($T119)=BG$7,               ($W119/($X119*360))*DAYS360($T119,DATE(BG$7,12,31)),     IF((YEAR($T119)+$X119)&lt;=BG$7,               $W119-SUM($Y119:BF119),               $W119/$X119))))</f>
        <v/>
      </c>
      <c r="BH119" s="240">
        <f>IF(OR(NOT(ISNUMBER($T119)),ISBLANK($W119),NOT(ISNUMBER($X119))),0,      IF(OR(YEAR($T119)&gt;BH$7,$X119&lt;=0,(YEAR($T119)+$X119)&lt;BH$7),0,     IF(YEAR($T119)=BH$7,               ($W119/($X119*360))*DAYS360($T119,DATE(BH$7,12,31)),     IF((YEAR($T119)+$X119)&lt;=BH$7,               $W119-SUM($Y119:BG119),               $W119/$X119))))</f>
        <v/>
      </c>
      <c r="BI119" s="240">
        <f>IF(OR(NOT(ISNUMBER($T119)),ISBLANK($W119),NOT(ISNUMBER($X119))),0,      IF(OR(YEAR($T119)&gt;BI$7,$X119&lt;=0,(YEAR($T119)+$X119)&lt;BI$7),0,     IF(YEAR($T119)=BI$7,               ($W119/($X119*360))*DAYS360($T119,DATE(BI$7,12,31)),     IF((YEAR($T119)+$X119)&lt;=BI$7,               $W119-SUM($Y119:BH119),               $W119/$X119))))</f>
        <v/>
      </c>
      <c r="BJ119" s="240">
        <f>IF(OR(NOT(ISNUMBER($T119)),ISBLANK($W119),NOT(ISNUMBER($X119))),0,      IF(OR(YEAR($T119)&gt;BJ$7,$X119&lt;=0,(YEAR($T119)+$X119)&lt;BJ$7),0,     IF(YEAR($T119)=BJ$7,               ($W119/($X119*360))*DAYS360($T119,DATE(BJ$7,12,31)),     IF((YEAR($T119)+$X119)&lt;=BJ$7,               $W119-SUM($Y119:BI119),               $W119/$X119))))</f>
        <v/>
      </c>
      <c r="BK119" s="240">
        <f>IF(OR(NOT(ISNUMBER($T119)),ISBLANK($W119),NOT(ISNUMBER($X119))),0,      IF(OR(YEAR($T119)&gt;BK$7,$X119&lt;=0,(YEAR($T119)+$X119)&lt;BK$7),0,     IF(YEAR($T119)=BK$7,               ($W119/($X119*360))*DAYS360($T119,DATE(BK$7,12,31)),     IF((YEAR($T119)+$X119)&lt;=BK$7,               $W119-SUM($Y119:BJ119),               $W119/$X119))))</f>
        <v/>
      </c>
      <c r="BL119" s="240">
        <f>IF(OR(NOT(ISNUMBER($T119)),ISBLANK($W119),NOT(ISNUMBER($X119))),0,      IF(OR(YEAR($T119)&gt;BL$7,$X119&lt;=0,(YEAR($T119)+$X119)&lt;BL$7),0,     IF(YEAR($T119)=BL$7,               ($W119/($X119*360))*DAYS360($T119,DATE(BL$7,12,31)),     IF((YEAR($T119)+$X119)&lt;=BL$7,               $W119-SUM($Y119:BK119),               $W119/$X119))))</f>
        <v/>
      </c>
      <c r="BM119" s="240">
        <f>IF(OR(NOT(ISNUMBER($T119)),ISBLANK($W119),NOT(ISNUMBER($X119))),0,      IF(OR(YEAR($T119)&gt;BM$7,$X119&lt;=0,(YEAR($T119)+$X119)&lt;BM$7),0,     IF(YEAR($T119)=BM$7,               ($W119/($X119*360))*DAYS360($T119,DATE(BM$7,12,31)),     IF((YEAR($T119)+$X119)&lt;=BM$7,               $W119-SUM($Y119:BL119),               $W119/$X119))))</f>
        <v/>
      </c>
      <c r="BN119" s="240">
        <f>IF(OR(NOT(ISNUMBER($T119)),ISBLANK($W119),NOT(ISNUMBER($X119))),0,      IF(OR(YEAR($T119)&gt;BN$7,$X119&lt;=0,(YEAR($T119)+$X119)&lt;BN$7),0,     IF(YEAR($T119)=BN$7,               ($W119/($X119*360))*DAYS360($T119,DATE(BN$7,12,31)),     IF((YEAR($T119)+$X119)&lt;=BN$7,               $W119-SUM($Y119:BM119),               $W119/$X119))))</f>
        <v/>
      </c>
      <c r="BO119" s="240">
        <f>IF(OR(NOT(ISNUMBER($T119)),ISBLANK($W119),NOT(ISNUMBER($X119))),0,      IF(OR(YEAR($T119)&gt;BO$7,$X119&lt;=0,(YEAR($T119)+$X119)&lt;BO$7),0,     IF(YEAR($T119)=BO$7,               ($W119/($X119*360))*DAYS360($T119,DATE(BO$7,12,31)),     IF((YEAR($T119)+$X119)&lt;=BO$7,               $W119-SUM($Y119:BN119),               $W119/$X119))))</f>
        <v/>
      </c>
      <c r="BP119" s="240">
        <f>IF(OR(NOT(ISNUMBER($T119)),ISBLANK($W119),NOT(ISNUMBER($X119))),0,      IF(OR(YEAR($T119)&gt;BP$7,$X119&lt;=0,(YEAR($T119)+$X119)&lt;BP$7),0,     IF(YEAR($T119)=BP$7,               ($W119/($X119*360))*DAYS360($T119,DATE(BP$7,12,31)),     IF((YEAR($T119)+$X119)&lt;=BP$7,               $W119-SUM($Y119:BO119),               $W119/$X119))))</f>
        <v/>
      </c>
      <c r="BQ119" s="240">
        <f>IF(OR(NOT(ISNUMBER($T119)),ISBLANK($W119),NOT(ISNUMBER($X119))),0,      IF(OR(YEAR($T119)&gt;BQ$7,$X119&lt;=0,(YEAR($T119)+$X119)&lt;BQ$7),0,     IF(YEAR($T119)=BQ$7,               ($W119/($X119*360))*DAYS360($T119,DATE(BQ$7,12,31)),     IF((YEAR($T119)+$X119)&lt;=BQ$7,               $W119-SUM($Y119:BP119),               $W119/$X119))))</f>
        <v/>
      </c>
      <c r="BR119" s="240">
        <f>IF(OR(NOT(ISNUMBER($T119)),ISBLANK($W119),NOT(ISNUMBER($X119))),0,      IF(OR(YEAR($T119)&gt;BR$7,$X119&lt;=0,(YEAR($T119)+$X119)&lt;BR$7),0,     IF(YEAR($T119)=BR$7,               ($W119/($X119*360))*DAYS360($T119,DATE(BR$7,12,31)),     IF((YEAR($T119)+$X119)&lt;=BR$7,               $W119-SUM($Y119:BQ119),               $W119/$X119))))</f>
        <v/>
      </c>
      <c r="BS119" s="240">
        <f>IF(OR(NOT(ISNUMBER($T119)),ISBLANK($W119),NOT(ISNUMBER($X119))),0,      IF(OR(YEAR($T119)&gt;BS$7,$X119&lt;=0,(YEAR($T119)+$X119)&lt;BS$7),0,     IF(YEAR($T119)=BS$7,               ($W119/($X119*360))*DAYS360($T119,DATE(BS$7,12,31)),     IF((YEAR($T119)+$X119)&lt;=BS$7,               $W119-SUM($Y119:BR119),               $W119/$X119))))</f>
        <v/>
      </c>
      <c r="BT119" s="240">
        <f>IF(OR(NOT(ISNUMBER($T119)),ISBLANK($W119),NOT(ISNUMBER($X119))),0,      IF(OR(YEAR($T119)&gt;BT$7,$X119&lt;=0,(YEAR($T119)+$X119)&lt;BT$7),0,     IF(YEAR($T119)=BT$7,               ($W119/($X119*360))*DAYS360($T119,DATE(BT$7,12,31)),     IF((YEAR($T119)+$X119)&lt;=BT$7,               $W119-SUM($Y119:BS119),               $W119/$X119))))</f>
        <v/>
      </c>
      <c r="BU119" s="240">
        <f>IF(OR(NOT(ISNUMBER($T119)),ISBLANK($W119),NOT(ISNUMBER($X119))),0,      IF(OR(YEAR($T119)&gt;BU$7,$X119&lt;=0,(YEAR($T119)+$X119)&lt;BU$7),0,     IF(YEAR($T119)=BU$7,               ($W119/($X119*360))*DAYS360($T119,DATE(BU$7,12,31)),     IF((YEAR($T119)+$X119)&lt;=BU$7,               $W119-SUM($Y119:BT119),               $W119/$X119))))</f>
        <v/>
      </c>
      <c r="BV119" s="240">
        <f>IF(OR(NOT(ISNUMBER($T119)),ISBLANK($W119),NOT(ISNUMBER($X119))),0,      IF(OR(YEAR($T119)&gt;BV$7,$X119&lt;=0,(YEAR($T119)+$X119)&lt;BV$7),0,     IF(YEAR($T119)=BV$7,               ($W119/($X119*360))*DAYS360($T119,DATE(BV$7,12,31)),     IF((YEAR($T119)+$X119)&lt;=BV$7,               $W119-SUM($Y119:BU119),               $W119/$X119))))</f>
        <v/>
      </c>
      <c r="BW119" s="240">
        <f>IF(OR(NOT(ISNUMBER($T119)),ISBLANK($W119),NOT(ISNUMBER($X119))),0,      IF(OR(YEAR($T119)&gt;BW$7,$X119&lt;=0,(YEAR($T119)+$X119)&lt;BW$7),0,     IF(YEAR($T119)=BW$7,               ($W119/($X119*360))*DAYS360($T119,DATE(BW$7,12,31)),     IF((YEAR($T119)+$X119)&lt;=BW$7,               $W119-SUM($Y119:BV119),               $W119/$X119))))</f>
        <v/>
      </c>
      <c r="BX119" s="240">
        <f>IF(OR(NOT(ISNUMBER($T119)),ISBLANK($W119),NOT(ISNUMBER($X119))),0,      IF(OR(YEAR($T119)&gt;BX$7,$X119&lt;=0,(YEAR($T119)+$X119)&lt;BX$7),0,     IF(YEAR($T119)=BX$7,               ($W119/($X119*360))*DAYS360($T119,DATE(BX$7,12,31)),     IF((YEAR($T119)+$X119)&lt;=BX$7,               $W119-SUM($Y119:BW119),               $W119/$X119))))</f>
        <v/>
      </c>
      <c r="BY119" s="240">
        <f>IF(OR(NOT(ISNUMBER($T119)),ISBLANK($W119),NOT(ISNUMBER($X119))),0,      IF(OR(YEAR($T119)&gt;BY$7,$X119&lt;=0,(YEAR($T119)+$X119)&lt;BY$7),0,     IF(YEAR($T119)=BY$7,               ($W119/($X119*360))*DAYS360($T119,DATE(BY$7,12,31)),     IF((YEAR($T119)+$X119)&lt;=BY$7,               $W119-SUM($Y119:BX119),               $W119/$X119))))</f>
        <v/>
      </c>
    </row>
    <row r="120" ht="15" customFormat="1" customHeight="1" s="14">
      <c r="A120" s="12" t="n"/>
      <c r="B120" s="30" t="inlineStr">
        <is>
          <t>Bien_Immo - 1</t>
        </is>
      </c>
      <c r="C120" s="190" t="n"/>
      <c r="D120" s="356" t="n"/>
      <c r="E120" s="525" t="n"/>
      <c r="F120" s="525" t="n"/>
      <c r="G120" s="525" t="n"/>
      <c r="H120" s="525" t="n"/>
      <c r="I120" s="525" t="n"/>
      <c r="J120" s="525" t="n"/>
      <c r="K120" s="525" t="n"/>
      <c r="L120" s="525" t="n"/>
      <c r="M120" s="525" t="n"/>
      <c r="N120" s="526" t="n"/>
      <c r="O120" s="260" t="n"/>
      <c r="P120" s="191" t="n"/>
      <c r="Q120" s="341" t="inlineStr">
        <is>
          <t>Autres immobilisations corporelles</t>
        </is>
      </c>
      <c r="R120" s="18" t="n"/>
      <c r="S120" s="12">
        <f>B126</f>
        <v/>
      </c>
      <c r="T120" s="176">
        <f>IFERROR( IF(ISBLANK(C126),"",IF(C126&lt;HLOOKUP(S120,$Z$275:$AC$280,5,FALSE),"",MAX(HLOOKUP(S120,$Z$275:$AC$280,6,FALSE),C126) ) ),"")</f>
        <v/>
      </c>
      <c r="U120" s="287">
        <f>IF(ISBLANK(D126),"",D126)</f>
        <v/>
      </c>
      <c r="V120" s="316">
        <f>Q126</f>
        <v/>
      </c>
      <c r="W120" s="512">
        <f>IF(ISBLANK(O126),0,O126)</f>
        <v/>
      </c>
      <c r="X120" s="512">
        <f>IF(ISBLANK(P126),"",P126)</f>
        <v/>
      </c>
      <c r="Y120" s="12" t="n"/>
      <c r="Z120" s="240">
        <f>IF(OR(NOT(ISNUMBER($T120)),ISBLANK($W120),NOT(ISNUMBER($X120))),0,      IF(OR(YEAR($T120)&gt;Z$7,$X120&lt;=0,(YEAR($T120)+$X120)&lt;Z$7),0,     IF(YEAR($T120)=Z$7,               ($W120/($X120*360))*DAYS360($T120,DATE(Z$7,12,31)),     IF((YEAR($T120)+$X120)&lt;=Z$7,               $W120-SUM($Y120:Y120),               $W120/$X120))))</f>
        <v/>
      </c>
      <c r="AA120" s="240">
        <f>IF(OR(NOT(ISNUMBER($T120)),ISBLANK($W120),NOT(ISNUMBER($X120))),0,      IF(OR(YEAR($T120)&gt;AA$7,$X120&lt;=0,(YEAR($T120)+$X120)&lt;AA$7),0,     IF(YEAR($T120)=AA$7,               ($W120/($X120*360))*DAYS360($T120,DATE(AA$7,12,31)),     IF((YEAR($T120)+$X120)&lt;=AA$7,               $W120-SUM($Y120:Z120),               $W120/$X120))))</f>
        <v/>
      </c>
      <c r="AB120" s="240">
        <f>IF(OR(NOT(ISNUMBER($T120)),ISBLANK($W120),NOT(ISNUMBER($X120))),0,      IF(OR(YEAR($T120)&gt;AB$7,$X120&lt;=0,(YEAR($T120)+$X120)&lt;AB$7),0,     IF(YEAR($T120)=AB$7,               ($W120/($X120*360))*DAYS360($T120,DATE(AB$7,12,31)),     IF((YEAR($T120)+$X120)&lt;=AB$7,               $W120-SUM($Y120:AA120),               $W120/$X120))))</f>
        <v/>
      </c>
      <c r="AC120" s="240">
        <f>IF(OR(NOT(ISNUMBER($T120)),ISBLANK($W120),NOT(ISNUMBER($X120))),0,      IF(OR(YEAR($T120)&gt;AC$7,$X120&lt;=0,(YEAR($T120)+$X120)&lt;AC$7),0,     IF(YEAR($T120)=AC$7,               ($W120/($X120*360))*DAYS360($T120,DATE(AC$7,12,31)),     IF((YEAR($T120)+$X120)&lt;=AC$7,               $W120-SUM($Y120:AB120),               $W120/$X120))))</f>
        <v/>
      </c>
      <c r="AD120" s="240">
        <f>IF(OR(NOT(ISNUMBER($T120)),ISBLANK($W120),NOT(ISNUMBER($X120))),0,      IF(OR(YEAR($T120)&gt;AD$7,$X120&lt;=0,(YEAR($T120)+$X120)&lt;AD$7),0,     IF(YEAR($T120)=AD$7,               ($W120/($X120*360))*DAYS360($T120,DATE(AD$7,12,31)),     IF((YEAR($T120)+$X120)&lt;=AD$7,               $W120-SUM($Y120:AC120),               $W120/$X120))))</f>
        <v/>
      </c>
      <c r="AE120" s="240">
        <f>IF(OR(NOT(ISNUMBER($T120)),ISBLANK($W120),NOT(ISNUMBER($X120))),0,      IF(OR(YEAR($T120)&gt;AE$7,$X120&lt;=0,(YEAR($T120)+$X120)&lt;AE$7),0,     IF(YEAR($T120)=AE$7,               ($W120/($X120*360))*DAYS360($T120,DATE(AE$7,12,31)),     IF((YEAR($T120)+$X120)&lt;=AE$7,               $W120-SUM($Y120:AD120),               $W120/$X120))))</f>
        <v/>
      </c>
      <c r="AF120" s="240">
        <f>IF(OR(NOT(ISNUMBER($T120)),ISBLANK($W120),NOT(ISNUMBER($X120))),0,      IF(OR(YEAR($T120)&gt;AF$7,$X120&lt;=0,(YEAR($T120)+$X120)&lt;AF$7),0,     IF(YEAR($T120)=AF$7,               ($W120/($X120*360))*DAYS360($T120,DATE(AF$7,12,31)),     IF((YEAR($T120)+$X120)&lt;=AF$7,               $W120-SUM($Y120:AE120),               $W120/$X120))))</f>
        <v/>
      </c>
      <c r="AG120" s="240">
        <f>IF(OR(NOT(ISNUMBER($T120)),ISBLANK($W120),NOT(ISNUMBER($X120))),0,      IF(OR(YEAR($T120)&gt;AG$7,$X120&lt;=0,(YEAR($T120)+$X120)&lt;AG$7),0,     IF(YEAR($T120)=AG$7,               ($W120/($X120*360))*DAYS360($T120,DATE(AG$7,12,31)),     IF((YEAR($T120)+$X120)&lt;=AG$7,               $W120-SUM($Y120:AF120),               $W120/$X120))))</f>
        <v/>
      </c>
      <c r="AH120" s="240">
        <f>IF(OR(NOT(ISNUMBER($T120)),ISBLANK($W120),NOT(ISNUMBER($X120))),0,      IF(OR(YEAR($T120)&gt;AH$7,$X120&lt;=0,(YEAR($T120)+$X120)&lt;AH$7),0,     IF(YEAR($T120)=AH$7,               ($W120/($X120*360))*DAYS360($T120,DATE(AH$7,12,31)),     IF((YEAR($T120)+$X120)&lt;=AH$7,               $W120-SUM($Y120:AG120),               $W120/$X120))))</f>
        <v/>
      </c>
      <c r="AI120" s="240">
        <f>IF(OR(NOT(ISNUMBER($T120)),ISBLANK($W120),NOT(ISNUMBER($X120))),0,      IF(OR(YEAR($T120)&gt;AI$7,$X120&lt;=0,(YEAR($T120)+$X120)&lt;AI$7),0,     IF(YEAR($T120)=AI$7,               ($W120/($X120*360))*DAYS360($T120,DATE(AI$7,12,31)),     IF((YEAR($T120)+$X120)&lt;=AI$7,               $W120-SUM($Y120:AH120),               $W120/$X120))))</f>
        <v/>
      </c>
      <c r="AJ120" s="240">
        <f>IF(OR(NOT(ISNUMBER($T120)),ISBLANK($W120),NOT(ISNUMBER($X120))),0,      IF(OR(YEAR($T120)&gt;AJ$7,$X120&lt;=0,(YEAR($T120)+$X120)&lt;AJ$7),0,     IF(YEAR($T120)=AJ$7,               ($W120/($X120*360))*DAYS360($T120,DATE(AJ$7,12,31)),     IF((YEAR($T120)+$X120)&lt;=AJ$7,               $W120-SUM($Y120:AI120),               $W120/$X120))))</f>
        <v/>
      </c>
      <c r="AK120" s="240">
        <f>IF(OR(NOT(ISNUMBER($T120)),ISBLANK($W120),NOT(ISNUMBER($X120))),0,      IF(OR(YEAR($T120)&gt;AK$7,$X120&lt;=0,(YEAR($T120)+$X120)&lt;AK$7),0,     IF(YEAR($T120)=AK$7,               ($W120/($X120*360))*DAYS360($T120,DATE(AK$7,12,31)),     IF((YEAR($T120)+$X120)&lt;=AK$7,               $W120-SUM($Y120:AJ120),               $W120/$X120))))</f>
        <v/>
      </c>
      <c r="AL120" s="240">
        <f>IF(OR(NOT(ISNUMBER($T120)),ISBLANK($W120),NOT(ISNUMBER($X120))),0,      IF(OR(YEAR($T120)&gt;AL$7,$X120&lt;=0,(YEAR($T120)+$X120)&lt;AL$7),0,     IF(YEAR($T120)=AL$7,               ($W120/($X120*360))*DAYS360($T120,DATE(AL$7,12,31)),     IF((YEAR($T120)+$X120)&lt;=AL$7,               $W120-SUM($Y120:AK120),               $W120/$X120))))</f>
        <v/>
      </c>
      <c r="AM120" s="240">
        <f>IF(OR(NOT(ISNUMBER($T120)),ISBLANK($W120),NOT(ISNUMBER($X120))),0,      IF(OR(YEAR($T120)&gt;AM$7,$X120&lt;=0,(YEAR($T120)+$X120)&lt;AM$7),0,     IF(YEAR($T120)=AM$7,               ($W120/($X120*360))*DAYS360($T120,DATE(AM$7,12,31)),     IF((YEAR($T120)+$X120)&lt;=AM$7,               $W120-SUM($Y120:AL120),               $W120/$X120))))</f>
        <v/>
      </c>
      <c r="AN120" s="240">
        <f>IF(OR(NOT(ISNUMBER($T120)),ISBLANK($W120),NOT(ISNUMBER($X120))),0,      IF(OR(YEAR($T120)&gt;AN$7,$X120&lt;=0,(YEAR($T120)+$X120)&lt;AN$7),0,     IF(YEAR($T120)=AN$7,               ($W120/($X120*360))*DAYS360($T120,DATE(AN$7,12,31)),     IF((YEAR($T120)+$X120)&lt;=AN$7,               $W120-SUM($Y120:AM120),               $W120/$X120))))</f>
        <v/>
      </c>
      <c r="AO120" s="240">
        <f>IF(OR(NOT(ISNUMBER($T120)),ISBLANK($W120),NOT(ISNUMBER($X120))),0,      IF(OR(YEAR($T120)&gt;AO$7,$X120&lt;=0,(YEAR($T120)+$X120)&lt;AO$7),0,     IF(YEAR($T120)=AO$7,               ($W120/($X120*360))*DAYS360($T120,DATE(AO$7,12,31)),     IF((YEAR($T120)+$X120)&lt;=AO$7,               $W120-SUM($Y120:AN120),               $W120/$X120))))</f>
        <v/>
      </c>
      <c r="AP120" s="240">
        <f>IF(OR(NOT(ISNUMBER($T120)),ISBLANK($W120),NOT(ISNUMBER($X120))),0,      IF(OR(YEAR($T120)&gt;AP$7,$X120&lt;=0,(YEAR($T120)+$X120)&lt;AP$7),0,     IF(YEAR($T120)=AP$7,               ($W120/($X120*360))*DAYS360($T120,DATE(AP$7,12,31)),     IF((YEAR($T120)+$X120)&lt;=AP$7,               $W120-SUM($Y120:AO120),               $W120/$X120))))</f>
        <v/>
      </c>
      <c r="AQ120" s="240">
        <f>IF(OR(NOT(ISNUMBER($T120)),ISBLANK($W120),NOT(ISNUMBER($X120))),0,      IF(OR(YEAR($T120)&gt;AQ$7,$X120&lt;=0,(YEAR($T120)+$X120)&lt;AQ$7),0,     IF(YEAR($T120)=AQ$7,               ($W120/($X120*360))*DAYS360($T120,DATE(AQ$7,12,31)),     IF((YEAR($T120)+$X120)&lt;=AQ$7,               $W120-SUM($Y120:AP120),               $W120/$X120))))</f>
        <v/>
      </c>
      <c r="AR120" s="240">
        <f>IF(OR(NOT(ISNUMBER($T120)),ISBLANK($W120),NOT(ISNUMBER($X120))),0,      IF(OR(YEAR($T120)&gt;AR$7,$X120&lt;=0,(YEAR($T120)+$X120)&lt;AR$7),0,     IF(YEAR($T120)=AR$7,               ($W120/($X120*360))*DAYS360($T120,DATE(AR$7,12,31)),     IF((YEAR($T120)+$X120)&lt;=AR$7,               $W120-SUM($Y120:AQ120),               $W120/$X120))))</f>
        <v/>
      </c>
      <c r="AS120" s="240">
        <f>IF(OR(NOT(ISNUMBER($T120)),ISBLANK($W120),NOT(ISNUMBER($X120))),0,      IF(OR(YEAR($T120)&gt;AS$7,$X120&lt;=0,(YEAR($T120)+$X120)&lt;AS$7),0,     IF(YEAR($T120)=AS$7,               ($W120/($X120*360))*DAYS360($T120,DATE(AS$7,12,31)),     IF((YEAR($T120)+$X120)&lt;=AS$7,               $W120-SUM($Y120:AR120),               $W120/$X120))))</f>
        <v/>
      </c>
      <c r="AT120" s="240">
        <f>IF(OR(NOT(ISNUMBER($T120)),ISBLANK($W120),NOT(ISNUMBER($X120))),0,      IF(OR(YEAR($T120)&gt;AT$7,$X120&lt;=0,(YEAR($T120)+$X120)&lt;AT$7),0,     IF(YEAR($T120)=AT$7,               ($W120/($X120*360))*DAYS360($T120,DATE(AT$7,12,31)),     IF((YEAR($T120)+$X120)&lt;=AT$7,               $W120-SUM($Y120:AS120),               $W120/$X120))))</f>
        <v/>
      </c>
      <c r="AU120" s="240">
        <f>IF(OR(NOT(ISNUMBER($T120)),ISBLANK($W120),NOT(ISNUMBER($X120))),0,      IF(OR(YEAR($T120)&gt;AU$7,$X120&lt;=0,(YEAR($T120)+$X120)&lt;AU$7),0,     IF(YEAR($T120)=AU$7,               ($W120/($X120*360))*DAYS360($T120,DATE(AU$7,12,31)),     IF((YEAR($T120)+$X120)&lt;=AU$7,               $W120-SUM($Y120:AT120),               $W120/$X120))))</f>
        <v/>
      </c>
      <c r="AV120" s="240">
        <f>IF(OR(NOT(ISNUMBER($T120)),ISBLANK($W120),NOT(ISNUMBER($X120))),0,      IF(OR(YEAR($T120)&gt;AV$7,$X120&lt;=0,(YEAR($T120)+$X120)&lt;AV$7),0,     IF(YEAR($T120)=AV$7,               ($W120/($X120*360))*DAYS360($T120,DATE(AV$7,12,31)),     IF((YEAR($T120)+$X120)&lt;=AV$7,               $W120-SUM($Y120:AU120),               $W120/$X120))))</f>
        <v/>
      </c>
      <c r="AW120" s="240">
        <f>IF(OR(NOT(ISNUMBER($T120)),ISBLANK($W120),NOT(ISNUMBER($X120))),0,      IF(OR(YEAR($T120)&gt;AW$7,$X120&lt;=0,(YEAR($T120)+$X120)&lt;AW$7),0,     IF(YEAR($T120)=AW$7,               ($W120/($X120*360))*DAYS360($T120,DATE(AW$7,12,31)),     IF((YEAR($T120)+$X120)&lt;=AW$7,               $W120-SUM($Y120:AV120),               $W120/$X120))))</f>
        <v/>
      </c>
      <c r="AX120" s="240">
        <f>IF(OR(NOT(ISNUMBER($T120)),ISBLANK($W120),NOT(ISNUMBER($X120))),0,      IF(OR(YEAR($T120)&gt;AX$7,$X120&lt;=0,(YEAR($T120)+$X120)&lt;AX$7),0,     IF(YEAR($T120)=AX$7,               ($W120/($X120*360))*DAYS360($T120,DATE(AX$7,12,31)),     IF((YEAR($T120)+$X120)&lt;=AX$7,               $W120-SUM($Y120:AW120),               $W120/$X120))))</f>
        <v/>
      </c>
      <c r="AY120" s="240">
        <f>IF(OR(NOT(ISNUMBER($T120)),ISBLANK($W120),NOT(ISNUMBER($X120))),0,      IF(OR(YEAR($T120)&gt;AY$7,$X120&lt;=0,(YEAR($T120)+$X120)&lt;AY$7),0,     IF(YEAR($T120)=AY$7,               ($W120/($X120*360))*DAYS360($T120,DATE(AY$7,12,31)),     IF((YEAR($T120)+$X120)&lt;=AY$7,               $W120-SUM($Y120:AX120),               $W120/$X120))))</f>
        <v/>
      </c>
      <c r="AZ120" s="240">
        <f>IF(OR(NOT(ISNUMBER($T120)),ISBLANK($W120),NOT(ISNUMBER($X120))),0,      IF(OR(YEAR($T120)&gt;AZ$7,$X120&lt;=0,(YEAR($T120)+$X120)&lt;AZ$7),0,     IF(YEAR($T120)=AZ$7,               ($W120/($X120*360))*DAYS360($T120,DATE(AZ$7,12,31)),     IF((YEAR($T120)+$X120)&lt;=AZ$7,               $W120-SUM($Y120:AY120),               $W120/$X120))))</f>
        <v/>
      </c>
      <c r="BA120" s="240">
        <f>IF(OR(NOT(ISNUMBER($T120)),ISBLANK($W120),NOT(ISNUMBER($X120))),0,      IF(OR(YEAR($T120)&gt;BA$7,$X120&lt;=0,(YEAR($T120)+$X120)&lt;BA$7),0,     IF(YEAR($T120)=BA$7,               ($W120/($X120*360))*DAYS360($T120,DATE(BA$7,12,31)),     IF((YEAR($T120)+$X120)&lt;=BA$7,               $W120-SUM($Y120:AZ120),               $W120/$X120))))</f>
        <v/>
      </c>
      <c r="BB120" s="240">
        <f>IF(OR(NOT(ISNUMBER($T120)),ISBLANK($W120),NOT(ISNUMBER($X120))),0,      IF(OR(YEAR($T120)&gt;BB$7,$X120&lt;=0,(YEAR($T120)+$X120)&lt;BB$7),0,     IF(YEAR($T120)=BB$7,               ($W120/($X120*360))*DAYS360($T120,DATE(BB$7,12,31)),     IF((YEAR($T120)+$X120)&lt;=BB$7,               $W120-SUM($Y120:BA120),               $W120/$X120))))</f>
        <v/>
      </c>
      <c r="BC120" s="240">
        <f>IF(OR(NOT(ISNUMBER($T120)),ISBLANK($W120),NOT(ISNUMBER($X120))),0,      IF(OR(YEAR($T120)&gt;BC$7,$X120&lt;=0,(YEAR($T120)+$X120)&lt;BC$7),0,     IF(YEAR($T120)=BC$7,               ($W120/($X120*360))*DAYS360($T120,DATE(BC$7,12,31)),     IF((YEAR($T120)+$X120)&lt;=BC$7,               $W120-SUM($Y120:BB120),               $W120/$X120))))</f>
        <v/>
      </c>
      <c r="BD120" s="240">
        <f>IF(OR(NOT(ISNUMBER($T120)),ISBLANK($W120),NOT(ISNUMBER($X120))),0,      IF(OR(YEAR($T120)&gt;BD$7,$X120&lt;=0,(YEAR($T120)+$X120)&lt;BD$7),0,     IF(YEAR($T120)=BD$7,               ($W120/($X120*360))*DAYS360($T120,DATE(BD$7,12,31)),     IF((YEAR($T120)+$X120)&lt;=BD$7,               $W120-SUM($Y120:BC120),               $W120/$X120))))</f>
        <v/>
      </c>
      <c r="BE120" s="240">
        <f>IF(OR(NOT(ISNUMBER($T120)),ISBLANK($W120),NOT(ISNUMBER($X120))),0,      IF(OR(YEAR($T120)&gt;BE$7,$X120&lt;=0,(YEAR($T120)+$X120)&lt;BE$7),0,     IF(YEAR($T120)=BE$7,               ($W120/($X120*360))*DAYS360($T120,DATE(BE$7,12,31)),     IF((YEAR($T120)+$X120)&lt;=BE$7,               $W120-SUM($Y120:BD120),               $W120/$X120))))</f>
        <v/>
      </c>
      <c r="BF120" s="240">
        <f>IF(OR(NOT(ISNUMBER($T120)),ISBLANK($W120),NOT(ISNUMBER($X120))),0,      IF(OR(YEAR($T120)&gt;BF$7,$X120&lt;=0,(YEAR($T120)+$X120)&lt;BF$7),0,     IF(YEAR($T120)=BF$7,               ($W120/($X120*360))*DAYS360($T120,DATE(BF$7,12,31)),     IF((YEAR($T120)+$X120)&lt;=BF$7,               $W120-SUM($Y120:BE120),               $W120/$X120))))</f>
        <v/>
      </c>
      <c r="BG120" s="240">
        <f>IF(OR(NOT(ISNUMBER($T120)),ISBLANK($W120),NOT(ISNUMBER($X120))),0,      IF(OR(YEAR($T120)&gt;BG$7,$X120&lt;=0,(YEAR($T120)+$X120)&lt;BG$7),0,     IF(YEAR($T120)=BG$7,               ($W120/($X120*360))*DAYS360($T120,DATE(BG$7,12,31)),     IF((YEAR($T120)+$X120)&lt;=BG$7,               $W120-SUM($Y120:BF120),               $W120/$X120))))</f>
        <v/>
      </c>
      <c r="BH120" s="240">
        <f>IF(OR(NOT(ISNUMBER($T120)),ISBLANK($W120),NOT(ISNUMBER($X120))),0,      IF(OR(YEAR($T120)&gt;BH$7,$X120&lt;=0,(YEAR($T120)+$X120)&lt;BH$7),0,     IF(YEAR($T120)=BH$7,               ($W120/($X120*360))*DAYS360($T120,DATE(BH$7,12,31)),     IF((YEAR($T120)+$X120)&lt;=BH$7,               $W120-SUM($Y120:BG120),               $W120/$X120))))</f>
        <v/>
      </c>
      <c r="BI120" s="240">
        <f>IF(OR(NOT(ISNUMBER($T120)),ISBLANK($W120),NOT(ISNUMBER($X120))),0,      IF(OR(YEAR($T120)&gt;BI$7,$X120&lt;=0,(YEAR($T120)+$X120)&lt;BI$7),0,     IF(YEAR($T120)=BI$7,               ($W120/($X120*360))*DAYS360($T120,DATE(BI$7,12,31)),     IF((YEAR($T120)+$X120)&lt;=BI$7,               $W120-SUM($Y120:BH120),               $W120/$X120))))</f>
        <v/>
      </c>
      <c r="BJ120" s="240">
        <f>IF(OR(NOT(ISNUMBER($T120)),ISBLANK($W120),NOT(ISNUMBER($X120))),0,      IF(OR(YEAR($T120)&gt;BJ$7,$X120&lt;=0,(YEAR($T120)+$X120)&lt;BJ$7),0,     IF(YEAR($T120)=BJ$7,               ($W120/($X120*360))*DAYS360($T120,DATE(BJ$7,12,31)),     IF((YEAR($T120)+$X120)&lt;=BJ$7,               $W120-SUM($Y120:BI120),               $W120/$X120))))</f>
        <v/>
      </c>
      <c r="BK120" s="240">
        <f>IF(OR(NOT(ISNUMBER($T120)),ISBLANK($W120),NOT(ISNUMBER($X120))),0,      IF(OR(YEAR($T120)&gt;BK$7,$X120&lt;=0,(YEAR($T120)+$X120)&lt;BK$7),0,     IF(YEAR($T120)=BK$7,               ($W120/($X120*360))*DAYS360($T120,DATE(BK$7,12,31)),     IF((YEAR($T120)+$X120)&lt;=BK$7,               $W120-SUM($Y120:BJ120),               $W120/$X120))))</f>
        <v/>
      </c>
      <c r="BL120" s="240">
        <f>IF(OR(NOT(ISNUMBER($T120)),ISBLANK($W120),NOT(ISNUMBER($X120))),0,      IF(OR(YEAR($T120)&gt;BL$7,$X120&lt;=0,(YEAR($T120)+$X120)&lt;BL$7),0,     IF(YEAR($T120)=BL$7,               ($W120/($X120*360))*DAYS360($T120,DATE(BL$7,12,31)),     IF((YEAR($T120)+$X120)&lt;=BL$7,               $W120-SUM($Y120:BK120),               $W120/$X120))))</f>
        <v/>
      </c>
      <c r="BM120" s="240">
        <f>IF(OR(NOT(ISNUMBER($T120)),ISBLANK($W120),NOT(ISNUMBER($X120))),0,      IF(OR(YEAR($T120)&gt;BM$7,$X120&lt;=0,(YEAR($T120)+$X120)&lt;BM$7),0,     IF(YEAR($T120)=BM$7,               ($W120/($X120*360))*DAYS360($T120,DATE(BM$7,12,31)),     IF((YEAR($T120)+$X120)&lt;=BM$7,               $W120-SUM($Y120:BL120),               $W120/$X120))))</f>
        <v/>
      </c>
      <c r="BN120" s="240">
        <f>IF(OR(NOT(ISNUMBER($T120)),ISBLANK($W120),NOT(ISNUMBER($X120))),0,      IF(OR(YEAR($T120)&gt;BN$7,$X120&lt;=0,(YEAR($T120)+$X120)&lt;BN$7),0,     IF(YEAR($T120)=BN$7,               ($W120/($X120*360))*DAYS360($T120,DATE(BN$7,12,31)),     IF((YEAR($T120)+$X120)&lt;=BN$7,               $W120-SUM($Y120:BM120),               $W120/$X120))))</f>
        <v/>
      </c>
      <c r="BO120" s="240">
        <f>IF(OR(NOT(ISNUMBER($T120)),ISBLANK($W120),NOT(ISNUMBER($X120))),0,      IF(OR(YEAR($T120)&gt;BO$7,$X120&lt;=0,(YEAR($T120)+$X120)&lt;BO$7),0,     IF(YEAR($T120)=BO$7,               ($W120/($X120*360))*DAYS360($T120,DATE(BO$7,12,31)),     IF((YEAR($T120)+$X120)&lt;=BO$7,               $W120-SUM($Y120:BN120),               $W120/$X120))))</f>
        <v/>
      </c>
      <c r="BP120" s="240">
        <f>IF(OR(NOT(ISNUMBER($T120)),ISBLANK($W120),NOT(ISNUMBER($X120))),0,      IF(OR(YEAR($T120)&gt;BP$7,$X120&lt;=0,(YEAR($T120)+$X120)&lt;BP$7),0,     IF(YEAR($T120)=BP$7,               ($W120/($X120*360))*DAYS360($T120,DATE(BP$7,12,31)),     IF((YEAR($T120)+$X120)&lt;=BP$7,               $W120-SUM($Y120:BO120),               $W120/$X120))))</f>
        <v/>
      </c>
      <c r="BQ120" s="240">
        <f>IF(OR(NOT(ISNUMBER($T120)),ISBLANK($W120),NOT(ISNUMBER($X120))),0,      IF(OR(YEAR($T120)&gt;BQ$7,$X120&lt;=0,(YEAR($T120)+$X120)&lt;BQ$7),0,     IF(YEAR($T120)=BQ$7,               ($W120/($X120*360))*DAYS360($T120,DATE(BQ$7,12,31)),     IF((YEAR($T120)+$X120)&lt;=BQ$7,               $W120-SUM($Y120:BP120),               $W120/$X120))))</f>
        <v/>
      </c>
      <c r="BR120" s="240">
        <f>IF(OR(NOT(ISNUMBER($T120)),ISBLANK($W120),NOT(ISNUMBER($X120))),0,      IF(OR(YEAR($T120)&gt;BR$7,$X120&lt;=0,(YEAR($T120)+$X120)&lt;BR$7),0,     IF(YEAR($T120)=BR$7,               ($W120/($X120*360))*DAYS360($T120,DATE(BR$7,12,31)),     IF((YEAR($T120)+$X120)&lt;=BR$7,               $W120-SUM($Y120:BQ120),               $W120/$X120))))</f>
        <v/>
      </c>
      <c r="BS120" s="240">
        <f>IF(OR(NOT(ISNUMBER($T120)),ISBLANK($W120),NOT(ISNUMBER($X120))),0,      IF(OR(YEAR($T120)&gt;BS$7,$X120&lt;=0,(YEAR($T120)+$X120)&lt;BS$7),0,     IF(YEAR($T120)=BS$7,               ($W120/($X120*360))*DAYS360($T120,DATE(BS$7,12,31)),     IF((YEAR($T120)+$X120)&lt;=BS$7,               $W120-SUM($Y120:BR120),               $W120/$X120))))</f>
        <v/>
      </c>
      <c r="BT120" s="240">
        <f>IF(OR(NOT(ISNUMBER($T120)),ISBLANK($W120),NOT(ISNUMBER($X120))),0,      IF(OR(YEAR($T120)&gt;BT$7,$X120&lt;=0,(YEAR($T120)+$X120)&lt;BT$7),0,     IF(YEAR($T120)=BT$7,               ($W120/($X120*360))*DAYS360($T120,DATE(BT$7,12,31)),     IF((YEAR($T120)+$X120)&lt;=BT$7,               $W120-SUM($Y120:BS120),               $W120/$X120))))</f>
        <v/>
      </c>
      <c r="BU120" s="240">
        <f>IF(OR(NOT(ISNUMBER($T120)),ISBLANK($W120),NOT(ISNUMBER($X120))),0,      IF(OR(YEAR($T120)&gt;BU$7,$X120&lt;=0,(YEAR($T120)+$X120)&lt;BU$7),0,     IF(YEAR($T120)=BU$7,               ($W120/($X120*360))*DAYS360($T120,DATE(BU$7,12,31)),     IF((YEAR($T120)+$X120)&lt;=BU$7,               $W120-SUM($Y120:BT120),               $W120/$X120))))</f>
        <v/>
      </c>
      <c r="BV120" s="240">
        <f>IF(OR(NOT(ISNUMBER($T120)),ISBLANK($W120),NOT(ISNUMBER($X120))),0,      IF(OR(YEAR($T120)&gt;BV$7,$X120&lt;=0,(YEAR($T120)+$X120)&lt;BV$7),0,     IF(YEAR($T120)=BV$7,               ($W120/($X120*360))*DAYS360($T120,DATE(BV$7,12,31)),     IF((YEAR($T120)+$X120)&lt;=BV$7,               $W120-SUM($Y120:BU120),               $W120/$X120))))</f>
        <v/>
      </c>
      <c r="BW120" s="240">
        <f>IF(OR(NOT(ISNUMBER($T120)),ISBLANK($W120),NOT(ISNUMBER($X120))),0,      IF(OR(YEAR($T120)&gt;BW$7,$X120&lt;=0,(YEAR($T120)+$X120)&lt;BW$7),0,     IF(YEAR($T120)=BW$7,               ($W120/($X120*360))*DAYS360($T120,DATE(BW$7,12,31)),     IF((YEAR($T120)+$X120)&lt;=BW$7,               $W120-SUM($Y120:BV120),               $W120/$X120))))</f>
        <v/>
      </c>
      <c r="BX120" s="240">
        <f>IF(OR(NOT(ISNUMBER($T120)),ISBLANK($W120),NOT(ISNUMBER($X120))),0,      IF(OR(YEAR($T120)&gt;BX$7,$X120&lt;=0,(YEAR($T120)+$X120)&lt;BX$7),0,     IF(YEAR($T120)=BX$7,               ($W120/($X120*360))*DAYS360($T120,DATE(BX$7,12,31)),     IF((YEAR($T120)+$X120)&lt;=BX$7,               $W120-SUM($Y120:BW120),               $W120/$X120))))</f>
        <v/>
      </c>
      <c r="BY120" s="240">
        <f>IF(OR(NOT(ISNUMBER($T120)),ISBLANK($W120),NOT(ISNUMBER($X120))),0,      IF(OR(YEAR($T120)&gt;BY$7,$X120&lt;=0,(YEAR($T120)+$X120)&lt;BY$7),0,     IF(YEAR($T120)=BY$7,               ($W120/($X120*360))*DAYS360($T120,DATE(BY$7,12,31)),     IF((YEAR($T120)+$X120)&lt;=BY$7,               $W120-SUM($Y120:BX120),               $W120/$X120))))</f>
        <v/>
      </c>
    </row>
    <row r="121" ht="15" customFormat="1" customHeight="1" s="14">
      <c r="A121" s="12" t="n"/>
      <c r="B121" s="30" t="inlineStr">
        <is>
          <t>Bien_Immo - 1</t>
        </is>
      </c>
      <c r="C121" s="190" t="n"/>
      <c r="D121" s="356" t="n"/>
      <c r="E121" s="525" t="n"/>
      <c r="F121" s="525" t="n"/>
      <c r="G121" s="525" t="n"/>
      <c r="H121" s="525" t="n"/>
      <c r="I121" s="525" t="n"/>
      <c r="J121" s="525" t="n"/>
      <c r="K121" s="525" t="n"/>
      <c r="L121" s="525" t="n"/>
      <c r="M121" s="525" t="n"/>
      <c r="N121" s="526" t="n"/>
      <c r="O121" s="260" t="n"/>
      <c r="P121" s="191" t="n"/>
      <c r="Q121" s="341" t="inlineStr">
        <is>
          <t>Autres immobilisations corporelles</t>
        </is>
      </c>
      <c r="R121" s="18" t="n"/>
      <c r="S121" s="12">
        <f>B127</f>
        <v/>
      </c>
      <c r="T121" s="176">
        <f>IFERROR( IF(ISBLANK(C127),"",IF(C127&lt;HLOOKUP(S121,$Z$275:$AC$280,5,FALSE),"",MAX(HLOOKUP(S121,$Z$275:$AC$280,6,FALSE),C127) ) ),"")</f>
        <v/>
      </c>
      <c r="U121" s="287">
        <f>IF(ISBLANK(D127),"",D127)</f>
        <v/>
      </c>
      <c r="V121" s="316">
        <f>Q127</f>
        <v/>
      </c>
      <c r="W121" s="512">
        <f>IF(ISBLANK(O127),0,O127)</f>
        <v/>
      </c>
      <c r="X121" s="512">
        <f>IF(ISBLANK(P127),"",P127)</f>
        <v/>
      </c>
      <c r="Y121" s="12" t="n"/>
      <c r="Z121" s="240">
        <f>IF(OR(NOT(ISNUMBER($T121)),ISBLANK($W121),NOT(ISNUMBER($X121))),0,      IF(OR(YEAR($T121)&gt;Z$7,$X121&lt;=0,(YEAR($T121)+$X121)&lt;Z$7),0,     IF(YEAR($T121)=Z$7,               ($W121/($X121*360))*DAYS360($T121,DATE(Z$7,12,31)),     IF((YEAR($T121)+$X121)&lt;=Z$7,               $W121-SUM($Y121:Y121),               $W121/$X121))))</f>
        <v/>
      </c>
      <c r="AA121" s="240">
        <f>IF(OR(NOT(ISNUMBER($T121)),ISBLANK($W121),NOT(ISNUMBER($X121))),0,      IF(OR(YEAR($T121)&gt;AA$7,$X121&lt;=0,(YEAR($T121)+$X121)&lt;AA$7),0,     IF(YEAR($T121)=AA$7,               ($W121/($X121*360))*DAYS360($T121,DATE(AA$7,12,31)),     IF((YEAR($T121)+$X121)&lt;=AA$7,               $W121-SUM($Y121:Z121),               $W121/$X121))))</f>
        <v/>
      </c>
      <c r="AB121" s="240">
        <f>IF(OR(NOT(ISNUMBER($T121)),ISBLANK($W121),NOT(ISNUMBER($X121))),0,      IF(OR(YEAR($T121)&gt;AB$7,$X121&lt;=0,(YEAR($T121)+$X121)&lt;AB$7),0,     IF(YEAR($T121)=AB$7,               ($W121/($X121*360))*DAYS360($T121,DATE(AB$7,12,31)),     IF((YEAR($T121)+$X121)&lt;=AB$7,               $W121-SUM($Y121:AA121),               $W121/$X121))))</f>
        <v/>
      </c>
      <c r="AC121" s="240">
        <f>IF(OR(NOT(ISNUMBER($T121)),ISBLANK($W121),NOT(ISNUMBER($X121))),0,      IF(OR(YEAR($T121)&gt;AC$7,$X121&lt;=0,(YEAR($T121)+$X121)&lt;AC$7),0,     IF(YEAR($T121)=AC$7,               ($W121/($X121*360))*DAYS360($T121,DATE(AC$7,12,31)),     IF((YEAR($T121)+$X121)&lt;=AC$7,               $W121-SUM($Y121:AB121),               $W121/$X121))))</f>
        <v/>
      </c>
      <c r="AD121" s="240">
        <f>IF(OR(NOT(ISNUMBER($T121)),ISBLANK($W121),NOT(ISNUMBER($X121))),0,      IF(OR(YEAR($T121)&gt;AD$7,$X121&lt;=0,(YEAR($T121)+$X121)&lt;AD$7),0,     IF(YEAR($T121)=AD$7,               ($W121/($X121*360))*DAYS360($T121,DATE(AD$7,12,31)),     IF((YEAR($T121)+$X121)&lt;=AD$7,               $W121-SUM($Y121:AC121),               $W121/$X121))))</f>
        <v/>
      </c>
      <c r="AE121" s="240">
        <f>IF(OR(NOT(ISNUMBER($T121)),ISBLANK($W121),NOT(ISNUMBER($X121))),0,      IF(OR(YEAR($T121)&gt;AE$7,$X121&lt;=0,(YEAR($T121)+$X121)&lt;AE$7),0,     IF(YEAR($T121)=AE$7,               ($W121/($X121*360))*DAYS360($T121,DATE(AE$7,12,31)),     IF((YEAR($T121)+$X121)&lt;=AE$7,               $W121-SUM($Y121:AD121),               $W121/$X121))))</f>
        <v/>
      </c>
      <c r="AF121" s="240">
        <f>IF(OR(NOT(ISNUMBER($T121)),ISBLANK($W121),NOT(ISNUMBER($X121))),0,      IF(OR(YEAR($T121)&gt;AF$7,$X121&lt;=0,(YEAR($T121)+$X121)&lt;AF$7),0,     IF(YEAR($T121)=AF$7,               ($W121/($X121*360))*DAYS360($T121,DATE(AF$7,12,31)),     IF((YEAR($T121)+$X121)&lt;=AF$7,               $W121-SUM($Y121:AE121),               $W121/$X121))))</f>
        <v/>
      </c>
      <c r="AG121" s="240">
        <f>IF(OR(NOT(ISNUMBER($T121)),ISBLANK($W121),NOT(ISNUMBER($X121))),0,      IF(OR(YEAR($T121)&gt;AG$7,$X121&lt;=0,(YEAR($T121)+$X121)&lt;AG$7),0,     IF(YEAR($T121)=AG$7,               ($W121/($X121*360))*DAYS360($T121,DATE(AG$7,12,31)),     IF((YEAR($T121)+$X121)&lt;=AG$7,               $W121-SUM($Y121:AF121),               $W121/$X121))))</f>
        <v/>
      </c>
      <c r="AH121" s="240">
        <f>IF(OR(NOT(ISNUMBER($T121)),ISBLANK($W121),NOT(ISNUMBER($X121))),0,      IF(OR(YEAR($T121)&gt;AH$7,$X121&lt;=0,(YEAR($T121)+$X121)&lt;AH$7),0,     IF(YEAR($T121)=AH$7,               ($W121/($X121*360))*DAYS360($T121,DATE(AH$7,12,31)),     IF((YEAR($T121)+$X121)&lt;=AH$7,               $W121-SUM($Y121:AG121),               $W121/$X121))))</f>
        <v/>
      </c>
      <c r="AI121" s="240">
        <f>IF(OR(NOT(ISNUMBER($T121)),ISBLANK($W121),NOT(ISNUMBER($X121))),0,      IF(OR(YEAR($T121)&gt;AI$7,$X121&lt;=0,(YEAR($T121)+$X121)&lt;AI$7),0,     IF(YEAR($T121)=AI$7,               ($W121/($X121*360))*DAYS360($T121,DATE(AI$7,12,31)),     IF((YEAR($T121)+$X121)&lt;=AI$7,               $W121-SUM($Y121:AH121),               $W121/$X121))))</f>
        <v/>
      </c>
      <c r="AJ121" s="240">
        <f>IF(OR(NOT(ISNUMBER($T121)),ISBLANK($W121),NOT(ISNUMBER($X121))),0,      IF(OR(YEAR($T121)&gt;AJ$7,$X121&lt;=0,(YEAR($T121)+$X121)&lt;AJ$7),0,     IF(YEAR($T121)=AJ$7,               ($W121/($X121*360))*DAYS360($T121,DATE(AJ$7,12,31)),     IF((YEAR($T121)+$X121)&lt;=AJ$7,               $W121-SUM($Y121:AI121),               $W121/$X121))))</f>
        <v/>
      </c>
      <c r="AK121" s="240">
        <f>IF(OR(NOT(ISNUMBER($T121)),ISBLANK($W121),NOT(ISNUMBER($X121))),0,      IF(OR(YEAR($T121)&gt;AK$7,$X121&lt;=0,(YEAR($T121)+$X121)&lt;AK$7),0,     IF(YEAR($T121)=AK$7,               ($W121/($X121*360))*DAYS360($T121,DATE(AK$7,12,31)),     IF((YEAR($T121)+$X121)&lt;=AK$7,               $W121-SUM($Y121:AJ121),               $W121/$X121))))</f>
        <v/>
      </c>
      <c r="AL121" s="240">
        <f>IF(OR(NOT(ISNUMBER($T121)),ISBLANK($W121),NOT(ISNUMBER($X121))),0,      IF(OR(YEAR($T121)&gt;AL$7,$X121&lt;=0,(YEAR($T121)+$X121)&lt;AL$7),0,     IF(YEAR($T121)=AL$7,               ($W121/($X121*360))*DAYS360($T121,DATE(AL$7,12,31)),     IF((YEAR($T121)+$X121)&lt;=AL$7,               $W121-SUM($Y121:AK121),               $W121/$X121))))</f>
        <v/>
      </c>
      <c r="AM121" s="240">
        <f>IF(OR(NOT(ISNUMBER($T121)),ISBLANK($W121),NOT(ISNUMBER($X121))),0,      IF(OR(YEAR($T121)&gt;AM$7,$X121&lt;=0,(YEAR($T121)+$X121)&lt;AM$7),0,     IF(YEAR($T121)=AM$7,               ($W121/($X121*360))*DAYS360($T121,DATE(AM$7,12,31)),     IF((YEAR($T121)+$X121)&lt;=AM$7,               $W121-SUM($Y121:AL121),               $W121/$X121))))</f>
        <v/>
      </c>
      <c r="AN121" s="240">
        <f>IF(OR(NOT(ISNUMBER($T121)),ISBLANK($W121),NOT(ISNUMBER($X121))),0,      IF(OR(YEAR($T121)&gt;AN$7,$X121&lt;=0,(YEAR($T121)+$X121)&lt;AN$7),0,     IF(YEAR($T121)=AN$7,               ($W121/($X121*360))*DAYS360($T121,DATE(AN$7,12,31)),     IF((YEAR($T121)+$X121)&lt;=AN$7,               $W121-SUM($Y121:AM121),               $W121/$X121))))</f>
        <v/>
      </c>
      <c r="AO121" s="240">
        <f>IF(OR(NOT(ISNUMBER($T121)),ISBLANK($W121),NOT(ISNUMBER($X121))),0,      IF(OR(YEAR($T121)&gt;AO$7,$X121&lt;=0,(YEAR($T121)+$X121)&lt;AO$7),0,     IF(YEAR($T121)=AO$7,               ($W121/($X121*360))*DAYS360($T121,DATE(AO$7,12,31)),     IF((YEAR($T121)+$X121)&lt;=AO$7,               $W121-SUM($Y121:AN121),               $W121/$X121))))</f>
        <v/>
      </c>
      <c r="AP121" s="240">
        <f>IF(OR(NOT(ISNUMBER($T121)),ISBLANK($W121),NOT(ISNUMBER($X121))),0,      IF(OR(YEAR($T121)&gt;AP$7,$X121&lt;=0,(YEAR($T121)+$X121)&lt;AP$7),0,     IF(YEAR($T121)=AP$7,               ($W121/($X121*360))*DAYS360($T121,DATE(AP$7,12,31)),     IF((YEAR($T121)+$X121)&lt;=AP$7,               $W121-SUM($Y121:AO121),               $W121/$X121))))</f>
        <v/>
      </c>
      <c r="AQ121" s="240">
        <f>IF(OR(NOT(ISNUMBER($T121)),ISBLANK($W121),NOT(ISNUMBER($X121))),0,      IF(OR(YEAR($T121)&gt;AQ$7,$X121&lt;=0,(YEAR($T121)+$X121)&lt;AQ$7),0,     IF(YEAR($T121)=AQ$7,               ($W121/($X121*360))*DAYS360($T121,DATE(AQ$7,12,31)),     IF((YEAR($T121)+$X121)&lt;=AQ$7,               $W121-SUM($Y121:AP121),               $W121/$X121))))</f>
        <v/>
      </c>
      <c r="AR121" s="240">
        <f>IF(OR(NOT(ISNUMBER($T121)),ISBLANK($W121),NOT(ISNUMBER($X121))),0,      IF(OR(YEAR($T121)&gt;AR$7,$X121&lt;=0,(YEAR($T121)+$X121)&lt;AR$7),0,     IF(YEAR($T121)=AR$7,               ($W121/($X121*360))*DAYS360($T121,DATE(AR$7,12,31)),     IF((YEAR($T121)+$X121)&lt;=AR$7,               $W121-SUM($Y121:AQ121),               $W121/$X121))))</f>
        <v/>
      </c>
      <c r="AS121" s="240">
        <f>IF(OR(NOT(ISNUMBER($T121)),ISBLANK($W121),NOT(ISNUMBER($X121))),0,      IF(OR(YEAR($T121)&gt;AS$7,$X121&lt;=0,(YEAR($T121)+$X121)&lt;AS$7),0,     IF(YEAR($T121)=AS$7,               ($W121/($X121*360))*DAYS360($T121,DATE(AS$7,12,31)),     IF((YEAR($T121)+$X121)&lt;=AS$7,               $W121-SUM($Y121:AR121),               $W121/$X121))))</f>
        <v/>
      </c>
      <c r="AT121" s="240">
        <f>IF(OR(NOT(ISNUMBER($T121)),ISBLANK($W121),NOT(ISNUMBER($X121))),0,      IF(OR(YEAR($T121)&gt;AT$7,$X121&lt;=0,(YEAR($T121)+$X121)&lt;AT$7),0,     IF(YEAR($T121)=AT$7,               ($W121/($X121*360))*DAYS360($T121,DATE(AT$7,12,31)),     IF((YEAR($T121)+$X121)&lt;=AT$7,               $W121-SUM($Y121:AS121),               $W121/$X121))))</f>
        <v/>
      </c>
      <c r="AU121" s="240">
        <f>IF(OR(NOT(ISNUMBER($T121)),ISBLANK($W121),NOT(ISNUMBER($X121))),0,      IF(OR(YEAR($T121)&gt;AU$7,$X121&lt;=0,(YEAR($T121)+$X121)&lt;AU$7),0,     IF(YEAR($T121)=AU$7,               ($W121/($X121*360))*DAYS360($T121,DATE(AU$7,12,31)),     IF((YEAR($T121)+$X121)&lt;=AU$7,               $W121-SUM($Y121:AT121),               $W121/$X121))))</f>
        <v/>
      </c>
      <c r="AV121" s="240">
        <f>IF(OR(NOT(ISNUMBER($T121)),ISBLANK($W121),NOT(ISNUMBER($X121))),0,      IF(OR(YEAR($T121)&gt;AV$7,$X121&lt;=0,(YEAR($T121)+$X121)&lt;AV$7),0,     IF(YEAR($T121)=AV$7,               ($W121/($X121*360))*DAYS360($T121,DATE(AV$7,12,31)),     IF((YEAR($T121)+$X121)&lt;=AV$7,               $W121-SUM($Y121:AU121),               $W121/$X121))))</f>
        <v/>
      </c>
      <c r="AW121" s="240">
        <f>IF(OR(NOT(ISNUMBER($T121)),ISBLANK($W121),NOT(ISNUMBER($X121))),0,      IF(OR(YEAR($T121)&gt;AW$7,$X121&lt;=0,(YEAR($T121)+$X121)&lt;AW$7),0,     IF(YEAR($T121)=AW$7,               ($W121/($X121*360))*DAYS360($T121,DATE(AW$7,12,31)),     IF((YEAR($T121)+$X121)&lt;=AW$7,               $W121-SUM($Y121:AV121),               $W121/$X121))))</f>
        <v/>
      </c>
      <c r="AX121" s="240">
        <f>IF(OR(NOT(ISNUMBER($T121)),ISBLANK($W121),NOT(ISNUMBER($X121))),0,      IF(OR(YEAR($T121)&gt;AX$7,$X121&lt;=0,(YEAR($T121)+$X121)&lt;AX$7),0,     IF(YEAR($T121)=AX$7,               ($W121/($X121*360))*DAYS360($T121,DATE(AX$7,12,31)),     IF((YEAR($T121)+$X121)&lt;=AX$7,               $W121-SUM($Y121:AW121),               $W121/$X121))))</f>
        <v/>
      </c>
      <c r="AY121" s="240">
        <f>IF(OR(NOT(ISNUMBER($T121)),ISBLANK($W121),NOT(ISNUMBER($X121))),0,      IF(OR(YEAR($T121)&gt;AY$7,$X121&lt;=0,(YEAR($T121)+$X121)&lt;AY$7),0,     IF(YEAR($T121)=AY$7,               ($W121/($X121*360))*DAYS360($T121,DATE(AY$7,12,31)),     IF((YEAR($T121)+$X121)&lt;=AY$7,               $W121-SUM($Y121:AX121),               $W121/$X121))))</f>
        <v/>
      </c>
      <c r="AZ121" s="240">
        <f>IF(OR(NOT(ISNUMBER($T121)),ISBLANK($W121),NOT(ISNUMBER($X121))),0,      IF(OR(YEAR($T121)&gt;AZ$7,$X121&lt;=0,(YEAR($T121)+$X121)&lt;AZ$7),0,     IF(YEAR($T121)=AZ$7,               ($W121/($X121*360))*DAYS360($T121,DATE(AZ$7,12,31)),     IF((YEAR($T121)+$X121)&lt;=AZ$7,               $W121-SUM($Y121:AY121),               $W121/$X121))))</f>
        <v/>
      </c>
      <c r="BA121" s="240">
        <f>IF(OR(NOT(ISNUMBER($T121)),ISBLANK($W121),NOT(ISNUMBER($X121))),0,      IF(OR(YEAR($T121)&gt;BA$7,$X121&lt;=0,(YEAR($T121)+$X121)&lt;BA$7),0,     IF(YEAR($T121)=BA$7,               ($W121/($X121*360))*DAYS360($T121,DATE(BA$7,12,31)),     IF((YEAR($T121)+$X121)&lt;=BA$7,               $W121-SUM($Y121:AZ121),               $W121/$X121))))</f>
        <v/>
      </c>
      <c r="BB121" s="240">
        <f>IF(OR(NOT(ISNUMBER($T121)),ISBLANK($W121),NOT(ISNUMBER($X121))),0,      IF(OR(YEAR($T121)&gt;BB$7,$X121&lt;=0,(YEAR($T121)+$X121)&lt;BB$7),0,     IF(YEAR($T121)=BB$7,               ($W121/($X121*360))*DAYS360($T121,DATE(BB$7,12,31)),     IF((YEAR($T121)+$X121)&lt;=BB$7,               $W121-SUM($Y121:BA121),               $W121/$X121))))</f>
        <v/>
      </c>
      <c r="BC121" s="240">
        <f>IF(OR(NOT(ISNUMBER($T121)),ISBLANK($W121),NOT(ISNUMBER($X121))),0,      IF(OR(YEAR($T121)&gt;BC$7,$X121&lt;=0,(YEAR($T121)+$X121)&lt;BC$7),0,     IF(YEAR($T121)=BC$7,               ($W121/($X121*360))*DAYS360($T121,DATE(BC$7,12,31)),     IF((YEAR($T121)+$X121)&lt;=BC$7,               $W121-SUM($Y121:BB121),               $W121/$X121))))</f>
        <v/>
      </c>
      <c r="BD121" s="240">
        <f>IF(OR(NOT(ISNUMBER($T121)),ISBLANK($W121),NOT(ISNUMBER($X121))),0,      IF(OR(YEAR($T121)&gt;BD$7,$X121&lt;=0,(YEAR($T121)+$X121)&lt;BD$7),0,     IF(YEAR($T121)=BD$7,               ($W121/($X121*360))*DAYS360($T121,DATE(BD$7,12,31)),     IF((YEAR($T121)+$X121)&lt;=BD$7,               $W121-SUM($Y121:BC121),               $W121/$X121))))</f>
        <v/>
      </c>
      <c r="BE121" s="240">
        <f>IF(OR(NOT(ISNUMBER($T121)),ISBLANK($W121),NOT(ISNUMBER($X121))),0,      IF(OR(YEAR($T121)&gt;BE$7,$X121&lt;=0,(YEAR($T121)+$X121)&lt;BE$7),0,     IF(YEAR($T121)=BE$7,               ($W121/($X121*360))*DAYS360($T121,DATE(BE$7,12,31)),     IF((YEAR($T121)+$X121)&lt;=BE$7,               $W121-SUM($Y121:BD121),               $W121/$X121))))</f>
        <v/>
      </c>
      <c r="BF121" s="240">
        <f>IF(OR(NOT(ISNUMBER($T121)),ISBLANK($W121),NOT(ISNUMBER($X121))),0,      IF(OR(YEAR($T121)&gt;BF$7,$X121&lt;=0,(YEAR($T121)+$X121)&lt;BF$7),0,     IF(YEAR($T121)=BF$7,               ($W121/($X121*360))*DAYS360($T121,DATE(BF$7,12,31)),     IF((YEAR($T121)+$X121)&lt;=BF$7,               $W121-SUM($Y121:BE121),               $W121/$X121))))</f>
        <v/>
      </c>
      <c r="BG121" s="240">
        <f>IF(OR(NOT(ISNUMBER($T121)),ISBLANK($W121),NOT(ISNUMBER($X121))),0,      IF(OR(YEAR($T121)&gt;BG$7,$X121&lt;=0,(YEAR($T121)+$X121)&lt;BG$7),0,     IF(YEAR($T121)=BG$7,               ($W121/($X121*360))*DAYS360($T121,DATE(BG$7,12,31)),     IF((YEAR($T121)+$X121)&lt;=BG$7,               $W121-SUM($Y121:BF121),               $W121/$X121))))</f>
        <v/>
      </c>
      <c r="BH121" s="240">
        <f>IF(OR(NOT(ISNUMBER($T121)),ISBLANK($W121),NOT(ISNUMBER($X121))),0,      IF(OR(YEAR($T121)&gt;BH$7,$X121&lt;=0,(YEAR($T121)+$X121)&lt;BH$7),0,     IF(YEAR($T121)=BH$7,               ($W121/($X121*360))*DAYS360($T121,DATE(BH$7,12,31)),     IF((YEAR($T121)+$X121)&lt;=BH$7,               $W121-SUM($Y121:BG121),               $W121/$X121))))</f>
        <v/>
      </c>
      <c r="BI121" s="240">
        <f>IF(OR(NOT(ISNUMBER($T121)),ISBLANK($W121),NOT(ISNUMBER($X121))),0,      IF(OR(YEAR($T121)&gt;BI$7,$X121&lt;=0,(YEAR($T121)+$X121)&lt;BI$7),0,     IF(YEAR($T121)=BI$7,               ($W121/($X121*360))*DAYS360($T121,DATE(BI$7,12,31)),     IF((YEAR($T121)+$X121)&lt;=BI$7,               $W121-SUM($Y121:BH121),               $W121/$X121))))</f>
        <v/>
      </c>
      <c r="BJ121" s="240">
        <f>IF(OR(NOT(ISNUMBER($T121)),ISBLANK($W121),NOT(ISNUMBER($X121))),0,      IF(OR(YEAR($T121)&gt;BJ$7,$X121&lt;=0,(YEAR($T121)+$X121)&lt;BJ$7),0,     IF(YEAR($T121)=BJ$7,               ($W121/($X121*360))*DAYS360($T121,DATE(BJ$7,12,31)),     IF((YEAR($T121)+$X121)&lt;=BJ$7,               $W121-SUM($Y121:BI121),               $W121/$X121))))</f>
        <v/>
      </c>
      <c r="BK121" s="240">
        <f>IF(OR(NOT(ISNUMBER($T121)),ISBLANK($W121),NOT(ISNUMBER($X121))),0,      IF(OR(YEAR($T121)&gt;BK$7,$X121&lt;=0,(YEAR($T121)+$X121)&lt;BK$7),0,     IF(YEAR($T121)=BK$7,               ($W121/($X121*360))*DAYS360($T121,DATE(BK$7,12,31)),     IF((YEAR($T121)+$X121)&lt;=BK$7,               $W121-SUM($Y121:BJ121),               $W121/$X121))))</f>
        <v/>
      </c>
      <c r="BL121" s="240">
        <f>IF(OR(NOT(ISNUMBER($T121)),ISBLANK($W121),NOT(ISNUMBER($X121))),0,      IF(OR(YEAR($T121)&gt;BL$7,$X121&lt;=0,(YEAR($T121)+$X121)&lt;BL$7),0,     IF(YEAR($T121)=BL$7,               ($W121/($X121*360))*DAYS360($T121,DATE(BL$7,12,31)),     IF((YEAR($T121)+$X121)&lt;=BL$7,               $W121-SUM($Y121:BK121),               $W121/$X121))))</f>
        <v/>
      </c>
      <c r="BM121" s="240">
        <f>IF(OR(NOT(ISNUMBER($T121)),ISBLANK($W121),NOT(ISNUMBER($X121))),0,      IF(OR(YEAR($T121)&gt;BM$7,$X121&lt;=0,(YEAR($T121)+$X121)&lt;BM$7),0,     IF(YEAR($T121)=BM$7,               ($W121/($X121*360))*DAYS360($T121,DATE(BM$7,12,31)),     IF((YEAR($T121)+$X121)&lt;=BM$7,               $W121-SUM($Y121:BL121),               $W121/$X121))))</f>
        <v/>
      </c>
      <c r="BN121" s="240">
        <f>IF(OR(NOT(ISNUMBER($T121)),ISBLANK($W121),NOT(ISNUMBER($X121))),0,      IF(OR(YEAR($T121)&gt;BN$7,$X121&lt;=0,(YEAR($T121)+$X121)&lt;BN$7),0,     IF(YEAR($T121)=BN$7,               ($W121/($X121*360))*DAYS360($T121,DATE(BN$7,12,31)),     IF((YEAR($T121)+$X121)&lt;=BN$7,               $W121-SUM($Y121:BM121),               $W121/$X121))))</f>
        <v/>
      </c>
      <c r="BO121" s="240">
        <f>IF(OR(NOT(ISNUMBER($T121)),ISBLANK($W121),NOT(ISNUMBER($X121))),0,      IF(OR(YEAR($T121)&gt;BO$7,$X121&lt;=0,(YEAR($T121)+$X121)&lt;BO$7),0,     IF(YEAR($T121)=BO$7,               ($W121/($X121*360))*DAYS360($T121,DATE(BO$7,12,31)),     IF((YEAR($T121)+$X121)&lt;=BO$7,               $W121-SUM($Y121:BN121),               $W121/$X121))))</f>
        <v/>
      </c>
      <c r="BP121" s="240">
        <f>IF(OR(NOT(ISNUMBER($T121)),ISBLANK($W121),NOT(ISNUMBER($X121))),0,      IF(OR(YEAR($T121)&gt;BP$7,$X121&lt;=0,(YEAR($T121)+$X121)&lt;BP$7),0,     IF(YEAR($T121)=BP$7,               ($W121/($X121*360))*DAYS360($T121,DATE(BP$7,12,31)),     IF((YEAR($T121)+$X121)&lt;=BP$7,               $W121-SUM($Y121:BO121),               $W121/$X121))))</f>
        <v/>
      </c>
      <c r="BQ121" s="240">
        <f>IF(OR(NOT(ISNUMBER($T121)),ISBLANK($W121),NOT(ISNUMBER($X121))),0,      IF(OR(YEAR($T121)&gt;BQ$7,$X121&lt;=0,(YEAR($T121)+$X121)&lt;BQ$7),0,     IF(YEAR($T121)=BQ$7,               ($W121/($X121*360))*DAYS360($T121,DATE(BQ$7,12,31)),     IF((YEAR($T121)+$X121)&lt;=BQ$7,               $W121-SUM($Y121:BP121),               $W121/$X121))))</f>
        <v/>
      </c>
      <c r="BR121" s="240">
        <f>IF(OR(NOT(ISNUMBER($T121)),ISBLANK($W121),NOT(ISNUMBER($X121))),0,      IF(OR(YEAR($T121)&gt;BR$7,$X121&lt;=0,(YEAR($T121)+$X121)&lt;BR$7),0,     IF(YEAR($T121)=BR$7,               ($W121/($X121*360))*DAYS360($T121,DATE(BR$7,12,31)),     IF((YEAR($T121)+$X121)&lt;=BR$7,               $W121-SUM($Y121:BQ121),               $W121/$X121))))</f>
        <v/>
      </c>
      <c r="BS121" s="240">
        <f>IF(OR(NOT(ISNUMBER($T121)),ISBLANK($W121),NOT(ISNUMBER($X121))),0,      IF(OR(YEAR($T121)&gt;BS$7,$X121&lt;=0,(YEAR($T121)+$X121)&lt;BS$7),0,     IF(YEAR($T121)=BS$7,               ($W121/($X121*360))*DAYS360($T121,DATE(BS$7,12,31)),     IF((YEAR($T121)+$X121)&lt;=BS$7,               $W121-SUM($Y121:BR121),               $W121/$X121))))</f>
        <v/>
      </c>
      <c r="BT121" s="240">
        <f>IF(OR(NOT(ISNUMBER($T121)),ISBLANK($W121),NOT(ISNUMBER($X121))),0,      IF(OR(YEAR($T121)&gt;BT$7,$X121&lt;=0,(YEAR($T121)+$X121)&lt;BT$7),0,     IF(YEAR($T121)=BT$7,               ($W121/($X121*360))*DAYS360($T121,DATE(BT$7,12,31)),     IF((YEAR($T121)+$X121)&lt;=BT$7,               $W121-SUM($Y121:BS121),               $W121/$X121))))</f>
        <v/>
      </c>
      <c r="BU121" s="240">
        <f>IF(OR(NOT(ISNUMBER($T121)),ISBLANK($W121),NOT(ISNUMBER($X121))),0,      IF(OR(YEAR($T121)&gt;BU$7,$X121&lt;=0,(YEAR($T121)+$X121)&lt;BU$7),0,     IF(YEAR($T121)=BU$7,               ($W121/($X121*360))*DAYS360($T121,DATE(BU$7,12,31)),     IF((YEAR($T121)+$X121)&lt;=BU$7,               $W121-SUM($Y121:BT121),               $W121/$X121))))</f>
        <v/>
      </c>
      <c r="BV121" s="240">
        <f>IF(OR(NOT(ISNUMBER($T121)),ISBLANK($W121),NOT(ISNUMBER($X121))),0,      IF(OR(YEAR($T121)&gt;BV$7,$X121&lt;=0,(YEAR($T121)+$X121)&lt;BV$7),0,     IF(YEAR($T121)=BV$7,               ($W121/($X121*360))*DAYS360($T121,DATE(BV$7,12,31)),     IF((YEAR($T121)+$X121)&lt;=BV$7,               $W121-SUM($Y121:BU121),               $W121/$X121))))</f>
        <v/>
      </c>
      <c r="BW121" s="240">
        <f>IF(OR(NOT(ISNUMBER($T121)),ISBLANK($W121),NOT(ISNUMBER($X121))),0,      IF(OR(YEAR($T121)&gt;BW$7,$X121&lt;=0,(YEAR($T121)+$X121)&lt;BW$7),0,     IF(YEAR($T121)=BW$7,               ($W121/($X121*360))*DAYS360($T121,DATE(BW$7,12,31)),     IF((YEAR($T121)+$X121)&lt;=BW$7,               $W121-SUM($Y121:BV121),               $W121/$X121))))</f>
        <v/>
      </c>
      <c r="BX121" s="240">
        <f>IF(OR(NOT(ISNUMBER($T121)),ISBLANK($W121),NOT(ISNUMBER($X121))),0,      IF(OR(YEAR($T121)&gt;BX$7,$X121&lt;=0,(YEAR($T121)+$X121)&lt;BX$7),0,     IF(YEAR($T121)=BX$7,               ($W121/($X121*360))*DAYS360($T121,DATE(BX$7,12,31)),     IF((YEAR($T121)+$X121)&lt;=BX$7,               $W121-SUM($Y121:BW121),               $W121/$X121))))</f>
        <v/>
      </c>
      <c r="BY121" s="240">
        <f>IF(OR(NOT(ISNUMBER($T121)),ISBLANK($W121),NOT(ISNUMBER($X121))),0,      IF(OR(YEAR($T121)&gt;BY$7,$X121&lt;=0,(YEAR($T121)+$X121)&lt;BY$7),0,     IF(YEAR($T121)=BY$7,               ($W121/($X121*360))*DAYS360($T121,DATE(BY$7,12,31)),     IF((YEAR($T121)+$X121)&lt;=BY$7,               $W121-SUM($Y121:BX121),               $W121/$X121))))</f>
        <v/>
      </c>
    </row>
    <row r="122" ht="15" customFormat="1" customHeight="1" s="14">
      <c r="A122" s="12" t="n"/>
      <c r="B122" s="30" t="inlineStr">
        <is>
          <t>Bien_Immo - 1</t>
        </is>
      </c>
      <c r="C122" s="190" t="n"/>
      <c r="D122" s="356" t="n"/>
      <c r="E122" s="525" t="n"/>
      <c r="F122" s="525" t="n"/>
      <c r="G122" s="525" t="n"/>
      <c r="H122" s="525" t="n"/>
      <c r="I122" s="525" t="n"/>
      <c r="J122" s="525" t="n"/>
      <c r="K122" s="525" t="n"/>
      <c r="L122" s="525" t="n"/>
      <c r="M122" s="525" t="n"/>
      <c r="N122" s="526" t="n"/>
      <c r="O122" s="260" t="n"/>
      <c r="P122" s="191" t="n"/>
      <c r="Q122" s="341" t="inlineStr">
        <is>
          <t>Autres immobilisations corporelles</t>
        </is>
      </c>
      <c r="R122" s="18" t="n"/>
      <c r="S122" s="12">
        <f>B128</f>
        <v/>
      </c>
      <c r="T122" s="176">
        <f>IFERROR( IF(ISBLANK(C128),"",IF(C128&lt;HLOOKUP(S122,$Z$275:$AC$280,5,FALSE),"",MAX(HLOOKUP(S122,$Z$275:$AC$280,6,FALSE),C128) ) ),"")</f>
        <v/>
      </c>
      <c r="U122" s="287">
        <f>IF(ISBLANK(D128),"",D128)</f>
        <v/>
      </c>
      <c r="V122" s="316">
        <f>Q128</f>
        <v/>
      </c>
      <c r="W122" s="512">
        <f>IF(ISBLANK(O128),0,O128)</f>
        <v/>
      </c>
      <c r="X122" s="512">
        <f>IF(ISBLANK(P128),"",P128)</f>
        <v/>
      </c>
      <c r="Y122" s="12" t="n"/>
      <c r="Z122" s="240">
        <f>IF(OR(NOT(ISNUMBER($T122)),ISBLANK($W122),NOT(ISNUMBER($X122))),0,      IF(OR(YEAR($T122)&gt;Z$7,$X122&lt;=0,(YEAR($T122)+$X122)&lt;Z$7),0,     IF(YEAR($T122)=Z$7,               ($W122/($X122*360))*DAYS360($T122,DATE(Z$7,12,31)),     IF((YEAR($T122)+$X122)&lt;=Z$7,               $W122-SUM($Y122:Y122),               $W122/$X122))))</f>
        <v/>
      </c>
      <c r="AA122" s="240">
        <f>IF(OR(NOT(ISNUMBER($T122)),ISBLANK($W122),NOT(ISNUMBER($X122))),0,      IF(OR(YEAR($T122)&gt;AA$7,$X122&lt;=0,(YEAR($T122)+$X122)&lt;AA$7),0,     IF(YEAR($T122)=AA$7,               ($W122/($X122*360))*DAYS360($T122,DATE(AA$7,12,31)),     IF((YEAR($T122)+$X122)&lt;=AA$7,               $W122-SUM($Y122:Z122),               $W122/$X122))))</f>
        <v/>
      </c>
      <c r="AB122" s="240">
        <f>IF(OR(NOT(ISNUMBER($T122)),ISBLANK($W122),NOT(ISNUMBER($X122))),0,      IF(OR(YEAR($T122)&gt;AB$7,$X122&lt;=0,(YEAR($T122)+$X122)&lt;AB$7),0,     IF(YEAR($T122)=AB$7,               ($W122/($X122*360))*DAYS360($T122,DATE(AB$7,12,31)),     IF((YEAR($T122)+$X122)&lt;=AB$7,               $W122-SUM($Y122:AA122),               $W122/$X122))))</f>
        <v/>
      </c>
      <c r="AC122" s="240">
        <f>IF(OR(NOT(ISNUMBER($T122)),ISBLANK($W122),NOT(ISNUMBER($X122))),0,      IF(OR(YEAR($T122)&gt;AC$7,$X122&lt;=0,(YEAR($T122)+$X122)&lt;AC$7),0,     IF(YEAR($T122)=AC$7,               ($W122/($X122*360))*DAYS360($T122,DATE(AC$7,12,31)),     IF((YEAR($T122)+$X122)&lt;=AC$7,               $W122-SUM($Y122:AB122),               $W122/$X122))))</f>
        <v/>
      </c>
      <c r="AD122" s="240">
        <f>IF(OR(NOT(ISNUMBER($T122)),ISBLANK($W122),NOT(ISNUMBER($X122))),0,      IF(OR(YEAR($T122)&gt;AD$7,$X122&lt;=0,(YEAR($T122)+$X122)&lt;AD$7),0,     IF(YEAR($T122)=AD$7,               ($W122/($X122*360))*DAYS360($T122,DATE(AD$7,12,31)),     IF((YEAR($T122)+$X122)&lt;=AD$7,               $W122-SUM($Y122:AC122),               $W122/$X122))))</f>
        <v/>
      </c>
      <c r="AE122" s="240">
        <f>IF(OR(NOT(ISNUMBER($T122)),ISBLANK($W122),NOT(ISNUMBER($X122))),0,      IF(OR(YEAR($T122)&gt;AE$7,$X122&lt;=0,(YEAR($T122)+$X122)&lt;AE$7),0,     IF(YEAR($T122)=AE$7,               ($W122/($X122*360))*DAYS360($T122,DATE(AE$7,12,31)),     IF((YEAR($T122)+$X122)&lt;=AE$7,               $W122-SUM($Y122:AD122),               $W122/$X122))))</f>
        <v/>
      </c>
      <c r="AF122" s="240">
        <f>IF(OR(NOT(ISNUMBER($T122)),ISBLANK($W122),NOT(ISNUMBER($X122))),0,      IF(OR(YEAR($T122)&gt;AF$7,$X122&lt;=0,(YEAR($T122)+$X122)&lt;AF$7),0,     IF(YEAR($T122)=AF$7,               ($W122/($X122*360))*DAYS360($T122,DATE(AF$7,12,31)),     IF((YEAR($T122)+$X122)&lt;=AF$7,               $W122-SUM($Y122:AE122),               $W122/$X122))))</f>
        <v/>
      </c>
      <c r="AG122" s="240">
        <f>IF(OR(NOT(ISNUMBER($T122)),ISBLANK($W122),NOT(ISNUMBER($X122))),0,      IF(OR(YEAR($T122)&gt;AG$7,$X122&lt;=0,(YEAR($T122)+$X122)&lt;AG$7),0,     IF(YEAR($T122)=AG$7,               ($W122/($X122*360))*DAYS360($T122,DATE(AG$7,12,31)),     IF((YEAR($T122)+$X122)&lt;=AG$7,               $W122-SUM($Y122:AF122),               $W122/$X122))))</f>
        <v/>
      </c>
      <c r="AH122" s="240">
        <f>IF(OR(NOT(ISNUMBER($T122)),ISBLANK($W122),NOT(ISNUMBER($X122))),0,      IF(OR(YEAR($T122)&gt;AH$7,$X122&lt;=0,(YEAR($T122)+$X122)&lt;AH$7),0,     IF(YEAR($T122)=AH$7,               ($W122/($X122*360))*DAYS360($T122,DATE(AH$7,12,31)),     IF((YEAR($T122)+$X122)&lt;=AH$7,               $W122-SUM($Y122:AG122),               $W122/$X122))))</f>
        <v/>
      </c>
      <c r="AI122" s="240">
        <f>IF(OR(NOT(ISNUMBER($T122)),ISBLANK($W122),NOT(ISNUMBER($X122))),0,      IF(OR(YEAR($T122)&gt;AI$7,$X122&lt;=0,(YEAR($T122)+$X122)&lt;AI$7),0,     IF(YEAR($T122)=AI$7,               ($W122/($X122*360))*DAYS360($T122,DATE(AI$7,12,31)),     IF((YEAR($T122)+$X122)&lt;=AI$7,               $W122-SUM($Y122:AH122),               $W122/$X122))))</f>
        <v/>
      </c>
      <c r="AJ122" s="240">
        <f>IF(OR(NOT(ISNUMBER($T122)),ISBLANK($W122),NOT(ISNUMBER($X122))),0,      IF(OR(YEAR($T122)&gt;AJ$7,$X122&lt;=0,(YEAR($T122)+$X122)&lt;AJ$7),0,     IF(YEAR($T122)=AJ$7,               ($W122/($X122*360))*DAYS360($T122,DATE(AJ$7,12,31)),     IF((YEAR($T122)+$X122)&lt;=AJ$7,               $W122-SUM($Y122:AI122),               $W122/$X122))))</f>
        <v/>
      </c>
      <c r="AK122" s="240">
        <f>IF(OR(NOT(ISNUMBER($T122)),ISBLANK($W122),NOT(ISNUMBER($X122))),0,      IF(OR(YEAR($T122)&gt;AK$7,$X122&lt;=0,(YEAR($T122)+$X122)&lt;AK$7),0,     IF(YEAR($T122)=AK$7,               ($W122/($X122*360))*DAYS360($T122,DATE(AK$7,12,31)),     IF((YEAR($T122)+$X122)&lt;=AK$7,               $W122-SUM($Y122:AJ122),               $W122/$X122))))</f>
        <v/>
      </c>
      <c r="AL122" s="240">
        <f>IF(OR(NOT(ISNUMBER($T122)),ISBLANK($W122),NOT(ISNUMBER($X122))),0,      IF(OR(YEAR($T122)&gt;AL$7,$X122&lt;=0,(YEAR($T122)+$X122)&lt;AL$7),0,     IF(YEAR($T122)=AL$7,               ($W122/($X122*360))*DAYS360($T122,DATE(AL$7,12,31)),     IF((YEAR($T122)+$X122)&lt;=AL$7,               $W122-SUM($Y122:AK122),               $W122/$X122))))</f>
        <v/>
      </c>
      <c r="AM122" s="240">
        <f>IF(OR(NOT(ISNUMBER($T122)),ISBLANK($W122),NOT(ISNUMBER($X122))),0,      IF(OR(YEAR($T122)&gt;AM$7,$X122&lt;=0,(YEAR($T122)+$X122)&lt;AM$7),0,     IF(YEAR($T122)=AM$7,               ($W122/($X122*360))*DAYS360($T122,DATE(AM$7,12,31)),     IF((YEAR($T122)+$X122)&lt;=AM$7,               $W122-SUM($Y122:AL122),               $W122/$X122))))</f>
        <v/>
      </c>
      <c r="AN122" s="240">
        <f>IF(OR(NOT(ISNUMBER($T122)),ISBLANK($W122),NOT(ISNUMBER($X122))),0,      IF(OR(YEAR($T122)&gt;AN$7,$X122&lt;=0,(YEAR($T122)+$X122)&lt;AN$7),0,     IF(YEAR($T122)=AN$7,               ($W122/($X122*360))*DAYS360($T122,DATE(AN$7,12,31)),     IF((YEAR($T122)+$X122)&lt;=AN$7,               $W122-SUM($Y122:AM122),               $W122/$X122))))</f>
        <v/>
      </c>
      <c r="AO122" s="240">
        <f>IF(OR(NOT(ISNUMBER($T122)),ISBLANK($W122),NOT(ISNUMBER($X122))),0,      IF(OR(YEAR($T122)&gt;AO$7,$X122&lt;=0,(YEAR($T122)+$X122)&lt;AO$7),0,     IF(YEAR($T122)=AO$7,               ($W122/($X122*360))*DAYS360($T122,DATE(AO$7,12,31)),     IF((YEAR($T122)+$X122)&lt;=AO$7,               $W122-SUM($Y122:AN122),               $W122/$X122))))</f>
        <v/>
      </c>
      <c r="AP122" s="240">
        <f>IF(OR(NOT(ISNUMBER($T122)),ISBLANK($W122),NOT(ISNUMBER($X122))),0,      IF(OR(YEAR($T122)&gt;AP$7,$X122&lt;=0,(YEAR($T122)+$X122)&lt;AP$7),0,     IF(YEAR($T122)=AP$7,               ($W122/($X122*360))*DAYS360($T122,DATE(AP$7,12,31)),     IF((YEAR($T122)+$X122)&lt;=AP$7,               $W122-SUM($Y122:AO122),               $W122/$X122))))</f>
        <v/>
      </c>
      <c r="AQ122" s="240">
        <f>IF(OR(NOT(ISNUMBER($T122)),ISBLANK($W122),NOT(ISNUMBER($X122))),0,      IF(OR(YEAR($T122)&gt;AQ$7,$X122&lt;=0,(YEAR($T122)+$X122)&lt;AQ$7),0,     IF(YEAR($T122)=AQ$7,               ($W122/($X122*360))*DAYS360($T122,DATE(AQ$7,12,31)),     IF((YEAR($T122)+$X122)&lt;=AQ$7,               $W122-SUM($Y122:AP122),               $W122/$X122))))</f>
        <v/>
      </c>
      <c r="AR122" s="240">
        <f>IF(OR(NOT(ISNUMBER($T122)),ISBLANK($W122),NOT(ISNUMBER($X122))),0,      IF(OR(YEAR($T122)&gt;AR$7,$X122&lt;=0,(YEAR($T122)+$X122)&lt;AR$7),0,     IF(YEAR($T122)=AR$7,               ($W122/($X122*360))*DAYS360($T122,DATE(AR$7,12,31)),     IF((YEAR($T122)+$X122)&lt;=AR$7,               $W122-SUM($Y122:AQ122),               $W122/$X122))))</f>
        <v/>
      </c>
      <c r="AS122" s="240">
        <f>IF(OR(NOT(ISNUMBER($T122)),ISBLANK($W122),NOT(ISNUMBER($X122))),0,      IF(OR(YEAR($T122)&gt;AS$7,$X122&lt;=0,(YEAR($T122)+$X122)&lt;AS$7),0,     IF(YEAR($T122)=AS$7,               ($W122/($X122*360))*DAYS360($T122,DATE(AS$7,12,31)),     IF((YEAR($T122)+$X122)&lt;=AS$7,               $W122-SUM($Y122:AR122),               $W122/$X122))))</f>
        <v/>
      </c>
      <c r="AT122" s="240">
        <f>IF(OR(NOT(ISNUMBER($T122)),ISBLANK($W122),NOT(ISNUMBER($X122))),0,      IF(OR(YEAR($T122)&gt;AT$7,$X122&lt;=0,(YEAR($T122)+$X122)&lt;AT$7),0,     IF(YEAR($T122)=AT$7,               ($W122/($X122*360))*DAYS360($T122,DATE(AT$7,12,31)),     IF((YEAR($T122)+$X122)&lt;=AT$7,               $W122-SUM($Y122:AS122),               $W122/$X122))))</f>
        <v/>
      </c>
      <c r="AU122" s="240">
        <f>IF(OR(NOT(ISNUMBER($T122)),ISBLANK($W122),NOT(ISNUMBER($X122))),0,      IF(OR(YEAR($T122)&gt;AU$7,$X122&lt;=0,(YEAR($T122)+$X122)&lt;AU$7),0,     IF(YEAR($T122)=AU$7,               ($W122/($X122*360))*DAYS360($T122,DATE(AU$7,12,31)),     IF((YEAR($T122)+$X122)&lt;=AU$7,               $W122-SUM($Y122:AT122),               $W122/$X122))))</f>
        <v/>
      </c>
      <c r="AV122" s="240">
        <f>IF(OR(NOT(ISNUMBER($T122)),ISBLANK($W122),NOT(ISNUMBER($X122))),0,      IF(OR(YEAR($T122)&gt;AV$7,$X122&lt;=0,(YEAR($T122)+$X122)&lt;AV$7),0,     IF(YEAR($T122)=AV$7,               ($W122/($X122*360))*DAYS360($T122,DATE(AV$7,12,31)),     IF((YEAR($T122)+$X122)&lt;=AV$7,               $W122-SUM($Y122:AU122),               $W122/$X122))))</f>
        <v/>
      </c>
      <c r="AW122" s="240">
        <f>IF(OR(NOT(ISNUMBER($T122)),ISBLANK($W122),NOT(ISNUMBER($X122))),0,      IF(OR(YEAR($T122)&gt;AW$7,$X122&lt;=0,(YEAR($T122)+$X122)&lt;AW$7),0,     IF(YEAR($T122)=AW$7,               ($W122/($X122*360))*DAYS360($T122,DATE(AW$7,12,31)),     IF((YEAR($T122)+$X122)&lt;=AW$7,               $W122-SUM($Y122:AV122),               $W122/$X122))))</f>
        <v/>
      </c>
      <c r="AX122" s="240">
        <f>IF(OR(NOT(ISNUMBER($T122)),ISBLANK($W122),NOT(ISNUMBER($X122))),0,      IF(OR(YEAR($T122)&gt;AX$7,$X122&lt;=0,(YEAR($T122)+$X122)&lt;AX$7),0,     IF(YEAR($T122)=AX$7,               ($W122/($X122*360))*DAYS360($T122,DATE(AX$7,12,31)),     IF((YEAR($T122)+$X122)&lt;=AX$7,               $W122-SUM($Y122:AW122),               $W122/$X122))))</f>
        <v/>
      </c>
      <c r="AY122" s="240">
        <f>IF(OR(NOT(ISNUMBER($T122)),ISBLANK($W122),NOT(ISNUMBER($X122))),0,      IF(OR(YEAR($T122)&gt;AY$7,$X122&lt;=0,(YEAR($T122)+$X122)&lt;AY$7),0,     IF(YEAR($T122)=AY$7,               ($W122/($X122*360))*DAYS360($T122,DATE(AY$7,12,31)),     IF((YEAR($T122)+$X122)&lt;=AY$7,               $W122-SUM($Y122:AX122),               $W122/$X122))))</f>
        <v/>
      </c>
      <c r="AZ122" s="240">
        <f>IF(OR(NOT(ISNUMBER($T122)),ISBLANK($W122),NOT(ISNUMBER($X122))),0,      IF(OR(YEAR($T122)&gt;AZ$7,$X122&lt;=0,(YEAR($T122)+$X122)&lt;AZ$7),0,     IF(YEAR($T122)=AZ$7,               ($W122/($X122*360))*DAYS360($T122,DATE(AZ$7,12,31)),     IF((YEAR($T122)+$X122)&lt;=AZ$7,               $W122-SUM($Y122:AY122),               $W122/$X122))))</f>
        <v/>
      </c>
      <c r="BA122" s="240">
        <f>IF(OR(NOT(ISNUMBER($T122)),ISBLANK($W122),NOT(ISNUMBER($X122))),0,      IF(OR(YEAR($T122)&gt;BA$7,$X122&lt;=0,(YEAR($T122)+$X122)&lt;BA$7),0,     IF(YEAR($T122)=BA$7,               ($W122/($X122*360))*DAYS360($T122,DATE(BA$7,12,31)),     IF((YEAR($T122)+$X122)&lt;=BA$7,               $W122-SUM($Y122:AZ122),               $W122/$X122))))</f>
        <v/>
      </c>
      <c r="BB122" s="240">
        <f>IF(OR(NOT(ISNUMBER($T122)),ISBLANK($W122),NOT(ISNUMBER($X122))),0,      IF(OR(YEAR($T122)&gt;BB$7,$X122&lt;=0,(YEAR($T122)+$X122)&lt;BB$7),0,     IF(YEAR($T122)=BB$7,               ($W122/($X122*360))*DAYS360($T122,DATE(BB$7,12,31)),     IF((YEAR($T122)+$X122)&lt;=BB$7,               $W122-SUM($Y122:BA122),               $W122/$X122))))</f>
        <v/>
      </c>
      <c r="BC122" s="240">
        <f>IF(OR(NOT(ISNUMBER($T122)),ISBLANK($W122),NOT(ISNUMBER($X122))),0,      IF(OR(YEAR($T122)&gt;BC$7,$X122&lt;=0,(YEAR($T122)+$X122)&lt;BC$7),0,     IF(YEAR($T122)=BC$7,               ($W122/($X122*360))*DAYS360($T122,DATE(BC$7,12,31)),     IF((YEAR($T122)+$X122)&lt;=BC$7,               $W122-SUM($Y122:BB122),               $W122/$X122))))</f>
        <v/>
      </c>
      <c r="BD122" s="240">
        <f>IF(OR(NOT(ISNUMBER($T122)),ISBLANK($W122),NOT(ISNUMBER($X122))),0,      IF(OR(YEAR($T122)&gt;BD$7,$X122&lt;=0,(YEAR($T122)+$X122)&lt;BD$7),0,     IF(YEAR($T122)=BD$7,               ($W122/($X122*360))*DAYS360($T122,DATE(BD$7,12,31)),     IF((YEAR($T122)+$X122)&lt;=BD$7,               $W122-SUM($Y122:BC122),               $W122/$X122))))</f>
        <v/>
      </c>
      <c r="BE122" s="240">
        <f>IF(OR(NOT(ISNUMBER($T122)),ISBLANK($W122),NOT(ISNUMBER($X122))),0,      IF(OR(YEAR($T122)&gt;BE$7,$X122&lt;=0,(YEAR($T122)+$X122)&lt;BE$7),0,     IF(YEAR($T122)=BE$7,               ($W122/($X122*360))*DAYS360($T122,DATE(BE$7,12,31)),     IF((YEAR($T122)+$X122)&lt;=BE$7,               $W122-SUM($Y122:BD122),               $W122/$X122))))</f>
        <v/>
      </c>
      <c r="BF122" s="240">
        <f>IF(OR(NOT(ISNUMBER($T122)),ISBLANK($W122),NOT(ISNUMBER($X122))),0,      IF(OR(YEAR($T122)&gt;BF$7,$X122&lt;=0,(YEAR($T122)+$X122)&lt;BF$7),0,     IF(YEAR($T122)=BF$7,               ($W122/($X122*360))*DAYS360($T122,DATE(BF$7,12,31)),     IF((YEAR($T122)+$X122)&lt;=BF$7,               $W122-SUM($Y122:BE122),               $W122/$X122))))</f>
        <v/>
      </c>
      <c r="BG122" s="240">
        <f>IF(OR(NOT(ISNUMBER($T122)),ISBLANK($W122),NOT(ISNUMBER($X122))),0,      IF(OR(YEAR($T122)&gt;BG$7,$X122&lt;=0,(YEAR($T122)+$X122)&lt;BG$7),0,     IF(YEAR($T122)=BG$7,               ($W122/($X122*360))*DAYS360($T122,DATE(BG$7,12,31)),     IF((YEAR($T122)+$X122)&lt;=BG$7,               $W122-SUM($Y122:BF122),               $W122/$X122))))</f>
        <v/>
      </c>
      <c r="BH122" s="240">
        <f>IF(OR(NOT(ISNUMBER($T122)),ISBLANK($W122),NOT(ISNUMBER($X122))),0,      IF(OR(YEAR($T122)&gt;BH$7,$X122&lt;=0,(YEAR($T122)+$X122)&lt;BH$7),0,     IF(YEAR($T122)=BH$7,               ($W122/($X122*360))*DAYS360($T122,DATE(BH$7,12,31)),     IF((YEAR($T122)+$X122)&lt;=BH$7,               $W122-SUM($Y122:BG122),               $W122/$X122))))</f>
        <v/>
      </c>
      <c r="BI122" s="240">
        <f>IF(OR(NOT(ISNUMBER($T122)),ISBLANK($W122),NOT(ISNUMBER($X122))),0,      IF(OR(YEAR($T122)&gt;BI$7,$X122&lt;=0,(YEAR($T122)+$X122)&lt;BI$7),0,     IF(YEAR($T122)=BI$7,               ($W122/($X122*360))*DAYS360($T122,DATE(BI$7,12,31)),     IF((YEAR($T122)+$X122)&lt;=BI$7,               $W122-SUM($Y122:BH122),               $W122/$X122))))</f>
        <v/>
      </c>
      <c r="BJ122" s="240">
        <f>IF(OR(NOT(ISNUMBER($T122)),ISBLANK($W122),NOT(ISNUMBER($X122))),0,      IF(OR(YEAR($T122)&gt;BJ$7,$X122&lt;=0,(YEAR($T122)+$X122)&lt;BJ$7),0,     IF(YEAR($T122)=BJ$7,               ($W122/($X122*360))*DAYS360($T122,DATE(BJ$7,12,31)),     IF((YEAR($T122)+$X122)&lt;=BJ$7,               $W122-SUM($Y122:BI122),               $W122/$X122))))</f>
        <v/>
      </c>
      <c r="BK122" s="240">
        <f>IF(OR(NOT(ISNUMBER($T122)),ISBLANK($W122),NOT(ISNUMBER($X122))),0,      IF(OR(YEAR($T122)&gt;BK$7,$X122&lt;=0,(YEAR($T122)+$X122)&lt;BK$7),0,     IF(YEAR($T122)=BK$7,               ($W122/($X122*360))*DAYS360($T122,DATE(BK$7,12,31)),     IF((YEAR($T122)+$X122)&lt;=BK$7,               $W122-SUM($Y122:BJ122),               $W122/$X122))))</f>
        <v/>
      </c>
      <c r="BL122" s="240">
        <f>IF(OR(NOT(ISNUMBER($T122)),ISBLANK($W122),NOT(ISNUMBER($X122))),0,      IF(OR(YEAR($T122)&gt;BL$7,$X122&lt;=0,(YEAR($T122)+$X122)&lt;BL$7),0,     IF(YEAR($T122)=BL$7,               ($W122/($X122*360))*DAYS360($T122,DATE(BL$7,12,31)),     IF((YEAR($T122)+$X122)&lt;=BL$7,               $W122-SUM($Y122:BK122),               $W122/$X122))))</f>
        <v/>
      </c>
      <c r="BM122" s="240">
        <f>IF(OR(NOT(ISNUMBER($T122)),ISBLANK($W122),NOT(ISNUMBER($X122))),0,      IF(OR(YEAR($T122)&gt;BM$7,$X122&lt;=0,(YEAR($T122)+$X122)&lt;BM$7),0,     IF(YEAR($T122)=BM$7,               ($W122/($X122*360))*DAYS360($T122,DATE(BM$7,12,31)),     IF((YEAR($T122)+$X122)&lt;=BM$7,               $W122-SUM($Y122:BL122),               $W122/$X122))))</f>
        <v/>
      </c>
      <c r="BN122" s="240">
        <f>IF(OR(NOT(ISNUMBER($T122)),ISBLANK($W122),NOT(ISNUMBER($X122))),0,      IF(OR(YEAR($T122)&gt;BN$7,$X122&lt;=0,(YEAR($T122)+$X122)&lt;BN$7),0,     IF(YEAR($T122)=BN$7,               ($W122/($X122*360))*DAYS360($T122,DATE(BN$7,12,31)),     IF((YEAR($T122)+$X122)&lt;=BN$7,               $W122-SUM($Y122:BM122),               $W122/$X122))))</f>
        <v/>
      </c>
      <c r="BO122" s="240">
        <f>IF(OR(NOT(ISNUMBER($T122)),ISBLANK($W122),NOT(ISNUMBER($X122))),0,      IF(OR(YEAR($T122)&gt;BO$7,$X122&lt;=0,(YEAR($T122)+$X122)&lt;BO$7),0,     IF(YEAR($T122)=BO$7,               ($W122/($X122*360))*DAYS360($T122,DATE(BO$7,12,31)),     IF((YEAR($T122)+$X122)&lt;=BO$7,               $W122-SUM($Y122:BN122),               $W122/$X122))))</f>
        <v/>
      </c>
      <c r="BP122" s="240">
        <f>IF(OR(NOT(ISNUMBER($T122)),ISBLANK($W122),NOT(ISNUMBER($X122))),0,      IF(OR(YEAR($T122)&gt;BP$7,$X122&lt;=0,(YEAR($T122)+$X122)&lt;BP$7),0,     IF(YEAR($T122)=BP$7,               ($W122/($X122*360))*DAYS360($T122,DATE(BP$7,12,31)),     IF((YEAR($T122)+$X122)&lt;=BP$7,               $W122-SUM($Y122:BO122),               $W122/$X122))))</f>
        <v/>
      </c>
      <c r="BQ122" s="240">
        <f>IF(OR(NOT(ISNUMBER($T122)),ISBLANK($W122),NOT(ISNUMBER($X122))),0,      IF(OR(YEAR($T122)&gt;BQ$7,$X122&lt;=0,(YEAR($T122)+$X122)&lt;BQ$7),0,     IF(YEAR($T122)=BQ$7,               ($W122/($X122*360))*DAYS360($T122,DATE(BQ$7,12,31)),     IF((YEAR($T122)+$X122)&lt;=BQ$7,               $W122-SUM($Y122:BP122),               $W122/$X122))))</f>
        <v/>
      </c>
      <c r="BR122" s="240">
        <f>IF(OR(NOT(ISNUMBER($T122)),ISBLANK($W122),NOT(ISNUMBER($X122))),0,      IF(OR(YEAR($T122)&gt;BR$7,$X122&lt;=0,(YEAR($T122)+$X122)&lt;BR$7),0,     IF(YEAR($T122)=BR$7,               ($W122/($X122*360))*DAYS360($T122,DATE(BR$7,12,31)),     IF((YEAR($T122)+$X122)&lt;=BR$7,               $W122-SUM($Y122:BQ122),               $W122/$X122))))</f>
        <v/>
      </c>
      <c r="BS122" s="240">
        <f>IF(OR(NOT(ISNUMBER($T122)),ISBLANK($W122),NOT(ISNUMBER($X122))),0,      IF(OR(YEAR($T122)&gt;BS$7,$X122&lt;=0,(YEAR($T122)+$X122)&lt;BS$7),0,     IF(YEAR($T122)=BS$7,               ($W122/($X122*360))*DAYS360($T122,DATE(BS$7,12,31)),     IF((YEAR($T122)+$X122)&lt;=BS$7,               $W122-SUM($Y122:BR122),               $W122/$X122))))</f>
        <v/>
      </c>
      <c r="BT122" s="240">
        <f>IF(OR(NOT(ISNUMBER($T122)),ISBLANK($W122),NOT(ISNUMBER($X122))),0,      IF(OR(YEAR($T122)&gt;BT$7,$X122&lt;=0,(YEAR($T122)+$X122)&lt;BT$7),0,     IF(YEAR($T122)=BT$7,               ($W122/($X122*360))*DAYS360($T122,DATE(BT$7,12,31)),     IF((YEAR($T122)+$X122)&lt;=BT$7,               $W122-SUM($Y122:BS122),               $W122/$X122))))</f>
        <v/>
      </c>
      <c r="BU122" s="240">
        <f>IF(OR(NOT(ISNUMBER($T122)),ISBLANK($W122),NOT(ISNUMBER($X122))),0,      IF(OR(YEAR($T122)&gt;BU$7,$X122&lt;=0,(YEAR($T122)+$X122)&lt;BU$7),0,     IF(YEAR($T122)=BU$7,               ($W122/($X122*360))*DAYS360($T122,DATE(BU$7,12,31)),     IF((YEAR($T122)+$X122)&lt;=BU$7,               $W122-SUM($Y122:BT122),               $W122/$X122))))</f>
        <v/>
      </c>
      <c r="BV122" s="240">
        <f>IF(OR(NOT(ISNUMBER($T122)),ISBLANK($W122),NOT(ISNUMBER($X122))),0,      IF(OR(YEAR($T122)&gt;BV$7,$X122&lt;=0,(YEAR($T122)+$X122)&lt;BV$7),0,     IF(YEAR($T122)=BV$7,               ($W122/($X122*360))*DAYS360($T122,DATE(BV$7,12,31)),     IF((YEAR($T122)+$X122)&lt;=BV$7,               $W122-SUM($Y122:BU122),               $W122/$X122))))</f>
        <v/>
      </c>
      <c r="BW122" s="240">
        <f>IF(OR(NOT(ISNUMBER($T122)),ISBLANK($W122),NOT(ISNUMBER($X122))),0,      IF(OR(YEAR($T122)&gt;BW$7,$X122&lt;=0,(YEAR($T122)+$X122)&lt;BW$7),0,     IF(YEAR($T122)=BW$7,               ($W122/($X122*360))*DAYS360($T122,DATE(BW$7,12,31)),     IF((YEAR($T122)+$X122)&lt;=BW$7,               $W122-SUM($Y122:BV122),               $W122/$X122))))</f>
        <v/>
      </c>
      <c r="BX122" s="240">
        <f>IF(OR(NOT(ISNUMBER($T122)),ISBLANK($W122),NOT(ISNUMBER($X122))),0,      IF(OR(YEAR($T122)&gt;BX$7,$X122&lt;=0,(YEAR($T122)+$X122)&lt;BX$7),0,     IF(YEAR($T122)=BX$7,               ($W122/($X122*360))*DAYS360($T122,DATE(BX$7,12,31)),     IF((YEAR($T122)+$X122)&lt;=BX$7,               $W122-SUM($Y122:BW122),               $W122/$X122))))</f>
        <v/>
      </c>
      <c r="BY122" s="240">
        <f>IF(OR(NOT(ISNUMBER($T122)),ISBLANK($W122),NOT(ISNUMBER($X122))),0,      IF(OR(YEAR($T122)&gt;BY$7,$X122&lt;=0,(YEAR($T122)+$X122)&lt;BY$7),0,     IF(YEAR($T122)=BY$7,               ($W122/($X122*360))*DAYS360($T122,DATE(BY$7,12,31)),     IF((YEAR($T122)+$X122)&lt;=BY$7,               $W122-SUM($Y122:BX122),               $W122/$X122))))</f>
        <v/>
      </c>
    </row>
    <row r="123" ht="15" customFormat="1" customHeight="1" s="14">
      <c r="A123" s="12" t="n"/>
      <c r="B123" s="30" t="inlineStr">
        <is>
          <t>Bien_Immo - 1</t>
        </is>
      </c>
      <c r="C123" s="190" t="n"/>
      <c r="D123" s="356" t="n"/>
      <c r="E123" s="525" t="n"/>
      <c r="F123" s="525" t="n"/>
      <c r="G123" s="525" t="n"/>
      <c r="H123" s="525" t="n"/>
      <c r="I123" s="525" t="n"/>
      <c r="J123" s="525" t="n"/>
      <c r="K123" s="525" t="n"/>
      <c r="L123" s="525" t="n"/>
      <c r="M123" s="525" t="n"/>
      <c r="N123" s="526" t="n"/>
      <c r="O123" s="260" t="n"/>
      <c r="P123" s="191" t="n"/>
      <c r="Q123" s="341" t="inlineStr">
        <is>
          <t>Autres immobilisations corporelles</t>
        </is>
      </c>
      <c r="R123" s="18" t="n"/>
      <c r="S123" s="12">
        <f>B129</f>
        <v/>
      </c>
      <c r="T123" s="176">
        <f>IFERROR( IF(ISBLANK(C129),"",IF(C129&lt;HLOOKUP(S123,$Z$275:$AC$280,5,FALSE),"",MAX(HLOOKUP(S123,$Z$275:$AC$280,6,FALSE),C129) ) ),"")</f>
        <v/>
      </c>
      <c r="U123" s="287">
        <f>IF(ISBLANK(D129),"",D129)</f>
        <v/>
      </c>
      <c r="V123" s="316">
        <f>Q129</f>
        <v/>
      </c>
      <c r="W123" s="512">
        <f>IF(ISBLANK(O129),0,O129)</f>
        <v/>
      </c>
      <c r="X123" s="512">
        <f>IF(ISBLANK(P129),"",P129)</f>
        <v/>
      </c>
      <c r="Y123" s="12" t="n"/>
      <c r="Z123" s="240">
        <f>IF(OR(NOT(ISNUMBER($T123)),ISBLANK($W123),NOT(ISNUMBER($X123))),0,      IF(OR(YEAR($T123)&gt;Z$7,$X123&lt;=0,(YEAR($T123)+$X123)&lt;Z$7),0,     IF(YEAR($T123)=Z$7,               ($W123/($X123*360))*DAYS360($T123,DATE(Z$7,12,31)),     IF((YEAR($T123)+$X123)&lt;=Z$7,               $W123-SUM($Y123:Y123),               $W123/$X123))))</f>
        <v/>
      </c>
      <c r="AA123" s="240">
        <f>IF(OR(NOT(ISNUMBER($T123)),ISBLANK($W123),NOT(ISNUMBER($X123))),0,      IF(OR(YEAR($T123)&gt;AA$7,$X123&lt;=0,(YEAR($T123)+$X123)&lt;AA$7),0,     IF(YEAR($T123)=AA$7,               ($W123/($X123*360))*DAYS360($T123,DATE(AA$7,12,31)),     IF((YEAR($T123)+$X123)&lt;=AA$7,               $W123-SUM($Y123:Z123),               $W123/$X123))))</f>
        <v/>
      </c>
      <c r="AB123" s="240">
        <f>IF(OR(NOT(ISNUMBER($T123)),ISBLANK($W123),NOT(ISNUMBER($X123))),0,      IF(OR(YEAR($T123)&gt;AB$7,$X123&lt;=0,(YEAR($T123)+$X123)&lt;AB$7),0,     IF(YEAR($T123)=AB$7,               ($W123/($X123*360))*DAYS360($T123,DATE(AB$7,12,31)),     IF((YEAR($T123)+$X123)&lt;=AB$7,               $W123-SUM($Y123:AA123),               $W123/$X123))))</f>
        <v/>
      </c>
      <c r="AC123" s="240">
        <f>IF(OR(NOT(ISNUMBER($T123)),ISBLANK($W123),NOT(ISNUMBER($X123))),0,      IF(OR(YEAR($T123)&gt;AC$7,$X123&lt;=0,(YEAR($T123)+$X123)&lt;AC$7),0,     IF(YEAR($T123)=AC$7,               ($W123/($X123*360))*DAYS360($T123,DATE(AC$7,12,31)),     IF((YEAR($T123)+$X123)&lt;=AC$7,               $W123-SUM($Y123:AB123),               $W123/$X123))))</f>
        <v/>
      </c>
      <c r="AD123" s="240">
        <f>IF(OR(NOT(ISNUMBER($T123)),ISBLANK($W123),NOT(ISNUMBER($X123))),0,      IF(OR(YEAR($T123)&gt;AD$7,$X123&lt;=0,(YEAR($T123)+$X123)&lt;AD$7),0,     IF(YEAR($T123)=AD$7,               ($W123/($X123*360))*DAYS360($T123,DATE(AD$7,12,31)),     IF((YEAR($T123)+$X123)&lt;=AD$7,               $W123-SUM($Y123:AC123),               $W123/$X123))))</f>
        <v/>
      </c>
      <c r="AE123" s="240">
        <f>IF(OR(NOT(ISNUMBER($T123)),ISBLANK($W123),NOT(ISNUMBER($X123))),0,      IF(OR(YEAR($T123)&gt;AE$7,$X123&lt;=0,(YEAR($T123)+$X123)&lt;AE$7),0,     IF(YEAR($T123)=AE$7,               ($W123/($X123*360))*DAYS360($T123,DATE(AE$7,12,31)),     IF((YEAR($T123)+$X123)&lt;=AE$7,               $W123-SUM($Y123:AD123),               $W123/$X123))))</f>
        <v/>
      </c>
      <c r="AF123" s="240">
        <f>IF(OR(NOT(ISNUMBER($T123)),ISBLANK($W123),NOT(ISNUMBER($X123))),0,      IF(OR(YEAR($T123)&gt;AF$7,$X123&lt;=0,(YEAR($T123)+$X123)&lt;AF$7),0,     IF(YEAR($T123)=AF$7,               ($W123/($X123*360))*DAYS360($T123,DATE(AF$7,12,31)),     IF((YEAR($T123)+$X123)&lt;=AF$7,               $W123-SUM($Y123:AE123),               $W123/$X123))))</f>
        <v/>
      </c>
      <c r="AG123" s="240">
        <f>IF(OR(NOT(ISNUMBER($T123)),ISBLANK($W123),NOT(ISNUMBER($X123))),0,      IF(OR(YEAR($T123)&gt;AG$7,$X123&lt;=0,(YEAR($T123)+$X123)&lt;AG$7),0,     IF(YEAR($T123)=AG$7,               ($W123/($X123*360))*DAYS360($T123,DATE(AG$7,12,31)),     IF((YEAR($T123)+$X123)&lt;=AG$7,               $W123-SUM($Y123:AF123),               $W123/$X123))))</f>
        <v/>
      </c>
      <c r="AH123" s="240">
        <f>IF(OR(NOT(ISNUMBER($T123)),ISBLANK($W123),NOT(ISNUMBER($X123))),0,      IF(OR(YEAR($T123)&gt;AH$7,$X123&lt;=0,(YEAR($T123)+$X123)&lt;AH$7),0,     IF(YEAR($T123)=AH$7,               ($W123/($X123*360))*DAYS360($T123,DATE(AH$7,12,31)),     IF((YEAR($T123)+$X123)&lt;=AH$7,               $W123-SUM($Y123:AG123),               $W123/$X123))))</f>
        <v/>
      </c>
      <c r="AI123" s="240">
        <f>IF(OR(NOT(ISNUMBER($T123)),ISBLANK($W123),NOT(ISNUMBER($X123))),0,      IF(OR(YEAR($T123)&gt;AI$7,$X123&lt;=0,(YEAR($T123)+$X123)&lt;AI$7),0,     IF(YEAR($T123)=AI$7,               ($W123/($X123*360))*DAYS360($T123,DATE(AI$7,12,31)),     IF((YEAR($T123)+$X123)&lt;=AI$7,               $W123-SUM($Y123:AH123),               $W123/$X123))))</f>
        <v/>
      </c>
      <c r="AJ123" s="240">
        <f>IF(OR(NOT(ISNUMBER($T123)),ISBLANK($W123),NOT(ISNUMBER($X123))),0,      IF(OR(YEAR($T123)&gt;AJ$7,$X123&lt;=0,(YEAR($T123)+$X123)&lt;AJ$7),0,     IF(YEAR($T123)=AJ$7,               ($W123/($X123*360))*DAYS360($T123,DATE(AJ$7,12,31)),     IF((YEAR($T123)+$X123)&lt;=AJ$7,               $W123-SUM($Y123:AI123),               $W123/$X123))))</f>
        <v/>
      </c>
      <c r="AK123" s="240">
        <f>IF(OR(NOT(ISNUMBER($T123)),ISBLANK($W123),NOT(ISNUMBER($X123))),0,      IF(OR(YEAR($T123)&gt;AK$7,$X123&lt;=0,(YEAR($T123)+$X123)&lt;AK$7),0,     IF(YEAR($T123)=AK$7,               ($W123/($X123*360))*DAYS360($T123,DATE(AK$7,12,31)),     IF((YEAR($T123)+$X123)&lt;=AK$7,               $W123-SUM($Y123:AJ123),               $W123/$X123))))</f>
        <v/>
      </c>
      <c r="AL123" s="240">
        <f>IF(OR(NOT(ISNUMBER($T123)),ISBLANK($W123),NOT(ISNUMBER($X123))),0,      IF(OR(YEAR($T123)&gt;AL$7,$X123&lt;=0,(YEAR($T123)+$X123)&lt;AL$7),0,     IF(YEAR($T123)=AL$7,               ($W123/($X123*360))*DAYS360($T123,DATE(AL$7,12,31)),     IF((YEAR($T123)+$X123)&lt;=AL$7,               $W123-SUM($Y123:AK123),               $W123/$X123))))</f>
        <v/>
      </c>
      <c r="AM123" s="240">
        <f>IF(OR(NOT(ISNUMBER($T123)),ISBLANK($W123),NOT(ISNUMBER($X123))),0,      IF(OR(YEAR($T123)&gt;AM$7,$X123&lt;=0,(YEAR($T123)+$X123)&lt;AM$7),0,     IF(YEAR($T123)=AM$7,               ($W123/($X123*360))*DAYS360($T123,DATE(AM$7,12,31)),     IF((YEAR($T123)+$X123)&lt;=AM$7,               $W123-SUM($Y123:AL123),               $W123/$X123))))</f>
        <v/>
      </c>
      <c r="AN123" s="240">
        <f>IF(OR(NOT(ISNUMBER($T123)),ISBLANK($W123),NOT(ISNUMBER($X123))),0,      IF(OR(YEAR($T123)&gt;AN$7,$X123&lt;=0,(YEAR($T123)+$X123)&lt;AN$7),0,     IF(YEAR($T123)=AN$7,               ($W123/($X123*360))*DAYS360($T123,DATE(AN$7,12,31)),     IF((YEAR($T123)+$X123)&lt;=AN$7,               $W123-SUM($Y123:AM123),               $W123/$X123))))</f>
        <v/>
      </c>
      <c r="AO123" s="240">
        <f>IF(OR(NOT(ISNUMBER($T123)),ISBLANK($W123),NOT(ISNUMBER($X123))),0,      IF(OR(YEAR($T123)&gt;AO$7,$X123&lt;=0,(YEAR($T123)+$X123)&lt;AO$7),0,     IF(YEAR($T123)=AO$7,               ($W123/($X123*360))*DAYS360($T123,DATE(AO$7,12,31)),     IF((YEAR($T123)+$X123)&lt;=AO$7,               $W123-SUM($Y123:AN123),               $W123/$X123))))</f>
        <v/>
      </c>
      <c r="AP123" s="240">
        <f>IF(OR(NOT(ISNUMBER($T123)),ISBLANK($W123),NOT(ISNUMBER($X123))),0,      IF(OR(YEAR($T123)&gt;AP$7,$X123&lt;=0,(YEAR($T123)+$X123)&lt;AP$7),0,     IF(YEAR($T123)=AP$7,               ($W123/($X123*360))*DAYS360($T123,DATE(AP$7,12,31)),     IF((YEAR($T123)+$X123)&lt;=AP$7,               $W123-SUM($Y123:AO123),               $W123/$X123))))</f>
        <v/>
      </c>
      <c r="AQ123" s="240">
        <f>IF(OR(NOT(ISNUMBER($T123)),ISBLANK($W123),NOT(ISNUMBER($X123))),0,      IF(OR(YEAR($T123)&gt;AQ$7,$X123&lt;=0,(YEAR($T123)+$X123)&lt;AQ$7),0,     IF(YEAR($T123)=AQ$7,               ($W123/($X123*360))*DAYS360($T123,DATE(AQ$7,12,31)),     IF((YEAR($T123)+$X123)&lt;=AQ$7,               $W123-SUM($Y123:AP123),               $W123/$X123))))</f>
        <v/>
      </c>
      <c r="AR123" s="240">
        <f>IF(OR(NOT(ISNUMBER($T123)),ISBLANK($W123),NOT(ISNUMBER($X123))),0,      IF(OR(YEAR($T123)&gt;AR$7,$X123&lt;=0,(YEAR($T123)+$X123)&lt;AR$7),0,     IF(YEAR($T123)=AR$7,               ($W123/($X123*360))*DAYS360($T123,DATE(AR$7,12,31)),     IF((YEAR($T123)+$X123)&lt;=AR$7,               $W123-SUM($Y123:AQ123),               $W123/$X123))))</f>
        <v/>
      </c>
      <c r="AS123" s="240">
        <f>IF(OR(NOT(ISNUMBER($T123)),ISBLANK($W123),NOT(ISNUMBER($X123))),0,      IF(OR(YEAR($T123)&gt;AS$7,$X123&lt;=0,(YEAR($T123)+$X123)&lt;AS$7),0,     IF(YEAR($T123)=AS$7,               ($W123/($X123*360))*DAYS360($T123,DATE(AS$7,12,31)),     IF((YEAR($T123)+$X123)&lt;=AS$7,               $W123-SUM($Y123:AR123),               $W123/$X123))))</f>
        <v/>
      </c>
      <c r="AT123" s="240">
        <f>IF(OR(NOT(ISNUMBER($T123)),ISBLANK($W123),NOT(ISNUMBER($X123))),0,      IF(OR(YEAR($T123)&gt;AT$7,$X123&lt;=0,(YEAR($T123)+$X123)&lt;AT$7),0,     IF(YEAR($T123)=AT$7,               ($W123/($X123*360))*DAYS360($T123,DATE(AT$7,12,31)),     IF((YEAR($T123)+$X123)&lt;=AT$7,               $W123-SUM($Y123:AS123),               $W123/$X123))))</f>
        <v/>
      </c>
      <c r="AU123" s="240">
        <f>IF(OR(NOT(ISNUMBER($T123)),ISBLANK($W123),NOT(ISNUMBER($X123))),0,      IF(OR(YEAR($T123)&gt;AU$7,$X123&lt;=0,(YEAR($T123)+$X123)&lt;AU$7),0,     IF(YEAR($T123)=AU$7,               ($W123/($X123*360))*DAYS360($T123,DATE(AU$7,12,31)),     IF((YEAR($T123)+$X123)&lt;=AU$7,               $W123-SUM($Y123:AT123),               $W123/$X123))))</f>
        <v/>
      </c>
      <c r="AV123" s="240">
        <f>IF(OR(NOT(ISNUMBER($T123)),ISBLANK($W123),NOT(ISNUMBER($X123))),0,      IF(OR(YEAR($T123)&gt;AV$7,$X123&lt;=0,(YEAR($T123)+$X123)&lt;AV$7),0,     IF(YEAR($T123)=AV$7,               ($W123/($X123*360))*DAYS360($T123,DATE(AV$7,12,31)),     IF((YEAR($T123)+$X123)&lt;=AV$7,               $W123-SUM($Y123:AU123),               $W123/$X123))))</f>
        <v/>
      </c>
      <c r="AW123" s="240">
        <f>IF(OR(NOT(ISNUMBER($T123)),ISBLANK($W123),NOT(ISNUMBER($X123))),0,      IF(OR(YEAR($T123)&gt;AW$7,$X123&lt;=0,(YEAR($T123)+$X123)&lt;AW$7),0,     IF(YEAR($T123)=AW$7,               ($W123/($X123*360))*DAYS360($T123,DATE(AW$7,12,31)),     IF((YEAR($T123)+$X123)&lt;=AW$7,               $W123-SUM($Y123:AV123),               $W123/$X123))))</f>
        <v/>
      </c>
      <c r="AX123" s="240">
        <f>IF(OR(NOT(ISNUMBER($T123)),ISBLANK($W123),NOT(ISNUMBER($X123))),0,      IF(OR(YEAR($T123)&gt;AX$7,$X123&lt;=0,(YEAR($T123)+$X123)&lt;AX$7),0,     IF(YEAR($T123)=AX$7,               ($W123/($X123*360))*DAYS360($T123,DATE(AX$7,12,31)),     IF((YEAR($T123)+$X123)&lt;=AX$7,               $W123-SUM($Y123:AW123),               $W123/$X123))))</f>
        <v/>
      </c>
      <c r="AY123" s="240">
        <f>IF(OR(NOT(ISNUMBER($T123)),ISBLANK($W123),NOT(ISNUMBER($X123))),0,      IF(OR(YEAR($T123)&gt;AY$7,$X123&lt;=0,(YEAR($T123)+$X123)&lt;AY$7),0,     IF(YEAR($T123)=AY$7,               ($W123/($X123*360))*DAYS360($T123,DATE(AY$7,12,31)),     IF((YEAR($T123)+$X123)&lt;=AY$7,               $W123-SUM($Y123:AX123),               $W123/$X123))))</f>
        <v/>
      </c>
      <c r="AZ123" s="240">
        <f>IF(OR(NOT(ISNUMBER($T123)),ISBLANK($W123),NOT(ISNUMBER($X123))),0,      IF(OR(YEAR($T123)&gt;AZ$7,$X123&lt;=0,(YEAR($T123)+$X123)&lt;AZ$7),0,     IF(YEAR($T123)=AZ$7,               ($W123/($X123*360))*DAYS360($T123,DATE(AZ$7,12,31)),     IF((YEAR($T123)+$X123)&lt;=AZ$7,               $W123-SUM($Y123:AY123),               $W123/$X123))))</f>
        <v/>
      </c>
      <c r="BA123" s="240">
        <f>IF(OR(NOT(ISNUMBER($T123)),ISBLANK($W123),NOT(ISNUMBER($X123))),0,      IF(OR(YEAR($T123)&gt;BA$7,$X123&lt;=0,(YEAR($T123)+$X123)&lt;BA$7),0,     IF(YEAR($T123)=BA$7,               ($W123/($X123*360))*DAYS360($T123,DATE(BA$7,12,31)),     IF((YEAR($T123)+$X123)&lt;=BA$7,               $W123-SUM($Y123:AZ123),               $W123/$X123))))</f>
        <v/>
      </c>
      <c r="BB123" s="240">
        <f>IF(OR(NOT(ISNUMBER($T123)),ISBLANK($W123),NOT(ISNUMBER($X123))),0,      IF(OR(YEAR($T123)&gt;BB$7,$X123&lt;=0,(YEAR($T123)+$X123)&lt;BB$7),0,     IF(YEAR($T123)=BB$7,               ($W123/($X123*360))*DAYS360($T123,DATE(BB$7,12,31)),     IF((YEAR($T123)+$X123)&lt;=BB$7,               $W123-SUM($Y123:BA123),               $W123/$X123))))</f>
        <v/>
      </c>
      <c r="BC123" s="240">
        <f>IF(OR(NOT(ISNUMBER($T123)),ISBLANK($W123),NOT(ISNUMBER($X123))),0,      IF(OR(YEAR($T123)&gt;BC$7,$X123&lt;=0,(YEAR($T123)+$X123)&lt;BC$7),0,     IF(YEAR($T123)=BC$7,               ($W123/($X123*360))*DAYS360($T123,DATE(BC$7,12,31)),     IF((YEAR($T123)+$X123)&lt;=BC$7,               $W123-SUM($Y123:BB123),               $W123/$X123))))</f>
        <v/>
      </c>
      <c r="BD123" s="240">
        <f>IF(OR(NOT(ISNUMBER($T123)),ISBLANK($W123),NOT(ISNUMBER($X123))),0,      IF(OR(YEAR($T123)&gt;BD$7,$X123&lt;=0,(YEAR($T123)+$X123)&lt;BD$7),0,     IF(YEAR($T123)=BD$7,               ($W123/($X123*360))*DAYS360($T123,DATE(BD$7,12,31)),     IF((YEAR($T123)+$X123)&lt;=BD$7,               $W123-SUM($Y123:BC123),               $W123/$X123))))</f>
        <v/>
      </c>
      <c r="BE123" s="240">
        <f>IF(OR(NOT(ISNUMBER($T123)),ISBLANK($W123),NOT(ISNUMBER($X123))),0,      IF(OR(YEAR($T123)&gt;BE$7,$X123&lt;=0,(YEAR($T123)+$X123)&lt;BE$7),0,     IF(YEAR($T123)=BE$7,               ($W123/($X123*360))*DAYS360($T123,DATE(BE$7,12,31)),     IF((YEAR($T123)+$X123)&lt;=BE$7,               $W123-SUM($Y123:BD123),               $W123/$X123))))</f>
        <v/>
      </c>
      <c r="BF123" s="240">
        <f>IF(OR(NOT(ISNUMBER($T123)),ISBLANK($W123),NOT(ISNUMBER($X123))),0,      IF(OR(YEAR($T123)&gt;BF$7,$X123&lt;=0,(YEAR($T123)+$X123)&lt;BF$7),0,     IF(YEAR($T123)=BF$7,               ($W123/($X123*360))*DAYS360($T123,DATE(BF$7,12,31)),     IF((YEAR($T123)+$X123)&lt;=BF$7,               $W123-SUM($Y123:BE123),               $W123/$X123))))</f>
        <v/>
      </c>
      <c r="BG123" s="240">
        <f>IF(OR(NOT(ISNUMBER($T123)),ISBLANK($W123),NOT(ISNUMBER($X123))),0,      IF(OR(YEAR($T123)&gt;BG$7,$X123&lt;=0,(YEAR($T123)+$X123)&lt;BG$7),0,     IF(YEAR($T123)=BG$7,               ($W123/($X123*360))*DAYS360($T123,DATE(BG$7,12,31)),     IF((YEAR($T123)+$X123)&lt;=BG$7,               $W123-SUM($Y123:BF123),               $W123/$X123))))</f>
        <v/>
      </c>
      <c r="BH123" s="240">
        <f>IF(OR(NOT(ISNUMBER($T123)),ISBLANK($W123),NOT(ISNUMBER($X123))),0,      IF(OR(YEAR($T123)&gt;BH$7,$X123&lt;=0,(YEAR($T123)+$X123)&lt;BH$7),0,     IF(YEAR($T123)=BH$7,               ($W123/($X123*360))*DAYS360($T123,DATE(BH$7,12,31)),     IF((YEAR($T123)+$X123)&lt;=BH$7,               $W123-SUM($Y123:BG123),               $W123/$X123))))</f>
        <v/>
      </c>
      <c r="BI123" s="240">
        <f>IF(OR(NOT(ISNUMBER($T123)),ISBLANK($W123),NOT(ISNUMBER($X123))),0,      IF(OR(YEAR($T123)&gt;BI$7,$X123&lt;=0,(YEAR($T123)+$X123)&lt;BI$7),0,     IF(YEAR($T123)=BI$7,               ($W123/($X123*360))*DAYS360($T123,DATE(BI$7,12,31)),     IF((YEAR($T123)+$X123)&lt;=BI$7,               $W123-SUM($Y123:BH123),               $W123/$X123))))</f>
        <v/>
      </c>
      <c r="BJ123" s="240">
        <f>IF(OR(NOT(ISNUMBER($T123)),ISBLANK($W123),NOT(ISNUMBER($X123))),0,      IF(OR(YEAR($T123)&gt;BJ$7,$X123&lt;=0,(YEAR($T123)+$X123)&lt;BJ$7),0,     IF(YEAR($T123)=BJ$7,               ($W123/($X123*360))*DAYS360($T123,DATE(BJ$7,12,31)),     IF((YEAR($T123)+$X123)&lt;=BJ$7,               $W123-SUM($Y123:BI123),               $W123/$X123))))</f>
        <v/>
      </c>
      <c r="BK123" s="240">
        <f>IF(OR(NOT(ISNUMBER($T123)),ISBLANK($W123),NOT(ISNUMBER($X123))),0,      IF(OR(YEAR($T123)&gt;BK$7,$X123&lt;=0,(YEAR($T123)+$X123)&lt;BK$7),0,     IF(YEAR($T123)=BK$7,               ($W123/($X123*360))*DAYS360($T123,DATE(BK$7,12,31)),     IF((YEAR($T123)+$X123)&lt;=BK$7,               $W123-SUM($Y123:BJ123),               $W123/$X123))))</f>
        <v/>
      </c>
      <c r="BL123" s="240">
        <f>IF(OR(NOT(ISNUMBER($T123)),ISBLANK($W123),NOT(ISNUMBER($X123))),0,      IF(OR(YEAR($T123)&gt;BL$7,$X123&lt;=0,(YEAR($T123)+$X123)&lt;BL$7),0,     IF(YEAR($T123)=BL$7,               ($W123/($X123*360))*DAYS360($T123,DATE(BL$7,12,31)),     IF((YEAR($T123)+$X123)&lt;=BL$7,               $W123-SUM($Y123:BK123),               $W123/$X123))))</f>
        <v/>
      </c>
      <c r="BM123" s="240">
        <f>IF(OR(NOT(ISNUMBER($T123)),ISBLANK($W123),NOT(ISNUMBER($X123))),0,      IF(OR(YEAR($T123)&gt;BM$7,$X123&lt;=0,(YEAR($T123)+$X123)&lt;BM$7),0,     IF(YEAR($T123)=BM$7,               ($W123/($X123*360))*DAYS360($T123,DATE(BM$7,12,31)),     IF((YEAR($T123)+$X123)&lt;=BM$7,               $W123-SUM($Y123:BL123),               $W123/$X123))))</f>
        <v/>
      </c>
      <c r="BN123" s="240">
        <f>IF(OR(NOT(ISNUMBER($T123)),ISBLANK($W123),NOT(ISNUMBER($X123))),0,      IF(OR(YEAR($T123)&gt;BN$7,$X123&lt;=0,(YEAR($T123)+$X123)&lt;BN$7),0,     IF(YEAR($T123)=BN$7,               ($W123/($X123*360))*DAYS360($T123,DATE(BN$7,12,31)),     IF((YEAR($T123)+$X123)&lt;=BN$7,               $W123-SUM($Y123:BM123),               $W123/$X123))))</f>
        <v/>
      </c>
      <c r="BO123" s="240">
        <f>IF(OR(NOT(ISNUMBER($T123)),ISBLANK($W123),NOT(ISNUMBER($X123))),0,      IF(OR(YEAR($T123)&gt;BO$7,$X123&lt;=0,(YEAR($T123)+$X123)&lt;BO$7),0,     IF(YEAR($T123)=BO$7,               ($W123/($X123*360))*DAYS360($T123,DATE(BO$7,12,31)),     IF((YEAR($T123)+$X123)&lt;=BO$7,               $W123-SUM($Y123:BN123),               $W123/$X123))))</f>
        <v/>
      </c>
      <c r="BP123" s="240">
        <f>IF(OR(NOT(ISNUMBER($T123)),ISBLANK($W123),NOT(ISNUMBER($X123))),0,      IF(OR(YEAR($T123)&gt;BP$7,$X123&lt;=0,(YEAR($T123)+$X123)&lt;BP$7),0,     IF(YEAR($T123)=BP$7,               ($W123/($X123*360))*DAYS360($T123,DATE(BP$7,12,31)),     IF((YEAR($T123)+$X123)&lt;=BP$7,               $W123-SUM($Y123:BO123),               $W123/$X123))))</f>
        <v/>
      </c>
      <c r="BQ123" s="240">
        <f>IF(OR(NOT(ISNUMBER($T123)),ISBLANK($W123),NOT(ISNUMBER($X123))),0,      IF(OR(YEAR($T123)&gt;BQ$7,$X123&lt;=0,(YEAR($T123)+$X123)&lt;BQ$7),0,     IF(YEAR($T123)=BQ$7,               ($W123/($X123*360))*DAYS360($T123,DATE(BQ$7,12,31)),     IF((YEAR($T123)+$X123)&lt;=BQ$7,               $W123-SUM($Y123:BP123),               $W123/$X123))))</f>
        <v/>
      </c>
      <c r="BR123" s="240">
        <f>IF(OR(NOT(ISNUMBER($T123)),ISBLANK($W123),NOT(ISNUMBER($X123))),0,      IF(OR(YEAR($T123)&gt;BR$7,$X123&lt;=0,(YEAR($T123)+$X123)&lt;BR$7),0,     IF(YEAR($T123)=BR$7,               ($W123/($X123*360))*DAYS360($T123,DATE(BR$7,12,31)),     IF((YEAR($T123)+$X123)&lt;=BR$7,               $W123-SUM($Y123:BQ123),               $W123/$X123))))</f>
        <v/>
      </c>
      <c r="BS123" s="240">
        <f>IF(OR(NOT(ISNUMBER($T123)),ISBLANK($W123),NOT(ISNUMBER($X123))),0,      IF(OR(YEAR($T123)&gt;BS$7,$X123&lt;=0,(YEAR($T123)+$X123)&lt;BS$7),0,     IF(YEAR($T123)=BS$7,               ($W123/($X123*360))*DAYS360($T123,DATE(BS$7,12,31)),     IF((YEAR($T123)+$X123)&lt;=BS$7,               $W123-SUM($Y123:BR123),               $W123/$X123))))</f>
        <v/>
      </c>
      <c r="BT123" s="240">
        <f>IF(OR(NOT(ISNUMBER($T123)),ISBLANK($W123),NOT(ISNUMBER($X123))),0,      IF(OR(YEAR($T123)&gt;BT$7,$X123&lt;=0,(YEAR($T123)+$X123)&lt;BT$7),0,     IF(YEAR($T123)=BT$7,               ($W123/($X123*360))*DAYS360($T123,DATE(BT$7,12,31)),     IF((YEAR($T123)+$X123)&lt;=BT$7,               $W123-SUM($Y123:BS123),               $W123/$X123))))</f>
        <v/>
      </c>
      <c r="BU123" s="240">
        <f>IF(OR(NOT(ISNUMBER($T123)),ISBLANK($W123),NOT(ISNUMBER($X123))),0,      IF(OR(YEAR($T123)&gt;BU$7,$X123&lt;=0,(YEAR($T123)+$X123)&lt;BU$7),0,     IF(YEAR($T123)=BU$7,               ($W123/($X123*360))*DAYS360($T123,DATE(BU$7,12,31)),     IF((YEAR($T123)+$X123)&lt;=BU$7,               $W123-SUM($Y123:BT123),               $W123/$X123))))</f>
        <v/>
      </c>
      <c r="BV123" s="240">
        <f>IF(OR(NOT(ISNUMBER($T123)),ISBLANK($W123),NOT(ISNUMBER($X123))),0,      IF(OR(YEAR($T123)&gt;BV$7,$X123&lt;=0,(YEAR($T123)+$X123)&lt;BV$7),0,     IF(YEAR($T123)=BV$7,               ($W123/($X123*360))*DAYS360($T123,DATE(BV$7,12,31)),     IF((YEAR($T123)+$X123)&lt;=BV$7,               $W123-SUM($Y123:BU123),               $W123/$X123))))</f>
        <v/>
      </c>
      <c r="BW123" s="240">
        <f>IF(OR(NOT(ISNUMBER($T123)),ISBLANK($W123),NOT(ISNUMBER($X123))),0,      IF(OR(YEAR($T123)&gt;BW$7,$X123&lt;=0,(YEAR($T123)+$X123)&lt;BW$7),0,     IF(YEAR($T123)=BW$7,               ($W123/($X123*360))*DAYS360($T123,DATE(BW$7,12,31)),     IF((YEAR($T123)+$X123)&lt;=BW$7,               $W123-SUM($Y123:BV123),               $W123/$X123))))</f>
        <v/>
      </c>
      <c r="BX123" s="240">
        <f>IF(OR(NOT(ISNUMBER($T123)),ISBLANK($W123),NOT(ISNUMBER($X123))),0,      IF(OR(YEAR($T123)&gt;BX$7,$X123&lt;=0,(YEAR($T123)+$X123)&lt;BX$7),0,     IF(YEAR($T123)=BX$7,               ($W123/($X123*360))*DAYS360($T123,DATE(BX$7,12,31)),     IF((YEAR($T123)+$X123)&lt;=BX$7,               $W123-SUM($Y123:BW123),               $W123/$X123))))</f>
        <v/>
      </c>
      <c r="BY123" s="240">
        <f>IF(OR(NOT(ISNUMBER($T123)),ISBLANK($W123),NOT(ISNUMBER($X123))),0,      IF(OR(YEAR($T123)&gt;BY$7,$X123&lt;=0,(YEAR($T123)+$X123)&lt;BY$7),0,     IF(YEAR($T123)=BY$7,               ($W123/($X123*360))*DAYS360($T123,DATE(BY$7,12,31)),     IF((YEAR($T123)+$X123)&lt;=BY$7,               $W123-SUM($Y123:BX123),               $W123/$X123))))</f>
        <v/>
      </c>
    </row>
    <row r="124" ht="15" customFormat="1" customHeight="1" s="14">
      <c r="A124" s="12" t="n"/>
      <c r="B124" s="30" t="inlineStr">
        <is>
          <t>Bien_Immo - 1</t>
        </is>
      </c>
      <c r="C124" s="190" t="n"/>
      <c r="D124" s="356" t="n"/>
      <c r="E124" s="525" t="n"/>
      <c r="F124" s="525" t="n"/>
      <c r="G124" s="525" t="n"/>
      <c r="H124" s="525" t="n"/>
      <c r="I124" s="525" t="n"/>
      <c r="J124" s="525" t="n"/>
      <c r="K124" s="525" t="n"/>
      <c r="L124" s="525" t="n"/>
      <c r="M124" s="525" t="n"/>
      <c r="N124" s="526" t="n"/>
      <c r="O124" s="260" t="n"/>
      <c r="P124" s="191" t="n"/>
      <c r="Q124" s="341" t="inlineStr">
        <is>
          <t>Autres immobilisations corporelles</t>
        </is>
      </c>
      <c r="R124" s="18" t="n"/>
      <c r="S124" s="12">
        <f>B130</f>
        <v/>
      </c>
      <c r="T124" s="176">
        <f>IFERROR( IF(ISBLANK(C130),"",IF(C130&lt;HLOOKUP(S124,$Z$275:$AC$280,5,FALSE),"",MAX(HLOOKUP(S124,$Z$275:$AC$280,6,FALSE),C130) ) ),"")</f>
        <v/>
      </c>
      <c r="U124" s="287">
        <f>IF(ISBLANK(D130),"",D130)</f>
        <v/>
      </c>
      <c r="V124" s="316">
        <f>Q130</f>
        <v/>
      </c>
      <c r="W124" s="512">
        <f>IF(ISBLANK(O130),0,O130)</f>
        <v/>
      </c>
      <c r="X124" s="512">
        <f>IF(ISBLANK(P130),"",P130)</f>
        <v/>
      </c>
      <c r="Y124" s="12" t="n"/>
      <c r="Z124" s="240">
        <f>IF(OR(NOT(ISNUMBER($T124)),ISBLANK($W124),NOT(ISNUMBER($X124))),0,      IF(OR(YEAR($T124)&gt;Z$7,$X124&lt;=0,(YEAR($T124)+$X124)&lt;Z$7),0,     IF(YEAR($T124)=Z$7,               ($W124/($X124*360))*DAYS360($T124,DATE(Z$7,12,31)),     IF((YEAR($T124)+$X124)&lt;=Z$7,               $W124-SUM($Y124:Y124),               $W124/$X124))))</f>
        <v/>
      </c>
      <c r="AA124" s="240">
        <f>IF(OR(NOT(ISNUMBER($T124)),ISBLANK($W124),NOT(ISNUMBER($X124))),0,      IF(OR(YEAR($T124)&gt;AA$7,$X124&lt;=0,(YEAR($T124)+$X124)&lt;AA$7),0,     IF(YEAR($T124)=AA$7,               ($W124/($X124*360))*DAYS360($T124,DATE(AA$7,12,31)),     IF((YEAR($T124)+$X124)&lt;=AA$7,               $W124-SUM($Y124:Z124),               $W124/$X124))))</f>
        <v/>
      </c>
      <c r="AB124" s="240">
        <f>IF(OR(NOT(ISNUMBER($T124)),ISBLANK($W124),NOT(ISNUMBER($X124))),0,      IF(OR(YEAR($T124)&gt;AB$7,$X124&lt;=0,(YEAR($T124)+$X124)&lt;AB$7),0,     IF(YEAR($T124)=AB$7,               ($W124/($X124*360))*DAYS360($T124,DATE(AB$7,12,31)),     IF((YEAR($T124)+$X124)&lt;=AB$7,               $W124-SUM($Y124:AA124),               $W124/$X124))))</f>
        <v/>
      </c>
      <c r="AC124" s="240">
        <f>IF(OR(NOT(ISNUMBER($T124)),ISBLANK($W124),NOT(ISNUMBER($X124))),0,      IF(OR(YEAR($T124)&gt;AC$7,$X124&lt;=0,(YEAR($T124)+$X124)&lt;AC$7),0,     IF(YEAR($T124)=AC$7,               ($W124/($X124*360))*DAYS360($T124,DATE(AC$7,12,31)),     IF((YEAR($T124)+$X124)&lt;=AC$7,               $W124-SUM($Y124:AB124),               $W124/$X124))))</f>
        <v/>
      </c>
      <c r="AD124" s="240">
        <f>IF(OR(NOT(ISNUMBER($T124)),ISBLANK($W124),NOT(ISNUMBER($X124))),0,      IF(OR(YEAR($T124)&gt;AD$7,$X124&lt;=0,(YEAR($T124)+$X124)&lt;AD$7),0,     IF(YEAR($T124)=AD$7,               ($W124/($X124*360))*DAYS360($T124,DATE(AD$7,12,31)),     IF((YEAR($T124)+$X124)&lt;=AD$7,               $W124-SUM($Y124:AC124),               $W124/$X124))))</f>
        <v/>
      </c>
      <c r="AE124" s="240">
        <f>IF(OR(NOT(ISNUMBER($T124)),ISBLANK($W124),NOT(ISNUMBER($X124))),0,      IF(OR(YEAR($T124)&gt;AE$7,$X124&lt;=0,(YEAR($T124)+$X124)&lt;AE$7),0,     IF(YEAR($T124)=AE$7,               ($W124/($X124*360))*DAYS360($T124,DATE(AE$7,12,31)),     IF((YEAR($T124)+$X124)&lt;=AE$7,               $W124-SUM($Y124:AD124),               $W124/$X124))))</f>
        <v/>
      </c>
      <c r="AF124" s="240">
        <f>IF(OR(NOT(ISNUMBER($T124)),ISBLANK($W124),NOT(ISNUMBER($X124))),0,      IF(OR(YEAR($T124)&gt;AF$7,$X124&lt;=0,(YEAR($T124)+$X124)&lt;AF$7),0,     IF(YEAR($T124)=AF$7,               ($W124/($X124*360))*DAYS360($T124,DATE(AF$7,12,31)),     IF((YEAR($T124)+$X124)&lt;=AF$7,               $W124-SUM($Y124:AE124),               $W124/$X124))))</f>
        <v/>
      </c>
      <c r="AG124" s="240">
        <f>IF(OR(NOT(ISNUMBER($T124)),ISBLANK($W124),NOT(ISNUMBER($X124))),0,      IF(OR(YEAR($T124)&gt;AG$7,$X124&lt;=0,(YEAR($T124)+$X124)&lt;AG$7),0,     IF(YEAR($T124)=AG$7,               ($W124/($X124*360))*DAYS360($T124,DATE(AG$7,12,31)),     IF((YEAR($T124)+$X124)&lt;=AG$7,               $W124-SUM($Y124:AF124),               $W124/$X124))))</f>
        <v/>
      </c>
      <c r="AH124" s="240">
        <f>IF(OR(NOT(ISNUMBER($T124)),ISBLANK($W124),NOT(ISNUMBER($X124))),0,      IF(OR(YEAR($T124)&gt;AH$7,$X124&lt;=0,(YEAR($T124)+$X124)&lt;AH$7),0,     IF(YEAR($T124)=AH$7,               ($W124/($X124*360))*DAYS360($T124,DATE(AH$7,12,31)),     IF((YEAR($T124)+$X124)&lt;=AH$7,               $W124-SUM($Y124:AG124),               $W124/$X124))))</f>
        <v/>
      </c>
      <c r="AI124" s="240">
        <f>IF(OR(NOT(ISNUMBER($T124)),ISBLANK($W124),NOT(ISNUMBER($X124))),0,      IF(OR(YEAR($T124)&gt;AI$7,$X124&lt;=0,(YEAR($T124)+$X124)&lt;AI$7),0,     IF(YEAR($T124)=AI$7,               ($W124/($X124*360))*DAYS360($T124,DATE(AI$7,12,31)),     IF((YEAR($T124)+$X124)&lt;=AI$7,               $W124-SUM($Y124:AH124),               $W124/$X124))))</f>
        <v/>
      </c>
      <c r="AJ124" s="240">
        <f>IF(OR(NOT(ISNUMBER($T124)),ISBLANK($W124),NOT(ISNUMBER($X124))),0,      IF(OR(YEAR($T124)&gt;AJ$7,$X124&lt;=0,(YEAR($T124)+$X124)&lt;AJ$7),0,     IF(YEAR($T124)=AJ$7,               ($W124/($X124*360))*DAYS360($T124,DATE(AJ$7,12,31)),     IF((YEAR($T124)+$X124)&lt;=AJ$7,               $W124-SUM($Y124:AI124),               $W124/$X124))))</f>
        <v/>
      </c>
      <c r="AK124" s="240">
        <f>IF(OR(NOT(ISNUMBER($T124)),ISBLANK($W124),NOT(ISNUMBER($X124))),0,      IF(OR(YEAR($T124)&gt;AK$7,$X124&lt;=0,(YEAR($T124)+$X124)&lt;AK$7),0,     IF(YEAR($T124)=AK$7,               ($W124/($X124*360))*DAYS360($T124,DATE(AK$7,12,31)),     IF((YEAR($T124)+$X124)&lt;=AK$7,               $W124-SUM($Y124:AJ124),               $W124/$X124))))</f>
        <v/>
      </c>
      <c r="AL124" s="240">
        <f>IF(OR(NOT(ISNUMBER($T124)),ISBLANK($W124),NOT(ISNUMBER($X124))),0,      IF(OR(YEAR($T124)&gt;AL$7,$X124&lt;=0,(YEAR($T124)+$X124)&lt;AL$7),0,     IF(YEAR($T124)=AL$7,               ($W124/($X124*360))*DAYS360($T124,DATE(AL$7,12,31)),     IF((YEAR($T124)+$X124)&lt;=AL$7,               $W124-SUM($Y124:AK124),               $W124/$X124))))</f>
        <v/>
      </c>
      <c r="AM124" s="240">
        <f>IF(OR(NOT(ISNUMBER($T124)),ISBLANK($W124),NOT(ISNUMBER($X124))),0,      IF(OR(YEAR($T124)&gt;AM$7,$X124&lt;=0,(YEAR($T124)+$X124)&lt;AM$7),0,     IF(YEAR($T124)=AM$7,               ($W124/($X124*360))*DAYS360($T124,DATE(AM$7,12,31)),     IF((YEAR($T124)+$X124)&lt;=AM$7,               $W124-SUM($Y124:AL124),               $W124/$X124))))</f>
        <v/>
      </c>
      <c r="AN124" s="240">
        <f>IF(OR(NOT(ISNUMBER($T124)),ISBLANK($W124),NOT(ISNUMBER($X124))),0,      IF(OR(YEAR($T124)&gt;AN$7,$X124&lt;=0,(YEAR($T124)+$X124)&lt;AN$7),0,     IF(YEAR($T124)=AN$7,               ($W124/($X124*360))*DAYS360($T124,DATE(AN$7,12,31)),     IF((YEAR($T124)+$X124)&lt;=AN$7,               $W124-SUM($Y124:AM124),               $W124/$X124))))</f>
        <v/>
      </c>
      <c r="AO124" s="240">
        <f>IF(OR(NOT(ISNUMBER($T124)),ISBLANK($W124),NOT(ISNUMBER($X124))),0,      IF(OR(YEAR($T124)&gt;AO$7,$X124&lt;=0,(YEAR($T124)+$X124)&lt;AO$7),0,     IF(YEAR($T124)=AO$7,               ($W124/($X124*360))*DAYS360($T124,DATE(AO$7,12,31)),     IF((YEAR($T124)+$X124)&lt;=AO$7,               $W124-SUM($Y124:AN124),               $W124/$X124))))</f>
        <v/>
      </c>
      <c r="AP124" s="240">
        <f>IF(OR(NOT(ISNUMBER($T124)),ISBLANK($W124),NOT(ISNUMBER($X124))),0,      IF(OR(YEAR($T124)&gt;AP$7,$X124&lt;=0,(YEAR($T124)+$X124)&lt;AP$7),0,     IF(YEAR($T124)=AP$7,               ($W124/($X124*360))*DAYS360($T124,DATE(AP$7,12,31)),     IF((YEAR($T124)+$X124)&lt;=AP$7,               $W124-SUM($Y124:AO124),               $W124/$X124))))</f>
        <v/>
      </c>
      <c r="AQ124" s="240">
        <f>IF(OR(NOT(ISNUMBER($T124)),ISBLANK($W124),NOT(ISNUMBER($X124))),0,      IF(OR(YEAR($T124)&gt;AQ$7,$X124&lt;=0,(YEAR($T124)+$X124)&lt;AQ$7),0,     IF(YEAR($T124)=AQ$7,               ($W124/($X124*360))*DAYS360($T124,DATE(AQ$7,12,31)),     IF((YEAR($T124)+$X124)&lt;=AQ$7,               $W124-SUM($Y124:AP124),               $W124/$X124))))</f>
        <v/>
      </c>
      <c r="AR124" s="240">
        <f>IF(OR(NOT(ISNUMBER($T124)),ISBLANK($W124),NOT(ISNUMBER($X124))),0,      IF(OR(YEAR($T124)&gt;AR$7,$X124&lt;=0,(YEAR($T124)+$X124)&lt;AR$7),0,     IF(YEAR($T124)=AR$7,               ($W124/($X124*360))*DAYS360($T124,DATE(AR$7,12,31)),     IF((YEAR($T124)+$X124)&lt;=AR$7,               $W124-SUM($Y124:AQ124),               $W124/$X124))))</f>
        <v/>
      </c>
      <c r="AS124" s="240">
        <f>IF(OR(NOT(ISNUMBER($T124)),ISBLANK($W124),NOT(ISNUMBER($X124))),0,      IF(OR(YEAR($T124)&gt;AS$7,$X124&lt;=0,(YEAR($T124)+$X124)&lt;AS$7),0,     IF(YEAR($T124)=AS$7,               ($W124/($X124*360))*DAYS360($T124,DATE(AS$7,12,31)),     IF((YEAR($T124)+$X124)&lt;=AS$7,               $W124-SUM($Y124:AR124),               $W124/$X124))))</f>
        <v/>
      </c>
      <c r="AT124" s="240">
        <f>IF(OR(NOT(ISNUMBER($T124)),ISBLANK($W124),NOT(ISNUMBER($X124))),0,      IF(OR(YEAR($T124)&gt;AT$7,$X124&lt;=0,(YEAR($T124)+$X124)&lt;AT$7),0,     IF(YEAR($T124)=AT$7,               ($W124/($X124*360))*DAYS360($T124,DATE(AT$7,12,31)),     IF((YEAR($T124)+$X124)&lt;=AT$7,               $W124-SUM($Y124:AS124),               $W124/$X124))))</f>
        <v/>
      </c>
      <c r="AU124" s="240">
        <f>IF(OR(NOT(ISNUMBER($T124)),ISBLANK($W124),NOT(ISNUMBER($X124))),0,      IF(OR(YEAR($T124)&gt;AU$7,$X124&lt;=0,(YEAR($T124)+$X124)&lt;AU$7),0,     IF(YEAR($T124)=AU$7,               ($W124/($X124*360))*DAYS360($T124,DATE(AU$7,12,31)),     IF((YEAR($T124)+$X124)&lt;=AU$7,               $W124-SUM($Y124:AT124),               $W124/$X124))))</f>
        <v/>
      </c>
      <c r="AV124" s="240">
        <f>IF(OR(NOT(ISNUMBER($T124)),ISBLANK($W124),NOT(ISNUMBER($X124))),0,      IF(OR(YEAR($T124)&gt;AV$7,$X124&lt;=0,(YEAR($T124)+$X124)&lt;AV$7),0,     IF(YEAR($T124)=AV$7,               ($W124/($X124*360))*DAYS360($T124,DATE(AV$7,12,31)),     IF((YEAR($T124)+$X124)&lt;=AV$7,               $W124-SUM($Y124:AU124),               $W124/$X124))))</f>
        <v/>
      </c>
      <c r="AW124" s="240">
        <f>IF(OR(NOT(ISNUMBER($T124)),ISBLANK($W124),NOT(ISNUMBER($X124))),0,      IF(OR(YEAR($T124)&gt;AW$7,$X124&lt;=0,(YEAR($T124)+$X124)&lt;AW$7),0,     IF(YEAR($T124)=AW$7,               ($W124/($X124*360))*DAYS360($T124,DATE(AW$7,12,31)),     IF((YEAR($T124)+$X124)&lt;=AW$7,               $W124-SUM($Y124:AV124),               $W124/$X124))))</f>
        <v/>
      </c>
      <c r="AX124" s="240">
        <f>IF(OR(NOT(ISNUMBER($T124)),ISBLANK($W124),NOT(ISNUMBER($X124))),0,      IF(OR(YEAR($T124)&gt;AX$7,$X124&lt;=0,(YEAR($T124)+$X124)&lt;AX$7),0,     IF(YEAR($T124)=AX$7,               ($W124/($X124*360))*DAYS360($T124,DATE(AX$7,12,31)),     IF((YEAR($T124)+$X124)&lt;=AX$7,               $W124-SUM($Y124:AW124),               $W124/$X124))))</f>
        <v/>
      </c>
      <c r="AY124" s="240">
        <f>IF(OR(NOT(ISNUMBER($T124)),ISBLANK($W124),NOT(ISNUMBER($X124))),0,      IF(OR(YEAR($T124)&gt;AY$7,$X124&lt;=0,(YEAR($T124)+$X124)&lt;AY$7),0,     IF(YEAR($T124)=AY$7,               ($W124/($X124*360))*DAYS360($T124,DATE(AY$7,12,31)),     IF((YEAR($T124)+$X124)&lt;=AY$7,               $W124-SUM($Y124:AX124),               $W124/$X124))))</f>
        <v/>
      </c>
      <c r="AZ124" s="240">
        <f>IF(OR(NOT(ISNUMBER($T124)),ISBLANK($W124),NOT(ISNUMBER($X124))),0,      IF(OR(YEAR($T124)&gt;AZ$7,$X124&lt;=0,(YEAR($T124)+$X124)&lt;AZ$7),0,     IF(YEAR($T124)=AZ$7,               ($W124/($X124*360))*DAYS360($T124,DATE(AZ$7,12,31)),     IF((YEAR($T124)+$X124)&lt;=AZ$7,               $W124-SUM($Y124:AY124),               $W124/$X124))))</f>
        <v/>
      </c>
      <c r="BA124" s="240">
        <f>IF(OR(NOT(ISNUMBER($T124)),ISBLANK($W124),NOT(ISNUMBER($X124))),0,      IF(OR(YEAR($T124)&gt;BA$7,$X124&lt;=0,(YEAR($T124)+$X124)&lt;BA$7),0,     IF(YEAR($T124)=BA$7,               ($W124/($X124*360))*DAYS360($T124,DATE(BA$7,12,31)),     IF((YEAR($T124)+$X124)&lt;=BA$7,               $W124-SUM($Y124:AZ124),               $W124/$X124))))</f>
        <v/>
      </c>
      <c r="BB124" s="240">
        <f>IF(OR(NOT(ISNUMBER($T124)),ISBLANK($W124),NOT(ISNUMBER($X124))),0,      IF(OR(YEAR($T124)&gt;BB$7,$X124&lt;=0,(YEAR($T124)+$X124)&lt;BB$7),0,     IF(YEAR($T124)=BB$7,               ($W124/($X124*360))*DAYS360($T124,DATE(BB$7,12,31)),     IF((YEAR($T124)+$X124)&lt;=BB$7,               $W124-SUM($Y124:BA124),               $W124/$X124))))</f>
        <v/>
      </c>
      <c r="BC124" s="240">
        <f>IF(OR(NOT(ISNUMBER($T124)),ISBLANK($W124),NOT(ISNUMBER($X124))),0,      IF(OR(YEAR($T124)&gt;BC$7,$X124&lt;=0,(YEAR($T124)+$X124)&lt;BC$7),0,     IF(YEAR($T124)=BC$7,               ($W124/($X124*360))*DAYS360($T124,DATE(BC$7,12,31)),     IF((YEAR($T124)+$X124)&lt;=BC$7,               $W124-SUM($Y124:BB124),               $W124/$X124))))</f>
        <v/>
      </c>
      <c r="BD124" s="240">
        <f>IF(OR(NOT(ISNUMBER($T124)),ISBLANK($W124),NOT(ISNUMBER($X124))),0,      IF(OR(YEAR($T124)&gt;BD$7,$X124&lt;=0,(YEAR($T124)+$X124)&lt;BD$7),0,     IF(YEAR($T124)=BD$7,               ($W124/($X124*360))*DAYS360($T124,DATE(BD$7,12,31)),     IF((YEAR($T124)+$X124)&lt;=BD$7,               $W124-SUM($Y124:BC124),               $W124/$X124))))</f>
        <v/>
      </c>
      <c r="BE124" s="240">
        <f>IF(OR(NOT(ISNUMBER($T124)),ISBLANK($W124),NOT(ISNUMBER($X124))),0,      IF(OR(YEAR($T124)&gt;BE$7,$X124&lt;=0,(YEAR($T124)+$X124)&lt;BE$7),0,     IF(YEAR($T124)=BE$7,               ($W124/($X124*360))*DAYS360($T124,DATE(BE$7,12,31)),     IF((YEAR($T124)+$X124)&lt;=BE$7,               $W124-SUM($Y124:BD124),               $W124/$X124))))</f>
        <v/>
      </c>
      <c r="BF124" s="240">
        <f>IF(OR(NOT(ISNUMBER($T124)),ISBLANK($W124),NOT(ISNUMBER($X124))),0,      IF(OR(YEAR($T124)&gt;BF$7,$X124&lt;=0,(YEAR($T124)+$X124)&lt;BF$7),0,     IF(YEAR($T124)=BF$7,               ($W124/($X124*360))*DAYS360($T124,DATE(BF$7,12,31)),     IF((YEAR($T124)+$X124)&lt;=BF$7,               $W124-SUM($Y124:BE124),               $W124/$X124))))</f>
        <v/>
      </c>
      <c r="BG124" s="240">
        <f>IF(OR(NOT(ISNUMBER($T124)),ISBLANK($W124),NOT(ISNUMBER($X124))),0,      IF(OR(YEAR($T124)&gt;BG$7,$X124&lt;=0,(YEAR($T124)+$X124)&lt;BG$7),0,     IF(YEAR($T124)=BG$7,               ($W124/($X124*360))*DAYS360($T124,DATE(BG$7,12,31)),     IF((YEAR($T124)+$X124)&lt;=BG$7,               $W124-SUM($Y124:BF124),               $W124/$X124))))</f>
        <v/>
      </c>
      <c r="BH124" s="240">
        <f>IF(OR(NOT(ISNUMBER($T124)),ISBLANK($W124),NOT(ISNUMBER($X124))),0,      IF(OR(YEAR($T124)&gt;BH$7,$X124&lt;=0,(YEAR($T124)+$X124)&lt;BH$7),0,     IF(YEAR($T124)=BH$7,               ($W124/($X124*360))*DAYS360($T124,DATE(BH$7,12,31)),     IF((YEAR($T124)+$X124)&lt;=BH$7,               $W124-SUM($Y124:BG124),               $W124/$X124))))</f>
        <v/>
      </c>
      <c r="BI124" s="240">
        <f>IF(OR(NOT(ISNUMBER($T124)),ISBLANK($W124),NOT(ISNUMBER($X124))),0,      IF(OR(YEAR($T124)&gt;BI$7,$X124&lt;=0,(YEAR($T124)+$X124)&lt;BI$7),0,     IF(YEAR($T124)=BI$7,               ($W124/($X124*360))*DAYS360($T124,DATE(BI$7,12,31)),     IF((YEAR($T124)+$X124)&lt;=BI$7,               $W124-SUM($Y124:BH124),               $W124/$X124))))</f>
        <v/>
      </c>
      <c r="BJ124" s="240">
        <f>IF(OR(NOT(ISNUMBER($T124)),ISBLANK($W124),NOT(ISNUMBER($X124))),0,      IF(OR(YEAR($T124)&gt;BJ$7,$X124&lt;=0,(YEAR($T124)+$X124)&lt;BJ$7),0,     IF(YEAR($T124)=BJ$7,               ($W124/($X124*360))*DAYS360($T124,DATE(BJ$7,12,31)),     IF((YEAR($T124)+$X124)&lt;=BJ$7,               $W124-SUM($Y124:BI124),               $W124/$X124))))</f>
        <v/>
      </c>
      <c r="BK124" s="240">
        <f>IF(OR(NOT(ISNUMBER($T124)),ISBLANK($W124),NOT(ISNUMBER($X124))),0,      IF(OR(YEAR($T124)&gt;BK$7,$X124&lt;=0,(YEAR($T124)+$X124)&lt;BK$7),0,     IF(YEAR($T124)=BK$7,               ($W124/($X124*360))*DAYS360($T124,DATE(BK$7,12,31)),     IF((YEAR($T124)+$X124)&lt;=BK$7,               $W124-SUM($Y124:BJ124),               $W124/$X124))))</f>
        <v/>
      </c>
      <c r="BL124" s="240">
        <f>IF(OR(NOT(ISNUMBER($T124)),ISBLANK($W124),NOT(ISNUMBER($X124))),0,      IF(OR(YEAR($T124)&gt;BL$7,$X124&lt;=0,(YEAR($T124)+$X124)&lt;BL$7),0,     IF(YEAR($T124)=BL$7,               ($W124/($X124*360))*DAYS360($T124,DATE(BL$7,12,31)),     IF((YEAR($T124)+$X124)&lt;=BL$7,               $W124-SUM($Y124:BK124),               $W124/$X124))))</f>
        <v/>
      </c>
      <c r="BM124" s="240">
        <f>IF(OR(NOT(ISNUMBER($T124)),ISBLANK($W124),NOT(ISNUMBER($X124))),0,      IF(OR(YEAR($T124)&gt;BM$7,$X124&lt;=0,(YEAR($T124)+$X124)&lt;BM$7),0,     IF(YEAR($T124)=BM$7,               ($W124/($X124*360))*DAYS360($T124,DATE(BM$7,12,31)),     IF((YEAR($T124)+$X124)&lt;=BM$7,               $W124-SUM($Y124:BL124),               $W124/$X124))))</f>
        <v/>
      </c>
      <c r="BN124" s="240">
        <f>IF(OR(NOT(ISNUMBER($T124)),ISBLANK($W124),NOT(ISNUMBER($X124))),0,      IF(OR(YEAR($T124)&gt;BN$7,$X124&lt;=0,(YEAR($T124)+$X124)&lt;BN$7),0,     IF(YEAR($T124)=BN$7,               ($W124/($X124*360))*DAYS360($T124,DATE(BN$7,12,31)),     IF((YEAR($T124)+$X124)&lt;=BN$7,               $W124-SUM($Y124:BM124),               $W124/$X124))))</f>
        <v/>
      </c>
      <c r="BO124" s="240">
        <f>IF(OR(NOT(ISNUMBER($T124)),ISBLANK($W124),NOT(ISNUMBER($X124))),0,      IF(OR(YEAR($T124)&gt;BO$7,$X124&lt;=0,(YEAR($T124)+$X124)&lt;BO$7),0,     IF(YEAR($T124)=BO$7,               ($W124/($X124*360))*DAYS360($T124,DATE(BO$7,12,31)),     IF((YEAR($T124)+$X124)&lt;=BO$7,               $W124-SUM($Y124:BN124),               $W124/$X124))))</f>
        <v/>
      </c>
      <c r="BP124" s="240">
        <f>IF(OR(NOT(ISNUMBER($T124)),ISBLANK($W124),NOT(ISNUMBER($X124))),0,      IF(OR(YEAR($T124)&gt;BP$7,$X124&lt;=0,(YEAR($T124)+$X124)&lt;BP$7),0,     IF(YEAR($T124)=BP$7,               ($W124/($X124*360))*DAYS360($T124,DATE(BP$7,12,31)),     IF((YEAR($T124)+$X124)&lt;=BP$7,               $W124-SUM($Y124:BO124),               $W124/$X124))))</f>
        <v/>
      </c>
      <c r="BQ124" s="240">
        <f>IF(OR(NOT(ISNUMBER($T124)),ISBLANK($W124),NOT(ISNUMBER($X124))),0,      IF(OR(YEAR($T124)&gt;BQ$7,$X124&lt;=0,(YEAR($T124)+$X124)&lt;BQ$7),0,     IF(YEAR($T124)=BQ$7,               ($W124/($X124*360))*DAYS360($T124,DATE(BQ$7,12,31)),     IF((YEAR($T124)+$X124)&lt;=BQ$7,               $W124-SUM($Y124:BP124),               $W124/$X124))))</f>
        <v/>
      </c>
      <c r="BR124" s="240">
        <f>IF(OR(NOT(ISNUMBER($T124)),ISBLANK($W124),NOT(ISNUMBER($X124))),0,      IF(OR(YEAR($T124)&gt;BR$7,$X124&lt;=0,(YEAR($T124)+$X124)&lt;BR$7),0,     IF(YEAR($T124)=BR$7,               ($W124/($X124*360))*DAYS360($T124,DATE(BR$7,12,31)),     IF((YEAR($T124)+$X124)&lt;=BR$7,               $W124-SUM($Y124:BQ124),               $W124/$X124))))</f>
        <v/>
      </c>
      <c r="BS124" s="240">
        <f>IF(OR(NOT(ISNUMBER($T124)),ISBLANK($W124),NOT(ISNUMBER($X124))),0,      IF(OR(YEAR($T124)&gt;BS$7,$X124&lt;=0,(YEAR($T124)+$X124)&lt;BS$7),0,     IF(YEAR($T124)=BS$7,               ($W124/($X124*360))*DAYS360($T124,DATE(BS$7,12,31)),     IF((YEAR($T124)+$X124)&lt;=BS$7,               $W124-SUM($Y124:BR124),               $W124/$X124))))</f>
        <v/>
      </c>
      <c r="BT124" s="240">
        <f>IF(OR(NOT(ISNUMBER($T124)),ISBLANK($W124),NOT(ISNUMBER($X124))),0,      IF(OR(YEAR($T124)&gt;BT$7,$X124&lt;=0,(YEAR($T124)+$X124)&lt;BT$7),0,     IF(YEAR($T124)=BT$7,               ($W124/($X124*360))*DAYS360($T124,DATE(BT$7,12,31)),     IF((YEAR($T124)+$X124)&lt;=BT$7,               $W124-SUM($Y124:BS124),               $W124/$X124))))</f>
        <v/>
      </c>
      <c r="BU124" s="240">
        <f>IF(OR(NOT(ISNUMBER($T124)),ISBLANK($W124),NOT(ISNUMBER($X124))),0,      IF(OR(YEAR($T124)&gt;BU$7,$X124&lt;=0,(YEAR($T124)+$X124)&lt;BU$7),0,     IF(YEAR($T124)=BU$7,               ($W124/($X124*360))*DAYS360($T124,DATE(BU$7,12,31)),     IF((YEAR($T124)+$X124)&lt;=BU$7,               $W124-SUM($Y124:BT124),               $W124/$X124))))</f>
        <v/>
      </c>
      <c r="BV124" s="240">
        <f>IF(OR(NOT(ISNUMBER($T124)),ISBLANK($W124),NOT(ISNUMBER($X124))),0,      IF(OR(YEAR($T124)&gt;BV$7,$X124&lt;=0,(YEAR($T124)+$X124)&lt;BV$7),0,     IF(YEAR($T124)=BV$7,               ($W124/($X124*360))*DAYS360($T124,DATE(BV$7,12,31)),     IF((YEAR($T124)+$X124)&lt;=BV$7,               $W124-SUM($Y124:BU124),               $W124/$X124))))</f>
        <v/>
      </c>
      <c r="BW124" s="240">
        <f>IF(OR(NOT(ISNUMBER($T124)),ISBLANK($W124),NOT(ISNUMBER($X124))),0,      IF(OR(YEAR($T124)&gt;BW$7,$X124&lt;=0,(YEAR($T124)+$X124)&lt;BW$7),0,     IF(YEAR($T124)=BW$7,               ($W124/($X124*360))*DAYS360($T124,DATE(BW$7,12,31)),     IF((YEAR($T124)+$X124)&lt;=BW$7,               $W124-SUM($Y124:BV124),               $W124/$X124))))</f>
        <v/>
      </c>
      <c r="BX124" s="240">
        <f>IF(OR(NOT(ISNUMBER($T124)),ISBLANK($W124),NOT(ISNUMBER($X124))),0,      IF(OR(YEAR($T124)&gt;BX$7,$X124&lt;=0,(YEAR($T124)+$X124)&lt;BX$7),0,     IF(YEAR($T124)=BX$7,               ($W124/($X124*360))*DAYS360($T124,DATE(BX$7,12,31)),     IF((YEAR($T124)+$X124)&lt;=BX$7,               $W124-SUM($Y124:BW124),               $W124/$X124))))</f>
        <v/>
      </c>
      <c r="BY124" s="240">
        <f>IF(OR(NOT(ISNUMBER($T124)),ISBLANK($W124),NOT(ISNUMBER($X124))),0,      IF(OR(YEAR($T124)&gt;BY$7,$X124&lt;=0,(YEAR($T124)+$X124)&lt;BY$7),0,     IF(YEAR($T124)=BY$7,               ($W124/($X124*360))*DAYS360($T124,DATE(BY$7,12,31)),     IF((YEAR($T124)+$X124)&lt;=BY$7,               $W124-SUM($Y124:BX124),               $W124/$X124))))</f>
        <v/>
      </c>
    </row>
    <row r="125" ht="15" customFormat="1" customHeight="1" s="14">
      <c r="A125" s="12" t="n"/>
      <c r="B125" s="30" t="inlineStr">
        <is>
          <t>Bien_Immo - 1</t>
        </is>
      </c>
      <c r="C125" s="190" t="n"/>
      <c r="D125" s="356" t="n"/>
      <c r="E125" s="525" t="n"/>
      <c r="F125" s="525" t="n"/>
      <c r="G125" s="525" t="n"/>
      <c r="H125" s="525" t="n"/>
      <c r="I125" s="525" t="n"/>
      <c r="J125" s="525" t="n"/>
      <c r="K125" s="525" t="n"/>
      <c r="L125" s="525" t="n"/>
      <c r="M125" s="525" t="n"/>
      <c r="N125" s="526" t="n"/>
      <c r="O125" s="260" t="n"/>
      <c r="P125" s="191" t="n"/>
      <c r="Q125" s="341" t="inlineStr">
        <is>
          <t>Autres immobilisations corporelles</t>
        </is>
      </c>
      <c r="R125" s="18" t="n"/>
      <c r="S125" s="12">
        <f>B131</f>
        <v/>
      </c>
      <c r="T125" s="176">
        <f>IFERROR( IF(ISBLANK(C131),"",IF(C131&lt;HLOOKUP(S125,$Z$275:$AC$280,5,FALSE),"",MAX(HLOOKUP(S125,$Z$275:$AC$280,6,FALSE),C131) ) ),"")</f>
        <v/>
      </c>
      <c r="U125" s="287">
        <f>IF(ISBLANK(D131),"",D131)</f>
        <v/>
      </c>
      <c r="V125" s="316">
        <f>Q131</f>
        <v/>
      </c>
      <c r="W125" s="512">
        <f>IF(ISBLANK(O131),0,O131)</f>
        <v/>
      </c>
      <c r="X125" s="512">
        <f>IF(ISBLANK(P131),"",P131)</f>
        <v/>
      </c>
      <c r="Y125" s="12" t="n"/>
      <c r="Z125" s="240">
        <f>IF(OR(NOT(ISNUMBER($T125)),ISBLANK($W125),NOT(ISNUMBER($X125))),0,      IF(OR(YEAR($T125)&gt;Z$7,$X125&lt;=0,(YEAR($T125)+$X125)&lt;Z$7),0,     IF(YEAR($T125)=Z$7,               ($W125/($X125*360))*DAYS360($T125,DATE(Z$7,12,31)),     IF((YEAR($T125)+$X125)&lt;=Z$7,               $W125-SUM($Y125:Y125),               $W125/$X125))))</f>
        <v/>
      </c>
      <c r="AA125" s="240">
        <f>IF(OR(NOT(ISNUMBER($T125)),ISBLANK($W125),NOT(ISNUMBER($X125))),0,      IF(OR(YEAR($T125)&gt;AA$7,$X125&lt;=0,(YEAR($T125)+$X125)&lt;AA$7),0,     IF(YEAR($T125)=AA$7,               ($W125/($X125*360))*DAYS360($T125,DATE(AA$7,12,31)),     IF((YEAR($T125)+$X125)&lt;=AA$7,               $W125-SUM($Y125:Z125),               $W125/$X125))))</f>
        <v/>
      </c>
      <c r="AB125" s="240">
        <f>IF(OR(NOT(ISNUMBER($T125)),ISBLANK($W125),NOT(ISNUMBER($X125))),0,      IF(OR(YEAR($T125)&gt;AB$7,$X125&lt;=0,(YEAR($T125)+$X125)&lt;AB$7),0,     IF(YEAR($T125)=AB$7,               ($W125/($X125*360))*DAYS360($T125,DATE(AB$7,12,31)),     IF((YEAR($T125)+$X125)&lt;=AB$7,               $W125-SUM($Y125:AA125),               $W125/$X125))))</f>
        <v/>
      </c>
      <c r="AC125" s="240">
        <f>IF(OR(NOT(ISNUMBER($T125)),ISBLANK($W125),NOT(ISNUMBER($X125))),0,      IF(OR(YEAR($T125)&gt;AC$7,$X125&lt;=0,(YEAR($T125)+$X125)&lt;AC$7),0,     IF(YEAR($T125)=AC$7,               ($W125/($X125*360))*DAYS360($T125,DATE(AC$7,12,31)),     IF((YEAR($T125)+$X125)&lt;=AC$7,               $W125-SUM($Y125:AB125),               $W125/$X125))))</f>
        <v/>
      </c>
      <c r="AD125" s="240">
        <f>IF(OR(NOT(ISNUMBER($T125)),ISBLANK($W125),NOT(ISNUMBER($X125))),0,      IF(OR(YEAR($T125)&gt;AD$7,$X125&lt;=0,(YEAR($T125)+$X125)&lt;AD$7),0,     IF(YEAR($T125)=AD$7,               ($W125/($X125*360))*DAYS360($T125,DATE(AD$7,12,31)),     IF((YEAR($T125)+$X125)&lt;=AD$7,               $W125-SUM($Y125:AC125),               $W125/$X125))))</f>
        <v/>
      </c>
      <c r="AE125" s="240">
        <f>IF(OR(NOT(ISNUMBER($T125)),ISBLANK($W125),NOT(ISNUMBER($X125))),0,      IF(OR(YEAR($T125)&gt;AE$7,$X125&lt;=0,(YEAR($T125)+$X125)&lt;AE$7),0,     IF(YEAR($T125)=AE$7,               ($W125/($X125*360))*DAYS360($T125,DATE(AE$7,12,31)),     IF((YEAR($T125)+$X125)&lt;=AE$7,               $W125-SUM($Y125:AD125),               $W125/$X125))))</f>
        <v/>
      </c>
      <c r="AF125" s="240">
        <f>IF(OR(NOT(ISNUMBER($T125)),ISBLANK($W125),NOT(ISNUMBER($X125))),0,      IF(OR(YEAR($T125)&gt;AF$7,$X125&lt;=0,(YEAR($T125)+$X125)&lt;AF$7),0,     IF(YEAR($T125)=AF$7,               ($W125/($X125*360))*DAYS360($T125,DATE(AF$7,12,31)),     IF((YEAR($T125)+$X125)&lt;=AF$7,               $W125-SUM($Y125:AE125),               $W125/$X125))))</f>
        <v/>
      </c>
      <c r="AG125" s="240">
        <f>IF(OR(NOT(ISNUMBER($T125)),ISBLANK($W125),NOT(ISNUMBER($X125))),0,      IF(OR(YEAR($T125)&gt;AG$7,$X125&lt;=0,(YEAR($T125)+$X125)&lt;AG$7),0,     IF(YEAR($T125)=AG$7,               ($W125/($X125*360))*DAYS360($T125,DATE(AG$7,12,31)),     IF((YEAR($T125)+$X125)&lt;=AG$7,               $W125-SUM($Y125:AF125),               $W125/$X125))))</f>
        <v/>
      </c>
      <c r="AH125" s="240">
        <f>IF(OR(NOT(ISNUMBER($T125)),ISBLANK($W125),NOT(ISNUMBER($X125))),0,      IF(OR(YEAR($T125)&gt;AH$7,$X125&lt;=0,(YEAR($T125)+$X125)&lt;AH$7),0,     IF(YEAR($T125)=AH$7,               ($W125/($X125*360))*DAYS360($T125,DATE(AH$7,12,31)),     IF((YEAR($T125)+$X125)&lt;=AH$7,               $W125-SUM($Y125:AG125),               $W125/$X125))))</f>
        <v/>
      </c>
      <c r="AI125" s="240">
        <f>IF(OR(NOT(ISNUMBER($T125)),ISBLANK($W125),NOT(ISNUMBER($X125))),0,      IF(OR(YEAR($T125)&gt;AI$7,$X125&lt;=0,(YEAR($T125)+$X125)&lt;AI$7),0,     IF(YEAR($T125)=AI$7,               ($W125/($X125*360))*DAYS360($T125,DATE(AI$7,12,31)),     IF((YEAR($T125)+$X125)&lt;=AI$7,               $W125-SUM($Y125:AH125),               $W125/$X125))))</f>
        <v/>
      </c>
      <c r="AJ125" s="240">
        <f>IF(OR(NOT(ISNUMBER($T125)),ISBLANK($W125),NOT(ISNUMBER($X125))),0,      IF(OR(YEAR($T125)&gt;AJ$7,$X125&lt;=0,(YEAR($T125)+$X125)&lt;AJ$7),0,     IF(YEAR($T125)=AJ$7,               ($W125/($X125*360))*DAYS360($T125,DATE(AJ$7,12,31)),     IF((YEAR($T125)+$X125)&lt;=AJ$7,               $W125-SUM($Y125:AI125),               $W125/$X125))))</f>
        <v/>
      </c>
      <c r="AK125" s="240">
        <f>IF(OR(NOT(ISNUMBER($T125)),ISBLANK($W125),NOT(ISNUMBER($X125))),0,      IF(OR(YEAR($T125)&gt;AK$7,$X125&lt;=0,(YEAR($T125)+$X125)&lt;AK$7),0,     IF(YEAR($T125)=AK$7,               ($W125/($X125*360))*DAYS360($T125,DATE(AK$7,12,31)),     IF((YEAR($T125)+$X125)&lt;=AK$7,               $W125-SUM($Y125:AJ125),               $W125/$X125))))</f>
        <v/>
      </c>
      <c r="AL125" s="240">
        <f>IF(OR(NOT(ISNUMBER($T125)),ISBLANK($W125),NOT(ISNUMBER($X125))),0,      IF(OR(YEAR($T125)&gt;AL$7,$X125&lt;=0,(YEAR($T125)+$X125)&lt;AL$7),0,     IF(YEAR($T125)=AL$7,               ($W125/($X125*360))*DAYS360($T125,DATE(AL$7,12,31)),     IF((YEAR($T125)+$X125)&lt;=AL$7,               $W125-SUM($Y125:AK125),               $W125/$X125))))</f>
        <v/>
      </c>
      <c r="AM125" s="240">
        <f>IF(OR(NOT(ISNUMBER($T125)),ISBLANK($W125),NOT(ISNUMBER($X125))),0,      IF(OR(YEAR($T125)&gt;AM$7,$X125&lt;=0,(YEAR($T125)+$X125)&lt;AM$7),0,     IF(YEAR($T125)=AM$7,               ($W125/($X125*360))*DAYS360($T125,DATE(AM$7,12,31)),     IF((YEAR($T125)+$X125)&lt;=AM$7,               $W125-SUM($Y125:AL125),               $W125/$X125))))</f>
        <v/>
      </c>
      <c r="AN125" s="240">
        <f>IF(OR(NOT(ISNUMBER($T125)),ISBLANK($W125),NOT(ISNUMBER($X125))),0,      IF(OR(YEAR($T125)&gt;AN$7,$X125&lt;=0,(YEAR($T125)+$X125)&lt;AN$7),0,     IF(YEAR($T125)=AN$7,               ($W125/($X125*360))*DAYS360($T125,DATE(AN$7,12,31)),     IF((YEAR($T125)+$X125)&lt;=AN$7,               $W125-SUM($Y125:AM125),               $W125/$X125))))</f>
        <v/>
      </c>
      <c r="AO125" s="240">
        <f>IF(OR(NOT(ISNUMBER($T125)),ISBLANK($W125),NOT(ISNUMBER($X125))),0,      IF(OR(YEAR($T125)&gt;AO$7,$X125&lt;=0,(YEAR($T125)+$X125)&lt;AO$7),0,     IF(YEAR($T125)=AO$7,               ($W125/($X125*360))*DAYS360($T125,DATE(AO$7,12,31)),     IF((YEAR($T125)+$X125)&lt;=AO$7,               $W125-SUM($Y125:AN125),               $W125/$X125))))</f>
        <v/>
      </c>
      <c r="AP125" s="240">
        <f>IF(OR(NOT(ISNUMBER($T125)),ISBLANK($W125),NOT(ISNUMBER($X125))),0,      IF(OR(YEAR($T125)&gt;AP$7,$X125&lt;=0,(YEAR($T125)+$X125)&lt;AP$7),0,     IF(YEAR($T125)=AP$7,               ($W125/($X125*360))*DAYS360($T125,DATE(AP$7,12,31)),     IF((YEAR($T125)+$X125)&lt;=AP$7,               $W125-SUM($Y125:AO125),               $W125/$X125))))</f>
        <v/>
      </c>
      <c r="AQ125" s="240">
        <f>IF(OR(NOT(ISNUMBER($T125)),ISBLANK($W125),NOT(ISNUMBER($X125))),0,      IF(OR(YEAR($T125)&gt;AQ$7,$X125&lt;=0,(YEAR($T125)+$X125)&lt;AQ$7),0,     IF(YEAR($T125)=AQ$7,               ($W125/($X125*360))*DAYS360($T125,DATE(AQ$7,12,31)),     IF((YEAR($T125)+$X125)&lt;=AQ$7,               $W125-SUM($Y125:AP125),               $W125/$X125))))</f>
        <v/>
      </c>
      <c r="AR125" s="240">
        <f>IF(OR(NOT(ISNUMBER($T125)),ISBLANK($W125),NOT(ISNUMBER($X125))),0,      IF(OR(YEAR($T125)&gt;AR$7,$X125&lt;=0,(YEAR($T125)+$X125)&lt;AR$7),0,     IF(YEAR($T125)=AR$7,               ($W125/($X125*360))*DAYS360($T125,DATE(AR$7,12,31)),     IF((YEAR($T125)+$X125)&lt;=AR$7,               $W125-SUM($Y125:AQ125),               $W125/$X125))))</f>
        <v/>
      </c>
      <c r="AS125" s="240">
        <f>IF(OR(NOT(ISNUMBER($T125)),ISBLANK($W125),NOT(ISNUMBER($X125))),0,      IF(OR(YEAR($T125)&gt;AS$7,$X125&lt;=0,(YEAR($T125)+$X125)&lt;AS$7),0,     IF(YEAR($T125)=AS$7,               ($W125/($X125*360))*DAYS360($T125,DATE(AS$7,12,31)),     IF((YEAR($T125)+$X125)&lt;=AS$7,               $W125-SUM($Y125:AR125),               $W125/$X125))))</f>
        <v/>
      </c>
      <c r="AT125" s="240">
        <f>IF(OR(NOT(ISNUMBER($T125)),ISBLANK($W125),NOT(ISNUMBER($X125))),0,      IF(OR(YEAR($T125)&gt;AT$7,$X125&lt;=0,(YEAR($T125)+$X125)&lt;AT$7),0,     IF(YEAR($T125)=AT$7,               ($W125/($X125*360))*DAYS360($T125,DATE(AT$7,12,31)),     IF((YEAR($T125)+$X125)&lt;=AT$7,               $W125-SUM($Y125:AS125),               $W125/$X125))))</f>
        <v/>
      </c>
      <c r="AU125" s="240">
        <f>IF(OR(NOT(ISNUMBER($T125)),ISBLANK($W125),NOT(ISNUMBER($X125))),0,      IF(OR(YEAR($T125)&gt;AU$7,$X125&lt;=0,(YEAR($T125)+$X125)&lt;AU$7),0,     IF(YEAR($T125)=AU$7,               ($W125/($X125*360))*DAYS360($T125,DATE(AU$7,12,31)),     IF((YEAR($T125)+$X125)&lt;=AU$7,               $W125-SUM($Y125:AT125),               $W125/$X125))))</f>
        <v/>
      </c>
      <c r="AV125" s="240">
        <f>IF(OR(NOT(ISNUMBER($T125)),ISBLANK($W125),NOT(ISNUMBER($X125))),0,      IF(OR(YEAR($T125)&gt;AV$7,$X125&lt;=0,(YEAR($T125)+$X125)&lt;AV$7),0,     IF(YEAR($T125)=AV$7,               ($W125/($X125*360))*DAYS360($T125,DATE(AV$7,12,31)),     IF((YEAR($T125)+$X125)&lt;=AV$7,               $W125-SUM($Y125:AU125),               $W125/$X125))))</f>
        <v/>
      </c>
      <c r="AW125" s="240">
        <f>IF(OR(NOT(ISNUMBER($T125)),ISBLANK($W125),NOT(ISNUMBER($X125))),0,      IF(OR(YEAR($T125)&gt;AW$7,$X125&lt;=0,(YEAR($T125)+$X125)&lt;AW$7),0,     IF(YEAR($T125)=AW$7,               ($W125/($X125*360))*DAYS360($T125,DATE(AW$7,12,31)),     IF((YEAR($T125)+$X125)&lt;=AW$7,               $W125-SUM($Y125:AV125),               $W125/$X125))))</f>
        <v/>
      </c>
      <c r="AX125" s="240">
        <f>IF(OR(NOT(ISNUMBER($T125)),ISBLANK($W125),NOT(ISNUMBER($X125))),0,      IF(OR(YEAR($T125)&gt;AX$7,$X125&lt;=0,(YEAR($T125)+$X125)&lt;AX$7),0,     IF(YEAR($T125)=AX$7,               ($W125/($X125*360))*DAYS360($T125,DATE(AX$7,12,31)),     IF((YEAR($T125)+$X125)&lt;=AX$7,               $W125-SUM($Y125:AW125),               $W125/$X125))))</f>
        <v/>
      </c>
      <c r="AY125" s="240">
        <f>IF(OR(NOT(ISNUMBER($T125)),ISBLANK($W125),NOT(ISNUMBER($X125))),0,      IF(OR(YEAR($T125)&gt;AY$7,$X125&lt;=0,(YEAR($T125)+$X125)&lt;AY$7),0,     IF(YEAR($T125)=AY$7,               ($W125/($X125*360))*DAYS360($T125,DATE(AY$7,12,31)),     IF((YEAR($T125)+$X125)&lt;=AY$7,               $W125-SUM($Y125:AX125),               $W125/$X125))))</f>
        <v/>
      </c>
      <c r="AZ125" s="240">
        <f>IF(OR(NOT(ISNUMBER($T125)),ISBLANK($W125),NOT(ISNUMBER($X125))),0,      IF(OR(YEAR($T125)&gt;AZ$7,$X125&lt;=0,(YEAR($T125)+$X125)&lt;AZ$7),0,     IF(YEAR($T125)=AZ$7,               ($W125/($X125*360))*DAYS360($T125,DATE(AZ$7,12,31)),     IF((YEAR($T125)+$X125)&lt;=AZ$7,               $W125-SUM($Y125:AY125),               $W125/$X125))))</f>
        <v/>
      </c>
      <c r="BA125" s="240">
        <f>IF(OR(NOT(ISNUMBER($T125)),ISBLANK($W125),NOT(ISNUMBER($X125))),0,      IF(OR(YEAR($T125)&gt;BA$7,$X125&lt;=0,(YEAR($T125)+$X125)&lt;BA$7),0,     IF(YEAR($T125)=BA$7,               ($W125/($X125*360))*DAYS360($T125,DATE(BA$7,12,31)),     IF((YEAR($T125)+$X125)&lt;=BA$7,               $W125-SUM($Y125:AZ125),               $W125/$X125))))</f>
        <v/>
      </c>
      <c r="BB125" s="240">
        <f>IF(OR(NOT(ISNUMBER($T125)),ISBLANK($W125),NOT(ISNUMBER($X125))),0,      IF(OR(YEAR($T125)&gt;BB$7,$X125&lt;=0,(YEAR($T125)+$X125)&lt;BB$7),0,     IF(YEAR($T125)=BB$7,               ($W125/($X125*360))*DAYS360($T125,DATE(BB$7,12,31)),     IF((YEAR($T125)+$X125)&lt;=BB$7,               $W125-SUM($Y125:BA125),               $W125/$X125))))</f>
        <v/>
      </c>
      <c r="BC125" s="240">
        <f>IF(OR(NOT(ISNUMBER($T125)),ISBLANK($W125),NOT(ISNUMBER($X125))),0,      IF(OR(YEAR($T125)&gt;BC$7,$X125&lt;=0,(YEAR($T125)+$X125)&lt;BC$7),0,     IF(YEAR($T125)=BC$7,               ($W125/($X125*360))*DAYS360($T125,DATE(BC$7,12,31)),     IF((YEAR($T125)+$X125)&lt;=BC$7,               $W125-SUM($Y125:BB125),               $W125/$X125))))</f>
        <v/>
      </c>
      <c r="BD125" s="240">
        <f>IF(OR(NOT(ISNUMBER($T125)),ISBLANK($W125),NOT(ISNUMBER($X125))),0,      IF(OR(YEAR($T125)&gt;BD$7,$X125&lt;=0,(YEAR($T125)+$X125)&lt;BD$7),0,     IF(YEAR($T125)=BD$7,               ($W125/($X125*360))*DAYS360($T125,DATE(BD$7,12,31)),     IF((YEAR($T125)+$X125)&lt;=BD$7,               $W125-SUM($Y125:BC125),               $W125/$X125))))</f>
        <v/>
      </c>
      <c r="BE125" s="240">
        <f>IF(OR(NOT(ISNUMBER($T125)),ISBLANK($W125),NOT(ISNUMBER($X125))),0,      IF(OR(YEAR($T125)&gt;BE$7,$X125&lt;=0,(YEAR($T125)+$X125)&lt;BE$7),0,     IF(YEAR($T125)=BE$7,               ($W125/($X125*360))*DAYS360($T125,DATE(BE$7,12,31)),     IF((YEAR($T125)+$X125)&lt;=BE$7,               $W125-SUM($Y125:BD125),               $W125/$X125))))</f>
        <v/>
      </c>
      <c r="BF125" s="240">
        <f>IF(OR(NOT(ISNUMBER($T125)),ISBLANK($W125),NOT(ISNUMBER($X125))),0,      IF(OR(YEAR($T125)&gt;BF$7,$X125&lt;=0,(YEAR($T125)+$X125)&lt;BF$7),0,     IF(YEAR($T125)=BF$7,               ($W125/($X125*360))*DAYS360($T125,DATE(BF$7,12,31)),     IF((YEAR($T125)+$X125)&lt;=BF$7,               $W125-SUM($Y125:BE125),               $W125/$X125))))</f>
        <v/>
      </c>
      <c r="BG125" s="240">
        <f>IF(OR(NOT(ISNUMBER($T125)),ISBLANK($W125),NOT(ISNUMBER($X125))),0,      IF(OR(YEAR($T125)&gt;BG$7,$X125&lt;=0,(YEAR($T125)+$X125)&lt;BG$7),0,     IF(YEAR($T125)=BG$7,               ($W125/($X125*360))*DAYS360($T125,DATE(BG$7,12,31)),     IF((YEAR($T125)+$X125)&lt;=BG$7,               $W125-SUM($Y125:BF125),               $W125/$X125))))</f>
        <v/>
      </c>
      <c r="BH125" s="240">
        <f>IF(OR(NOT(ISNUMBER($T125)),ISBLANK($W125),NOT(ISNUMBER($X125))),0,      IF(OR(YEAR($T125)&gt;BH$7,$X125&lt;=0,(YEAR($T125)+$X125)&lt;BH$7),0,     IF(YEAR($T125)=BH$7,               ($W125/($X125*360))*DAYS360($T125,DATE(BH$7,12,31)),     IF((YEAR($T125)+$X125)&lt;=BH$7,               $W125-SUM($Y125:BG125),               $W125/$X125))))</f>
        <v/>
      </c>
      <c r="BI125" s="240">
        <f>IF(OR(NOT(ISNUMBER($T125)),ISBLANK($W125),NOT(ISNUMBER($X125))),0,      IF(OR(YEAR($T125)&gt;BI$7,$X125&lt;=0,(YEAR($T125)+$X125)&lt;BI$7),0,     IF(YEAR($T125)=BI$7,               ($W125/($X125*360))*DAYS360($T125,DATE(BI$7,12,31)),     IF((YEAR($T125)+$X125)&lt;=BI$7,               $W125-SUM($Y125:BH125),               $W125/$X125))))</f>
        <v/>
      </c>
      <c r="BJ125" s="240">
        <f>IF(OR(NOT(ISNUMBER($T125)),ISBLANK($W125),NOT(ISNUMBER($X125))),0,      IF(OR(YEAR($T125)&gt;BJ$7,$X125&lt;=0,(YEAR($T125)+$X125)&lt;BJ$7),0,     IF(YEAR($T125)=BJ$7,               ($W125/($X125*360))*DAYS360($T125,DATE(BJ$7,12,31)),     IF((YEAR($T125)+$X125)&lt;=BJ$7,               $W125-SUM($Y125:BI125),               $W125/$X125))))</f>
        <v/>
      </c>
      <c r="BK125" s="240">
        <f>IF(OR(NOT(ISNUMBER($T125)),ISBLANK($W125),NOT(ISNUMBER($X125))),0,      IF(OR(YEAR($T125)&gt;BK$7,$X125&lt;=0,(YEAR($T125)+$X125)&lt;BK$7),0,     IF(YEAR($T125)=BK$7,               ($W125/($X125*360))*DAYS360($T125,DATE(BK$7,12,31)),     IF((YEAR($T125)+$X125)&lt;=BK$7,               $W125-SUM($Y125:BJ125),               $W125/$X125))))</f>
        <v/>
      </c>
      <c r="BL125" s="240">
        <f>IF(OR(NOT(ISNUMBER($T125)),ISBLANK($W125),NOT(ISNUMBER($X125))),0,      IF(OR(YEAR($T125)&gt;BL$7,$X125&lt;=0,(YEAR($T125)+$X125)&lt;BL$7),0,     IF(YEAR($T125)=BL$7,               ($W125/($X125*360))*DAYS360($T125,DATE(BL$7,12,31)),     IF((YEAR($T125)+$X125)&lt;=BL$7,               $W125-SUM($Y125:BK125),               $W125/$X125))))</f>
        <v/>
      </c>
      <c r="BM125" s="240">
        <f>IF(OR(NOT(ISNUMBER($T125)),ISBLANK($W125),NOT(ISNUMBER($X125))),0,      IF(OR(YEAR($T125)&gt;BM$7,$X125&lt;=0,(YEAR($T125)+$X125)&lt;BM$7),0,     IF(YEAR($T125)=BM$7,               ($W125/($X125*360))*DAYS360($T125,DATE(BM$7,12,31)),     IF((YEAR($T125)+$X125)&lt;=BM$7,               $W125-SUM($Y125:BL125),               $W125/$X125))))</f>
        <v/>
      </c>
      <c r="BN125" s="240">
        <f>IF(OR(NOT(ISNUMBER($T125)),ISBLANK($W125),NOT(ISNUMBER($X125))),0,      IF(OR(YEAR($T125)&gt;BN$7,$X125&lt;=0,(YEAR($T125)+$X125)&lt;BN$7),0,     IF(YEAR($T125)=BN$7,               ($W125/($X125*360))*DAYS360($T125,DATE(BN$7,12,31)),     IF((YEAR($T125)+$X125)&lt;=BN$7,               $W125-SUM($Y125:BM125),               $W125/$X125))))</f>
        <v/>
      </c>
      <c r="BO125" s="240">
        <f>IF(OR(NOT(ISNUMBER($T125)),ISBLANK($W125),NOT(ISNUMBER($X125))),0,      IF(OR(YEAR($T125)&gt;BO$7,$X125&lt;=0,(YEAR($T125)+$X125)&lt;BO$7),0,     IF(YEAR($T125)=BO$7,               ($W125/($X125*360))*DAYS360($T125,DATE(BO$7,12,31)),     IF((YEAR($T125)+$X125)&lt;=BO$7,               $W125-SUM($Y125:BN125),               $W125/$X125))))</f>
        <v/>
      </c>
      <c r="BP125" s="240">
        <f>IF(OR(NOT(ISNUMBER($T125)),ISBLANK($W125),NOT(ISNUMBER($X125))),0,      IF(OR(YEAR($T125)&gt;BP$7,$X125&lt;=0,(YEAR($T125)+$X125)&lt;BP$7),0,     IF(YEAR($T125)=BP$7,               ($W125/($X125*360))*DAYS360($T125,DATE(BP$7,12,31)),     IF((YEAR($T125)+$X125)&lt;=BP$7,               $W125-SUM($Y125:BO125),               $W125/$X125))))</f>
        <v/>
      </c>
      <c r="BQ125" s="240">
        <f>IF(OR(NOT(ISNUMBER($T125)),ISBLANK($W125),NOT(ISNUMBER($X125))),0,      IF(OR(YEAR($T125)&gt;BQ$7,$X125&lt;=0,(YEAR($T125)+$X125)&lt;BQ$7),0,     IF(YEAR($T125)=BQ$7,               ($W125/($X125*360))*DAYS360($T125,DATE(BQ$7,12,31)),     IF((YEAR($T125)+$X125)&lt;=BQ$7,               $W125-SUM($Y125:BP125),               $W125/$X125))))</f>
        <v/>
      </c>
      <c r="BR125" s="240">
        <f>IF(OR(NOT(ISNUMBER($T125)),ISBLANK($W125),NOT(ISNUMBER($X125))),0,      IF(OR(YEAR($T125)&gt;BR$7,$X125&lt;=0,(YEAR($T125)+$X125)&lt;BR$7),0,     IF(YEAR($T125)=BR$7,               ($W125/($X125*360))*DAYS360($T125,DATE(BR$7,12,31)),     IF((YEAR($T125)+$X125)&lt;=BR$7,               $W125-SUM($Y125:BQ125),               $W125/$X125))))</f>
        <v/>
      </c>
      <c r="BS125" s="240">
        <f>IF(OR(NOT(ISNUMBER($T125)),ISBLANK($W125),NOT(ISNUMBER($X125))),0,      IF(OR(YEAR($T125)&gt;BS$7,$X125&lt;=0,(YEAR($T125)+$X125)&lt;BS$7),0,     IF(YEAR($T125)=BS$7,               ($W125/($X125*360))*DAYS360($T125,DATE(BS$7,12,31)),     IF((YEAR($T125)+$X125)&lt;=BS$7,               $W125-SUM($Y125:BR125),               $W125/$X125))))</f>
        <v/>
      </c>
      <c r="BT125" s="240">
        <f>IF(OR(NOT(ISNUMBER($T125)),ISBLANK($W125),NOT(ISNUMBER($X125))),0,      IF(OR(YEAR($T125)&gt;BT$7,$X125&lt;=0,(YEAR($T125)+$X125)&lt;BT$7),0,     IF(YEAR($T125)=BT$7,               ($W125/($X125*360))*DAYS360($T125,DATE(BT$7,12,31)),     IF((YEAR($T125)+$X125)&lt;=BT$7,               $W125-SUM($Y125:BS125),               $W125/$X125))))</f>
        <v/>
      </c>
      <c r="BU125" s="240">
        <f>IF(OR(NOT(ISNUMBER($T125)),ISBLANK($W125),NOT(ISNUMBER($X125))),0,      IF(OR(YEAR($T125)&gt;BU$7,$X125&lt;=0,(YEAR($T125)+$X125)&lt;BU$7),0,     IF(YEAR($T125)=BU$7,               ($W125/($X125*360))*DAYS360($T125,DATE(BU$7,12,31)),     IF((YEAR($T125)+$X125)&lt;=BU$7,               $W125-SUM($Y125:BT125),               $W125/$X125))))</f>
        <v/>
      </c>
      <c r="BV125" s="240">
        <f>IF(OR(NOT(ISNUMBER($T125)),ISBLANK($W125),NOT(ISNUMBER($X125))),0,      IF(OR(YEAR($T125)&gt;BV$7,$X125&lt;=0,(YEAR($T125)+$X125)&lt;BV$7),0,     IF(YEAR($T125)=BV$7,               ($W125/($X125*360))*DAYS360($T125,DATE(BV$7,12,31)),     IF((YEAR($T125)+$X125)&lt;=BV$7,               $W125-SUM($Y125:BU125),               $W125/$X125))))</f>
        <v/>
      </c>
      <c r="BW125" s="240">
        <f>IF(OR(NOT(ISNUMBER($T125)),ISBLANK($W125),NOT(ISNUMBER($X125))),0,      IF(OR(YEAR($T125)&gt;BW$7,$X125&lt;=0,(YEAR($T125)+$X125)&lt;BW$7),0,     IF(YEAR($T125)=BW$7,               ($W125/($X125*360))*DAYS360($T125,DATE(BW$7,12,31)),     IF((YEAR($T125)+$X125)&lt;=BW$7,               $W125-SUM($Y125:BV125),               $W125/$X125))))</f>
        <v/>
      </c>
      <c r="BX125" s="240">
        <f>IF(OR(NOT(ISNUMBER($T125)),ISBLANK($W125),NOT(ISNUMBER($X125))),0,      IF(OR(YEAR($T125)&gt;BX$7,$X125&lt;=0,(YEAR($T125)+$X125)&lt;BX$7),0,     IF(YEAR($T125)=BX$7,               ($W125/($X125*360))*DAYS360($T125,DATE(BX$7,12,31)),     IF((YEAR($T125)+$X125)&lt;=BX$7,               $W125-SUM($Y125:BW125),               $W125/$X125))))</f>
        <v/>
      </c>
      <c r="BY125" s="240">
        <f>IF(OR(NOT(ISNUMBER($T125)),ISBLANK($W125),NOT(ISNUMBER($X125))),0,      IF(OR(YEAR($T125)&gt;BY$7,$X125&lt;=0,(YEAR($T125)+$X125)&lt;BY$7),0,     IF(YEAR($T125)=BY$7,               ($W125/($X125*360))*DAYS360($T125,DATE(BY$7,12,31)),     IF((YEAR($T125)+$X125)&lt;=BY$7,               $W125-SUM($Y125:BX125),               $W125/$X125))))</f>
        <v/>
      </c>
    </row>
    <row r="126" ht="15" customFormat="1" customHeight="1" s="14">
      <c r="A126" s="12" t="n"/>
      <c r="B126" s="30" t="inlineStr">
        <is>
          <t>Bien_Immo - 1</t>
        </is>
      </c>
      <c r="C126" s="190" t="n"/>
      <c r="D126" s="356" t="n"/>
      <c r="E126" s="525" t="n"/>
      <c r="F126" s="525" t="n"/>
      <c r="G126" s="525" t="n"/>
      <c r="H126" s="525" t="n"/>
      <c r="I126" s="525" t="n"/>
      <c r="J126" s="525" t="n"/>
      <c r="K126" s="525" t="n"/>
      <c r="L126" s="525" t="n"/>
      <c r="M126" s="525" t="n"/>
      <c r="N126" s="526" t="n"/>
      <c r="O126" s="260" t="n"/>
      <c r="P126" s="191" t="n"/>
      <c r="Q126" s="341" t="inlineStr">
        <is>
          <t>Autres immobilisations corporelles</t>
        </is>
      </c>
      <c r="R126" s="18" t="n"/>
      <c r="S126" s="12">
        <f>B132</f>
        <v/>
      </c>
      <c r="T126" s="176">
        <f>IFERROR( IF(ISBLANK(C132),"",IF(C132&lt;HLOOKUP(S126,$Z$275:$AC$280,5,FALSE),"",MAX(HLOOKUP(S126,$Z$275:$AC$280,6,FALSE),C132) ) ),"")</f>
        <v/>
      </c>
      <c r="U126" s="287">
        <f>IF(ISBLANK(D132),"",D132)</f>
        <v/>
      </c>
      <c r="V126" s="316">
        <f>Q132</f>
        <v/>
      </c>
      <c r="W126" s="512">
        <f>IF(ISBLANK(O132),0,O132)</f>
        <v/>
      </c>
      <c r="X126" s="512">
        <f>IF(ISBLANK(P132),"",P132)</f>
        <v/>
      </c>
      <c r="Y126" s="12" t="n"/>
      <c r="Z126" s="240">
        <f>IF(OR(NOT(ISNUMBER($T126)),ISBLANK($W126),NOT(ISNUMBER($X126))),0,      IF(OR(YEAR($T126)&gt;Z$7,$X126&lt;=0,(YEAR($T126)+$X126)&lt;Z$7),0,     IF(YEAR($T126)=Z$7,               ($W126/($X126*360))*DAYS360($T126,DATE(Z$7,12,31)),     IF((YEAR($T126)+$X126)&lt;=Z$7,               $W126-SUM($Y126:Y126),               $W126/$X126))))</f>
        <v/>
      </c>
      <c r="AA126" s="240">
        <f>IF(OR(NOT(ISNUMBER($T126)),ISBLANK($W126),NOT(ISNUMBER($X126))),0,      IF(OR(YEAR($T126)&gt;AA$7,$X126&lt;=0,(YEAR($T126)+$X126)&lt;AA$7),0,     IF(YEAR($T126)=AA$7,               ($W126/($X126*360))*DAYS360($T126,DATE(AA$7,12,31)),     IF((YEAR($T126)+$X126)&lt;=AA$7,               $W126-SUM($Y126:Z126),               $W126/$X126))))</f>
        <v/>
      </c>
      <c r="AB126" s="240">
        <f>IF(OR(NOT(ISNUMBER($T126)),ISBLANK($W126),NOT(ISNUMBER($X126))),0,      IF(OR(YEAR($T126)&gt;AB$7,$X126&lt;=0,(YEAR($T126)+$X126)&lt;AB$7),0,     IF(YEAR($T126)=AB$7,               ($W126/($X126*360))*DAYS360($T126,DATE(AB$7,12,31)),     IF((YEAR($T126)+$X126)&lt;=AB$7,               $W126-SUM($Y126:AA126),               $W126/$X126))))</f>
        <v/>
      </c>
      <c r="AC126" s="240">
        <f>IF(OR(NOT(ISNUMBER($T126)),ISBLANK($W126),NOT(ISNUMBER($X126))),0,      IF(OR(YEAR($T126)&gt;AC$7,$X126&lt;=0,(YEAR($T126)+$X126)&lt;AC$7),0,     IF(YEAR($T126)=AC$7,               ($W126/($X126*360))*DAYS360($T126,DATE(AC$7,12,31)),     IF((YEAR($T126)+$X126)&lt;=AC$7,               $W126-SUM($Y126:AB126),               $W126/$X126))))</f>
        <v/>
      </c>
      <c r="AD126" s="240">
        <f>IF(OR(NOT(ISNUMBER($T126)),ISBLANK($W126),NOT(ISNUMBER($X126))),0,      IF(OR(YEAR($T126)&gt;AD$7,$X126&lt;=0,(YEAR($T126)+$X126)&lt;AD$7),0,     IF(YEAR($T126)=AD$7,               ($W126/($X126*360))*DAYS360($T126,DATE(AD$7,12,31)),     IF((YEAR($T126)+$X126)&lt;=AD$7,               $W126-SUM($Y126:AC126),               $W126/$X126))))</f>
        <v/>
      </c>
      <c r="AE126" s="240">
        <f>IF(OR(NOT(ISNUMBER($T126)),ISBLANK($W126),NOT(ISNUMBER($X126))),0,      IF(OR(YEAR($T126)&gt;AE$7,$X126&lt;=0,(YEAR($T126)+$X126)&lt;AE$7),0,     IF(YEAR($T126)=AE$7,               ($W126/($X126*360))*DAYS360($T126,DATE(AE$7,12,31)),     IF((YEAR($T126)+$X126)&lt;=AE$7,               $W126-SUM($Y126:AD126),               $W126/$X126))))</f>
        <v/>
      </c>
      <c r="AF126" s="240">
        <f>IF(OR(NOT(ISNUMBER($T126)),ISBLANK($W126),NOT(ISNUMBER($X126))),0,      IF(OR(YEAR($T126)&gt;AF$7,$X126&lt;=0,(YEAR($T126)+$X126)&lt;AF$7),0,     IF(YEAR($T126)=AF$7,               ($W126/($X126*360))*DAYS360($T126,DATE(AF$7,12,31)),     IF((YEAR($T126)+$X126)&lt;=AF$7,               $W126-SUM($Y126:AE126),               $W126/$X126))))</f>
        <v/>
      </c>
      <c r="AG126" s="240">
        <f>IF(OR(NOT(ISNUMBER($T126)),ISBLANK($W126),NOT(ISNUMBER($X126))),0,      IF(OR(YEAR($T126)&gt;AG$7,$X126&lt;=0,(YEAR($T126)+$X126)&lt;AG$7),0,     IF(YEAR($T126)=AG$7,               ($W126/($X126*360))*DAYS360($T126,DATE(AG$7,12,31)),     IF((YEAR($T126)+$X126)&lt;=AG$7,               $W126-SUM($Y126:AF126),               $W126/$X126))))</f>
        <v/>
      </c>
      <c r="AH126" s="240">
        <f>IF(OR(NOT(ISNUMBER($T126)),ISBLANK($W126),NOT(ISNUMBER($X126))),0,      IF(OR(YEAR($T126)&gt;AH$7,$X126&lt;=0,(YEAR($T126)+$X126)&lt;AH$7),0,     IF(YEAR($T126)=AH$7,               ($W126/($X126*360))*DAYS360($T126,DATE(AH$7,12,31)),     IF((YEAR($T126)+$X126)&lt;=AH$7,               $W126-SUM($Y126:AG126),               $W126/$X126))))</f>
        <v/>
      </c>
      <c r="AI126" s="240">
        <f>IF(OR(NOT(ISNUMBER($T126)),ISBLANK($W126),NOT(ISNUMBER($X126))),0,      IF(OR(YEAR($T126)&gt;AI$7,$X126&lt;=0,(YEAR($T126)+$X126)&lt;AI$7),0,     IF(YEAR($T126)=AI$7,               ($W126/($X126*360))*DAYS360($T126,DATE(AI$7,12,31)),     IF((YEAR($T126)+$X126)&lt;=AI$7,               $W126-SUM($Y126:AH126),               $W126/$X126))))</f>
        <v/>
      </c>
      <c r="AJ126" s="240">
        <f>IF(OR(NOT(ISNUMBER($T126)),ISBLANK($W126),NOT(ISNUMBER($X126))),0,      IF(OR(YEAR($T126)&gt;AJ$7,$X126&lt;=0,(YEAR($T126)+$X126)&lt;AJ$7),0,     IF(YEAR($T126)=AJ$7,               ($W126/($X126*360))*DAYS360($T126,DATE(AJ$7,12,31)),     IF((YEAR($T126)+$X126)&lt;=AJ$7,               $W126-SUM($Y126:AI126),               $W126/$X126))))</f>
        <v/>
      </c>
      <c r="AK126" s="240">
        <f>IF(OR(NOT(ISNUMBER($T126)),ISBLANK($W126),NOT(ISNUMBER($X126))),0,      IF(OR(YEAR($T126)&gt;AK$7,$X126&lt;=0,(YEAR($T126)+$X126)&lt;AK$7),0,     IF(YEAR($T126)=AK$7,               ($W126/($X126*360))*DAYS360($T126,DATE(AK$7,12,31)),     IF((YEAR($T126)+$X126)&lt;=AK$7,               $W126-SUM($Y126:AJ126),               $W126/$X126))))</f>
        <v/>
      </c>
      <c r="AL126" s="240">
        <f>IF(OR(NOT(ISNUMBER($T126)),ISBLANK($W126),NOT(ISNUMBER($X126))),0,      IF(OR(YEAR($T126)&gt;AL$7,$X126&lt;=0,(YEAR($T126)+$X126)&lt;AL$7),0,     IF(YEAR($T126)=AL$7,               ($W126/($X126*360))*DAYS360($T126,DATE(AL$7,12,31)),     IF((YEAR($T126)+$X126)&lt;=AL$7,               $W126-SUM($Y126:AK126),               $W126/$X126))))</f>
        <v/>
      </c>
      <c r="AM126" s="240">
        <f>IF(OR(NOT(ISNUMBER($T126)),ISBLANK($W126),NOT(ISNUMBER($X126))),0,      IF(OR(YEAR($T126)&gt;AM$7,$X126&lt;=0,(YEAR($T126)+$X126)&lt;AM$7),0,     IF(YEAR($T126)=AM$7,               ($W126/($X126*360))*DAYS360($T126,DATE(AM$7,12,31)),     IF((YEAR($T126)+$X126)&lt;=AM$7,               $W126-SUM($Y126:AL126),               $W126/$X126))))</f>
        <v/>
      </c>
      <c r="AN126" s="240">
        <f>IF(OR(NOT(ISNUMBER($T126)),ISBLANK($W126),NOT(ISNUMBER($X126))),0,      IF(OR(YEAR($T126)&gt;AN$7,$X126&lt;=0,(YEAR($T126)+$X126)&lt;AN$7),0,     IF(YEAR($T126)=AN$7,               ($W126/($X126*360))*DAYS360($T126,DATE(AN$7,12,31)),     IF((YEAR($T126)+$X126)&lt;=AN$7,               $W126-SUM($Y126:AM126),               $W126/$X126))))</f>
        <v/>
      </c>
      <c r="AO126" s="240">
        <f>IF(OR(NOT(ISNUMBER($T126)),ISBLANK($W126),NOT(ISNUMBER($X126))),0,      IF(OR(YEAR($T126)&gt;AO$7,$X126&lt;=0,(YEAR($T126)+$X126)&lt;AO$7),0,     IF(YEAR($T126)=AO$7,               ($W126/($X126*360))*DAYS360($T126,DATE(AO$7,12,31)),     IF((YEAR($T126)+$X126)&lt;=AO$7,               $W126-SUM($Y126:AN126),               $W126/$X126))))</f>
        <v/>
      </c>
      <c r="AP126" s="240">
        <f>IF(OR(NOT(ISNUMBER($T126)),ISBLANK($W126),NOT(ISNUMBER($X126))),0,      IF(OR(YEAR($T126)&gt;AP$7,$X126&lt;=0,(YEAR($T126)+$X126)&lt;AP$7),0,     IF(YEAR($T126)=AP$7,               ($W126/($X126*360))*DAYS360($T126,DATE(AP$7,12,31)),     IF((YEAR($T126)+$X126)&lt;=AP$7,               $W126-SUM($Y126:AO126),               $W126/$X126))))</f>
        <v/>
      </c>
      <c r="AQ126" s="240">
        <f>IF(OR(NOT(ISNUMBER($T126)),ISBLANK($W126),NOT(ISNUMBER($X126))),0,      IF(OR(YEAR($T126)&gt;AQ$7,$X126&lt;=0,(YEAR($T126)+$X126)&lt;AQ$7),0,     IF(YEAR($T126)=AQ$7,               ($W126/($X126*360))*DAYS360($T126,DATE(AQ$7,12,31)),     IF((YEAR($T126)+$X126)&lt;=AQ$7,               $W126-SUM($Y126:AP126),               $W126/$X126))))</f>
        <v/>
      </c>
      <c r="AR126" s="240">
        <f>IF(OR(NOT(ISNUMBER($T126)),ISBLANK($W126),NOT(ISNUMBER($X126))),0,      IF(OR(YEAR($T126)&gt;AR$7,$X126&lt;=0,(YEAR($T126)+$X126)&lt;AR$7),0,     IF(YEAR($T126)=AR$7,               ($W126/($X126*360))*DAYS360($T126,DATE(AR$7,12,31)),     IF((YEAR($T126)+$X126)&lt;=AR$7,               $W126-SUM($Y126:AQ126),               $W126/$X126))))</f>
        <v/>
      </c>
      <c r="AS126" s="240">
        <f>IF(OR(NOT(ISNUMBER($T126)),ISBLANK($W126),NOT(ISNUMBER($X126))),0,      IF(OR(YEAR($T126)&gt;AS$7,$X126&lt;=0,(YEAR($T126)+$X126)&lt;AS$7),0,     IF(YEAR($T126)=AS$7,               ($W126/($X126*360))*DAYS360($T126,DATE(AS$7,12,31)),     IF((YEAR($T126)+$X126)&lt;=AS$7,               $W126-SUM($Y126:AR126),               $W126/$X126))))</f>
        <v/>
      </c>
      <c r="AT126" s="240">
        <f>IF(OR(NOT(ISNUMBER($T126)),ISBLANK($W126),NOT(ISNUMBER($X126))),0,      IF(OR(YEAR($T126)&gt;AT$7,$X126&lt;=0,(YEAR($T126)+$X126)&lt;AT$7),0,     IF(YEAR($T126)=AT$7,               ($W126/($X126*360))*DAYS360($T126,DATE(AT$7,12,31)),     IF((YEAR($T126)+$X126)&lt;=AT$7,               $W126-SUM($Y126:AS126),               $W126/$X126))))</f>
        <v/>
      </c>
      <c r="AU126" s="240">
        <f>IF(OR(NOT(ISNUMBER($T126)),ISBLANK($W126),NOT(ISNUMBER($X126))),0,      IF(OR(YEAR($T126)&gt;AU$7,$X126&lt;=0,(YEAR($T126)+$X126)&lt;AU$7),0,     IF(YEAR($T126)=AU$7,               ($W126/($X126*360))*DAYS360($T126,DATE(AU$7,12,31)),     IF((YEAR($T126)+$X126)&lt;=AU$7,               $W126-SUM($Y126:AT126),               $W126/$X126))))</f>
        <v/>
      </c>
      <c r="AV126" s="240">
        <f>IF(OR(NOT(ISNUMBER($T126)),ISBLANK($W126),NOT(ISNUMBER($X126))),0,      IF(OR(YEAR($T126)&gt;AV$7,$X126&lt;=0,(YEAR($T126)+$X126)&lt;AV$7),0,     IF(YEAR($T126)=AV$7,               ($W126/($X126*360))*DAYS360($T126,DATE(AV$7,12,31)),     IF((YEAR($T126)+$X126)&lt;=AV$7,               $W126-SUM($Y126:AU126),               $W126/$X126))))</f>
        <v/>
      </c>
      <c r="AW126" s="240">
        <f>IF(OR(NOT(ISNUMBER($T126)),ISBLANK($W126),NOT(ISNUMBER($X126))),0,      IF(OR(YEAR($T126)&gt;AW$7,$X126&lt;=0,(YEAR($T126)+$X126)&lt;AW$7),0,     IF(YEAR($T126)=AW$7,               ($W126/($X126*360))*DAYS360($T126,DATE(AW$7,12,31)),     IF((YEAR($T126)+$X126)&lt;=AW$7,               $W126-SUM($Y126:AV126),               $W126/$X126))))</f>
        <v/>
      </c>
      <c r="AX126" s="240">
        <f>IF(OR(NOT(ISNUMBER($T126)),ISBLANK($W126),NOT(ISNUMBER($X126))),0,      IF(OR(YEAR($T126)&gt;AX$7,$X126&lt;=0,(YEAR($T126)+$X126)&lt;AX$7),0,     IF(YEAR($T126)=AX$7,               ($W126/($X126*360))*DAYS360($T126,DATE(AX$7,12,31)),     IF((YEAR($T126)+$X126)&lt;=AX$7,               $W126-SUM($Y126:AW126),               $W126/$X126))))</f>
        <v/>
      </c>
      <c r="AY126" s="240">
        <f>IF(OR(NOT(ISNUMBER($T126)),ISBLANK($W126),NOT(ISNUMBER($X126))),0,      IF(OR(YEAR($T126)&gt;AY$7,$X126&lt;=0,(YEAR($T126)+$X126)&lt;AY$7),0,     IF(YEAR($T126)=AY$7,               ($W126/($X126*360))*DAYS360($T126,DATE(AY$7,12,31)),     IF((YEAR($T126)+$X126)&lt;=AY$7,               $W126-SUM($Y126:AX126),               $W126/$X126))))</f>
        <v/>
      </c>
      <c r="AZ126" s="240">
        <f>IF(OR(NOT(ISNUMBER($T126)),ISBLANK($W126),NOT(ISNUMBER($X126))),0,      IF(OR(YEAR($T126)&gt;AZ$7,$X126&lt;=0,(YEAR($T126)+$X126)&lt;AZ$7),0,     IF(YEAR($T126)=AZ$7,               ($W126/($X126*360))*DAYS360($T126,DATE(AZ$7,12,31)),     IF((YEAR($T126)+$X126)&lt;=AZ$7,               $W126-SUM($Y126:AY126),               $W126/$X126))))</f>
        <v/>
      </c>
      <c r="BA126" s="240">
        <f>IF(OR(NOT(ISNUMBER($T126)),ISBLANK($W126),NOT(ISNUMBER($X126))),0,      IF(OR(YEAR($T126)&gt;BA$7,$X126&lt;=0,(YEAR($T126)+$X126)&lt;BA$7),0,     IF(YEAR($T126)=BA$7,               ($W126/($X126*360))*DAYS360($T126,DATE(BA$7,12,31)),     IF((YEAR($T126)+$X126)&lt;=BA$7,               $W126-SUM($Y126:AZ126),               $W126/$X126))))</f>
        <v/>
      </c>
      <c r="BB126" s="240">
        <f>IF(OR(NOT(ISNUMBER($T126)),ISBLANK($W126),NOT(ISNUMBER($X126))),0,      IF(OR(YEAR($T126)&gt;BB$7,$X126&lt;=0,(YEAR($T126)+$X126)&lt;BB$7),0,     IF(YEAR($T126)=BB$7,               ($W126/($X126*360))*DAYS360($T126,DATE(BB$7,12,31)),     IF((YEAR($T126)+$X126)&lt;=BB$7,               $W126-SUM($Y126:BA126),               $W126/$X126))))</f>
        <v/>
      </c>
      <c r="BC126" s="240">
        <f>IF(OR(NOT(ISNUMBER($T126)),ISBLANK($W126),NOT(ISNUMBER($X126))),0,      IF(OR(YEAR($T126)&gt;BC$7,$X126&lt;=0,(YEAR($T126)+$X126)&lt;BC$7),0,     IF(YEAR($T126)=BC$7,               ($W126/($X126*360))*DAYS360($T126,DATE(BC$7,12,31)),     IF((YEAR($T126)+$X126)&lt;=BC$7,               $W126-SUM($Y126:BB126),               $W126/$X126))))</f>
        <v/>
      </c>
      <c r="BD126" s="240">
        <f>IF(OR(NOT(ISNUMBER($T126)),ISBLANK($W126),NOT(ISNUMBER($X126))),0,      IF(OR(YEAR($T126)&gt;BD$7,$X126&lt;=0,(YEAR($T126)+$X126)&lt;BD$7),0,     IF(YEAR($T126)=BD$7,               ($W126/($X126*360))*DAYS360($T126,DATE(BD$7,12,31)),     IF((YEAR($T126)+$X126)&lt;=BD$7,               $W126-SUM($Y126:BC126),               $W126/$X126))))</f>
        <v/>
      </c>
      <c r="BE126" s="240">
        <f>IF(OR(NOT(ISNUMBER($T126)),ISBLANK($W126),NOT(ISNUMBER($X126))),0,      IF(OR(YEAR($T126)&gt;BE$7,$X126&lt;=0,(YEAR($T126)+$X126)&lt;BE$7),0,     IF(YEAR($T126)=BE$7,               ($W126/($X126*360))*DAYS360($T126,DATE(BE$7,12,31)),     IF((YEAR($T126)+$X126)&lt;=BE$7,               $W126-SUM($Y126:BD126),               $W126/$X126))))</f>
        <v/>
      </c>
      <c r="BF126" s="240">
        <f>IF(OR(NOT(ISNUMBER($T126)),ISBLANK($W126),NOT(ISNUMBER($X126))),0,      IF(OR(YEAR($T126)&gt;BF$7,$X126&lt;=0,(YEAR($T126)+$X126)&lt;BF$7),0,     IF(YEAR($T126)=BF$7,               ($W126/($X126*360))*DAYS360($T126,DATE(BF$7,12,31)),     IF((YEAR($T126)+$X126)&lt;=BF$7,               $W126-SUM($Y126:BE126),               $W126/$X126))))</f>
        <v/>
      </c>
      <c r="BG126" s="240">
        <f>IF(OR(NOT(ISNUMBER($T126)),ISBLANK($W126),NOT(ISNUMBER($X126))),0,      IF(OR(YEAR($T126)&gt;BG$7,$X126&lt;=0,(YEAR($T126)+$X126)&lt;BG$7),0,     IF(YEAR($T126)=BG$7,               ($W126/($X126*360))*DAYS360($T126,DATE(BG$7,12,31)),     IF((YEAR($T126)+$X126)&lt;=BG$7,               $W126-SUM($Y126:BF126),               $W126/$X126))))</f>
        <v/>
      </c>
      <c r="BH126" s="240">
        <f>IF(OR(NOT(ISNUMBER($T126)),ISBLANK($W126),NOT(ISNUMBER($X126))),0,      IF(OR(YEAR($T126)&gt;BH$7,$X126&lt;=0,(YEAR($T126)+$X126)&lt;BH$7),0,     IF(YEAR($T126)=BH$7,               ($W126/($X126*360))*DAYS360($T126,DATE(BH$7,12,31)),     IF((YEAR($T126)+$X126)&lt;=BH$7,               $W126-SUM($Y126:BG126),               $W126/$X126))))</f>
        <v/>
      </c>
      <c r="BI126" s="240">
        <f>IF(OR(NOT(ISNUMBER($T126)),ISBLANK($W126),NOT(ISNUMBER($X126))),0,      IF(OR(YEAR($T126)&gt;BI$7,$X126&lt;=0,(YEAR($T126)+$X126)&lt;BI$7),0,     IF(YEAR($T126)=BI$7,               ($W126/($X126*360))*DAYS360($T126,DATE(BI$7,12,31)),     IF((YEAR($T126)+$X126)&lt;=BI$7,               $W126-SUM($Y126:BH126),               $W126/$X126))))</f>
        <v/>
      </c>
      <c r="BJ126" s="240">
        <f>IF(OR(NOT(ISNUMBER($T126)),ISBLANK($W126),NOT(ISNUMBER($X126))),0,      IF(OR(YEAR($T126)&gt;BJ$7,$X126&lt;=0,(YEAR($T126)+$X126)&lt;BJ$7),0,     IF(YEAR($T126)=BJ$7,               ($W126/($X126*360))*DAYS360($T126,DATE(BJ$7,12,31)),     IF((YEAR($T126)+$X126)&lt;=BJ$7,               $W126-SUM($Y126:BI126),               $W126/$X126))))</f>
        <v/>
      </c>
      <c r="BK126" s="240">
        <f>IF(OR(NOT(ISNUMBER($T126)),ISBLANK($W126),NOT(ISNUMBER($X126))),0,      IF(OR(YEAR($T126)&gt;BK$7,$X126&lt;=0,(YEAR($T126)+$X126)&lt;BK$7),0,     IF(YEAR($T126)=BK$7,               ($W126/($X126*360))*DAYS360($T126,DATE(BK$7,12,31)),     IF((YEAR($T126)+$X126)&lt;=BK$7,               $W126-SUM($Y126:BJ126),               $W126/$X126))))</f>
        <v/>
      </c>
      <c r="BL126" s="240">
        <f>IF(OR(NOT(ISNUMBER($T126)),ISBLANK($W126),NOT(ISNUMBER($X126))),0,      IF(OR(YEAR($T126)&gt;BL$7,$X126&lt;=0,(YEAR($T126)+$X126)&lt;BL$7),0,     IF(YEAR($T126)=BL$7,               ($W126/($X126*360))*DAYS360($T126,DATE(BL$7,12,31)),     IF((YEAR($T126)+$X126)&lt;=BL$7,               $W126-SUM($Y126:BK126),               $W126/$X126))))</f>
        <v/>
      </c>
      <c r="BM126" s="240">
        <f>IF(OR(NOT(ISNUMBER($T126)),ISBLANK($W126),NOT(ISNUMBER($X126))),0,      IF(OR(YEAR($T126)&gt;BM$7,$X126&lt;=0,(YEAR($T126)+$X126)&lt;BM$7),0,     IF(YEAR($T126)=BM$7,               ($W126/($X126*360))*DAYS360($T126,DATE(BM$7,12,31)),     IF((YEAR($T126)+$X126)&lt;=BM$7,               $W126-SUM($Y126:BL126),               $W126/$X126))))</f>
        <v/>
      </c>
      <c r="BN126" s="240">
        <f>IF(OR(NOT(ISNUMBER($T126)),ISBLANK($W126),NOT(ISNUMBER($X126))),0,      IF(OR(YEAR($T126)&gt;BN$7,$X126&lt;=0,(YEAR($T126)+$X126)&lt;BN$7),0,     IF(YEAR($T126)=BN$7,               ($W126/($X126*360))*DAYS360($T126,DATE(BN$7,12,31)),     IF((YEAR($T126)+$X126)&lt;=BN$7,               $W126-SUM($Y126:BM126),               $W126/$X126))))</f>
        <v/>
      </c>
      <c r="BO126" s="240">
        <f>IF(OR(NOT(ISNUMBER($T126)),ISBLANK($W126),NOT(ISNUMBER($X126))),0,      IF(OR(YEAR($T126)&gt;BO$7,$X126&lt;=0,(YEAR($T126)+$X126)&lt;BO$7),0,     IF(YEAR($T126)=BO$7,               ($W126/($X126*360))*DAYS360($T126,DATE(BO$7,12,31)),     IF((YEAR($T126)+$X126)&lt;=BO$7,               $W126-SUM($Y126:BN126),               $W126/$X126))))</f>
        <v/>
      </c>
      <c r="BP126" s="240">
        <f>IF(OR(NOT(ISNUMBER($T126)),ISBLANK($W126),NOT(ISNUMBER($X126))),0,      IF(OR(YEAR($T126)&gt;BP$7,$X126&lt;=0,(YEAR($T126)+$X126)&lt;BP$7),0,     IF(YEAR($T126)=BP$7,               ($W126/($X126*360))*DAYS360($T126,DATE(BP$7,12,31)),     IF((YEAR($T126)+$X126)&lt;=BP$7,               $W126-SUM($Y126:BO126),               $W126/$X126))))</f>
        <v/>
      </c>
      <c r="BQ126" s="240">
        <f>IF(OR(NOT(ISNUMBER($T126)),ISBLANK($W126),NOT(ISNUMBER($X126))),0,      IF(OR(YEAR($T126)&gt;BQ$7,$X126&lt;=0,(YEAR($T126)+$X126)&lt;BQ$7),0,     IF(YEAR($T126)=BQ$7,               ($W126/($X126*360))*DAYS360($T126,DATE(BQ$7,12,31)),     IF((YEAR($T126)+$X126)&lt;=BQ$7,               $W126-SUM($Y126:BP126),               $W126/$X126))))</f>
        <v/>
      </c>
      <c r="BR126" s="240">
        <f>IF(OR(NOT(ISNUMBER($T126)),ISBLANK($W126),NOT(ISNUMBER($X126))),0,      IF(OR(YEAR($T126)&gt;BR$7,$X126&lt;=0,(YEAR($T126)+$X126)&lt;BR$7),0,     IF(YEAR($T126)=BR$7,               ($W126/($X126*360))*DAYS360($T126,DATE(BR$7,12,31)),     IF((YEAR($T126)+$X126)&lt;=BR$7,               $W126-SUM($Y126:BQ126),               $W126/$X126))))</f>
        <v/>
      </c>
      <c r="BS126" s="240">
        <f>IF(OR(NOT(ISNUMBER($T126)),ISBLANK($W126),NOT(ISNUMBER($X126))),0,      IF(OR(YEAR($T126)&gt;BS$7,$X126&lt;=0,(YEAR($T126)+$X126)&lt;BS$7),0,     IF(YEAR($T126)=BS$7,               ($W126/($X126*360))*DAYS360($T126,DATE(BS$7,12,31)),     IF((YEAR($T126)+$X126)&lt;=BS$7,               $W126-SUM($Y126:BR126),               $W126/$X126))))</f>
        <v/>
      </c>
      <c r="BT126" s="240">
        <f>IF(OR(NOT(ISNUMBER($T126)),ISBLANK($W126),NOT(ISNUMBER($X126))),0,      IF(OR(YEAR($T126)&gt;BT$7,$X126&lt;=0,(YEAR($T126)+$X126)&lt;BT$7),0,     IF(YEAR($T126)=BT$7,               ($W126/($X126*360))*DAYS360($T126,DATE(BT$7,12,31)),     IF((YEAR($T126)+$X126)&lt;=BT$7,               $W126-SUM($Y126:BS126),               $W126/$X126))))</f>
        <v/>
      </c>
      <c r="BU126" s="240">
        <f>IF(OR(NOT(ISNUMBER($T126)),ISBLANK($W126),NOT(ISNUMBER($X126))),0,      IF(OR(YEAR($T126)&gt;BU$7,$X126&lt;=0,(YEAR($T126)+$X126)&lt;BU$7),0,     IF(YEAR($T126)=BU$7,               ($W126/($X126*360))*DAYS360($T126,DATE(BU$7,12,31)),     IF((YEAR($T126)+$X126)&lt;=BU$7,               $W126-SUM($Y126:BT126),               $W126/$X126))))</f>
        <v/>
      </c>
      <c r="BV126" s="240">
        <f>IF(OR(NOT(ISNUMBER($T126)),ISBLANK($W126),NOT(ISNUMBER($X126))),0,      IF(OR(YEAR($T126)&gt;BV$7,$X126&lt;=0,(YEAR($T126)+$X126)&lt;BV$7),0,     IF(YEAR($T126)=BV$7,               ($W126/($X126*360))*DAYS360($T126,DATE(BV$7,12,31)),     IF((YEAR($T126)+$X126)&lt;=BV$7,               $W126-SUM($Y126:BU126),               $W126/$X126))))</f>
        <v/>
      </c>
      <c r="BW126" s="240">
        <f>IF(OR(NOT(ISNUMBER($T126)),ISBLANK($W126),NOT(ISNUMBER($X126))),0,      IF(OR(YEAR($T126)&gt;BW$7,$X126&lt;=0,(YEAR($T126)+$X126)&lt;BW$7),0,     IF(YEAR($T126)=BW$7,               ($W126/($X126*360))*DAYS360($T126,DATE(BW$7,12,31)),     IF((YEAR($T126)+$X126)&lt;=BW$7,               $W126-SUM($Y126:BV126),               $W126/$X126))))</f>
        <v/>
      </c>
      <c r="BX126" s="240">
        <f>IF(OR(NOT(ISNUMBER($T126)),ISBLANK($W126),NOT(ISNUMBER($X126))),0,      IF(OR(YEAR($T126)&gt;BX$7,$X126&lt;=0,(YEAR($T126)+$X126)&lt;BX$7),0,     IF(YEAR($T126)=BX$7,               ($W126/($X126*360))*DAYS360($T126,DATE(BX$7,12,31)),     IF((YEAR($T126)+$X126)&lt;=BX$7,               $W126-SUM($Y126:BW126),               $W126/$X126))))</f>
        <v/>
      </c>
      <c r="BY126" s="240">
        <f>IF(OR(NOT(ISNUMBER($T126)),ISBLANK($W126),NOT(ISNUMBER($X126))),0,      IF(OR(YEAR($T126)&gt;BY$7,$X126&lt;=0,(YEAR($T126)+$X126)&lt;BY$7),0,     IF(YEAR($T126)=BY$7,               ($W126/($X126*360))*DAYS360($T126,DATE(BY$7,12,31)),     IF((YEAR($T126)+$X126)&lt;=BY$7,               $W126-SUM($Y126:BX126),               $W126/$X126))))</f>
        <v/>
      </c>
    </row>
    <row r="127" ht="15" customFormat="1" customHeight="1" s="14">
      <c r="A127" s="12" t="n"/>
      <c r="B127" s="30" t="inlineStr">
        <is>
          <t>Bien_Immo - 1</t>
        </is>
      </c>
      <c r="C127" s="190" t="n"/>
      <c r="D127" s="356" t="n"/>
      <c r="E127" s="525" t="n"/>
      <c r="F127" s="525" t="n"/>
      <c r="G127" s="525" t="n"/>
      <c r="H127" s="525" t="n"/>
      <c r="I127" s="525" t="n"/>
      <c r="J127" s="525" t="n"/>
      <c r="K127" s="525" t="n"/>
      <c r="L127" s="525" t="n"/>
      <c r="M127" s="525" t="n"/>
      <c r="N127" s="526" t="n"/>
      <c r="O127" s="260" t="n"/>
      <c r="P127" s="191" t="n"/>
      <c r="Q127" s="341" t="inlineStr">
        <is>
          <t>Autres immobilisations corporelles</t>
        </is>
      </c>
      <c r="R127" s="18" t="n"/>
      <c r="S127" s="12">
        <f>B133</f>
        <v/>
      </c>
      <c r="T127" s="176">
        <f>IFERROR( IF(ISBLANK(C133),"",IF(C133&lt;HLOOKUP(S127,$Z$275:$AC$280,5,FALSE),"",MAX(HLOOKUP(S127,$Z$275:$AC$280,6,FALSE),C133) ) ),"")</f>
        <v/>
      </c>
      <c r="U127" s="287">
        <f>IF(ISBLANK(D133),"",D133)</f>
        <v/>
      </c>
      <c r="V127" s="316">
        <f>Q133</f>
        <v/>
      </c>
      <c r="W127" s="512">
        <f>IF(ISBLANK(O133),0,O133)</f>
        <v/>
      </c>
      <c r="X127" s="512">
        <f>IF(ISBLANK(P133),"",P133)</f>
        <v/>
      </c>
      <c r="Y127" s="12" t="n"/>
      <c r="Z127" s="240">
        <f>IF(OR(NOT(ISNUMBER($T127)),ISBLANK($W127),NOT(ISNUMBER($X127))),0,      IF(OR(YEAR($T127)&gt;Z$7,$X127&lt;=0,(YEAR($T127)+$X127)&lt;Z$7),0,     IF(YEAR($T127)=Z$7,               ($W127/($X127*360))*DAYS360($T127,DATE(Z$7,12,31)),     IF((YEAR($T127)+$X127)&lt;=Z$7,               $W127-SUM($Y127:Y127),               $W127/$X127))))</f>
        <v/>
      </c>
      <c r="AA127" s="240">
        <f>IF(OR(NOT(ISNUMBER($T127)),ISBLANK($W127),NOT(ISNUMBER($X127))),0,      IF(OR(YEAR($T127)&gt;AA$7,$X127&lt;=0,(YEAR($T127)+$X127)&lt;AA$7),0,     IF(YEAR($T127)=AA$7,               ($W127/($X127*360))*DAYS360($T127,DATE(AA$7,12,31)),     IF((YEAR($T127)+$X127)&lt;=AA$7,               $W127-SUM($Y127:Z127),               $W127/$X127))))</f>
        <v/>
      </c>
      <c r="AB127" s="240">
        <f>IF(OR(NOT(ISNUMBER($T127)),ISBLANK($W127),NOT(ISNUMBER($X127))),0,      IF(OR(YEAR($T127)&gt;AB$7,$X127&lt;=0,(YEAR($T127)+$X127)&lt;AB$7),0,     IF(YEAR($T127)=AB$7,               ($W127/($X127*360))*DAYS360($T127,DATE(AB$7,12,31)),     IF((YEAR($T127)+$X127)&lt;=AB$7,               $W127-SUM($Y127:AA127),               $W127/$X127))))</f>
        <v/>
      </c>
      <c r="AC127" s="240">
        <f>IF(OR(NOT(ISNUMBER($T127)),ISBLANK($W127),NOT(ISNUMBER($X127))),0,      IF(OR(YEAR($T127)&gt;AC$7,$X127&lt;=0,(YEAR($T127)+$X127)&lt;AC$7),0,     IF(YEAR($T127)=AC$7,               ($W127/($X127*360))*DAYS360($T127,DATE(AC$7,12,31)),     IF((YEAR($T127)+$X127)&lt;=AC$7,               $W127-SUM($Y127:AB127),               $W127/$X127))))</f>
        <v/>
      </c>
      <c r="AD127" s="240">
        <f>IF(OR(NOT(ISNUMBER($T127)),ISBLANK($W127),NOT(ISNUMBER($X127))),0,      IF(OR(YEAR($T127)&gt;AD$7,$X127&lt;=0,(YEAR($T127)+$X127)&lt;AD$7),0,     IF(YEAR($T127)=AD$7,               ($W127/($X127*360))*DAYS360($T127,DATE(AD$7,12,31)),     IF((YEAR($T127)+$X127)&lt;=AD$7,               $W127-SUM($Y127:AC127),               $W127/$X127))))</f>
        <v/>
      </c>
      <c r="AE127" s="240">
        <f>IF(OR(NOT(ISNUMBER($T127)),ISBLANK($W127),NOT(ISNUMBER($X127))),0,      IF(OR(YEAR($T127)&gt;AE$7,$X127&lt;=0,(YEAR($T127)+$X127)&lt;AE$7),0,     IF(YEAR($T127)=AE$7,               ($W127/($X127*360))*DAYS360($T127,DATE(AE$7,12,31)),     IF((YEAR($T127)+$X127)&lt;=AE$7,               $W127-SUM($Y127:AD127),               $W127/$X127))))</f>
        <v/>
      </c>
      <c r="AF127" s="240">
        <f>IF(OR(NOT(ISNUMBER($T127)),ISBLANK($W127),NOT(ISNUMBER($X127))),0,      IF(OR(YEAR($T127)&gt;AF$7,$X127&lt;=0,(YEAR($T127)+$X127)&lt;AF$7),0,     IF(YEAR($T127)=AF$7,               ($W127/($X127*360))*DAYS360($T127,DATE(AF$7,12,31)),     IF((YEAR($T127)+$X127)&lt;=AF$7,               $W127-SUM($Y127:AE127),               $W127/$X127))))</f>
        <v/>
      </c>
      <c r="AG127" s="240">
        <f>IF(OR(NOT(ISNUMBER($T127)),ISBLANK($W127),NOT(ISNUMBER($X127))),0,      IF(OR(YEAR($T127)&gt;AG$7,$X127&lt;=0,(YEAR($T127)+$X127)&lt;AG$7),0,     IF(YEAR($T127)=AG$7,               ($W127/($X127*360))*DAYS360($T127,DATE(AG$7,12,31)),     IF((YEAR($T127)+$X127)&lt;=AG$7,               $W127-SUM($Y127:AF127),               $W127/$X127))))</f>
        <v/>
      </c>
      <c r="AH127" s="240">
        <f>IF(OR(NOT(ISNUMBER($T127)),ISBLANK($W127),NOT(ISNUMBER($X127))),0,      IF(OR(YEAR($T127)&gt;AH$7,$X127&lt;=0,(YEAR($T127)+$X127)&lt;AH$7),0,     IF(YEAR($T127)=AH$7,               ($W127/($X127*360))*DAYS360($T127,DATE(AH$7,12,31)),     IF((YEAR($T127)+$X127)&lt;=AH$7,               $W127-SUM($Y127:AG127),               $W127/$X127))))</f>
        <v/>
      </c>
      <c r="AI127" s="240">
        <f>IF(OR(NOT(ISNUMBER($T127)),ISBLANK($W127),NOT(ISNUMBER($X127))),0,      IF(OR(YEAR($T127)&gt;AI$7,$X127&lt;=0,(YEAR($T127)+$X127)&lt;AI$7),0,     IF(YEAR($T127)=AI$7,               ($W127/($X127*360))*DAYS360($T127,DATE(AI$7,12,31)),     IF((YEAR($T127)+$X127)&lt;=AI$7,               $W127-SUM($Y127:AH127),               $W127/$X127))))</f>
        <v/>
      </c>
      <c r="AJ127" s="240">
        <f>IF(OR(NOT(ISNUMBER($T127)),ISBLANK($W127),NOT(ISNUMBER($X127))),0,      IF(OR(YEAR($T127)&gt;AJ$7,$X127&lt;=0,(YEAR($T127)+$X127)&lt;AJ$7),0,     IF(YEAR($T127)=AJ$7,               ($W127/($X127*360))*DAYS360($T127,DATE(AJ$7,12,31)),     IF((YEAR($T127)+$X127)&lt;=AJ$7,               $W127-SUM($Y127:AI127),               $W127/$X127))))</f>
        <v/>
      </c>
      <c r="AK127" s="240">
        <f>IF(OR(NOT(ISNUMBER($T127)),ISBLANK($W127),NOT(ISNUMBER($X127))),0,      IF(OR(YEAR($T127)&gt;AK$7,$X127&lt;=0,(YEAR($T127)+$X127)&lt;AK$7),0,     IF(YEAR($T127)=AK$7,               ($W127/($X127*360))*DAYS360($T127,DATE(AK$7,12,31)),     IF((YEAR($T127)+$X127)&lt;=AK$7,               $W127-SUM($Y127:AJ127),               $W127/$X127))))</f>
        <v/>
      </c>
      <c r="AL127" s="240">
        <f>IF(OR(NOT(ISNUMBER($T127)),ISBLANK($W127),NOT(ISNUMBER($X127))),0,      IF(OR(YEAR($T127)&gt;AL$7,$X127&lt;=0,(YEAR($T127)+$X127)&lt;AL$7),0,     IF(YEAR($T127)=AL$7,               ($W127/($X127*360))*DAYS360($T127,DATE(AL$7,12,31)),     IF((YEAR($T127)+$X127)&lt;=AL$7,               $W127-SUM($Y127:AK127),               $W127/$X127))))</f>
        <v/>
      </c>
      <c r="AM127" s="240">
        <f>IF(OR(NOT(ISNUMBER($T127)),ISBLANK($W127),NOT(ISNUMBER($X127))),0,      IF(OR(YEAR($T127)&gt;AM$7,$X127&lt;=0,(YEAR($T127)+$X127)&lt;AM$7),0,     IF(YEAR($T127)=AM$7,               ($W127/($X127*360))*DAYS360($T127,DATE(AM$7,12,31)),     IF((YEAR($T127)+$X127)&lt;=AM$7,               $W127-SUM($Y127:AL127),               $W127/$X127))))</f>
        <v/>
      </c>
      <c r="AN127" s="240">
        <f>IF(OR(NOT(ISNUMBER($T127)),ISBLANK($W127),NOT(ISNUMBER($X127))),0,      IF(OR(YEAR($T127)&gt;AN$7,$X127&lt;=0,(YEAR($T127)+$X127)&lt;AN$7),0,     IF(YEAR($T127)=AN$7,               ($W127/($X127*360))*DAYS360($T127,DATE(AN$7,12,31)),     IF((YEAR($T127)+$X127)&lt;=AN$7,               $W127-SUM($Y127:AM127),               $W127/$X127))))</f>
        <v/>
      </c>
      <c r="AO127" s="240">
        <f>IF(OR(NOT(ISNUMBER($T127)),ISBLANK($W127),NOT(ISNUMBER($X127))),0,      IF(OR(YEAR($T127)&gt;AO$7,$X127&lt;=0,(YEAR($T127)+$X127)&lt;AO$7),0,     IF(YEAR($T127)=AO$7,               ($W127/($X127*360))*DAYS360($T127,DATE(AO$7,12,31)),     IF((YEAR($T127)+$X127)&lt;=AO$7,               $W127-SUM($Y127:AN127),               $W127/$X127))))</f>
        <v/>
      </c>
      <c r="AP127" s="240">
        <f>IF(OR(NOT(ISNUMBER($T127)),ISBLANK($W127),NOT(ISNUMBER($X127))),0,      IF(OR(YEAR($T127)&gt;AP$7,$X127&lt;=0,(YEAR($T127)+$X127)&lt;AP$7),0,     IF(YEAR($T127)=AP$7,               ($W127/($X127*360))*DAYS360($T127,DATE(AP$7,12,31)),     IF((YEAR($T127)+$X127)&lt;=AP$7,               $W127-SUM($Y127:AO127),               $W127/$X127))))</f>
        <v/>
      </c>
      <c r="AQ127" s="240">
        <f>IF(OR(NOT(ISNUMBER($T127)),ISBLANK($W127),NOT(ISNUMBER($X127))),0,      IF(OR(YEAR($T127)&gt;AQ$7,$X127&lt;=0,(YEAR($T127)+$X127)&lt;AQ$7),0,     IF(YEAR($T127)=AQ$7,               ($W127/($X127*360))*DAYS360($T127,DATE(AQ$7,12,31)),     IF((YEAR($T127)+$X127)&lt;=AQ$7,               $W127-SUM($Y127:AP127),               $W127/$X127))))</f>
        <v/>
      </c>
      <c r="AR127" s="240">
        <f>IF(OR(NOT(ISNUMBER($T127)),ISBLANK($W127),NOT(ISNUMBER($X127))),0,      IF(OR(YEAR($T127)&gt;AR$7,$X127&lt;=0,(YEAR($T127)+$X127)&lt;AR$7),0,     IF(YEAR($T127)=AR$7,               ($W127/($X127*360))*DAYS360($T127,DATE(AR$7,12,31)),     IF((YEAR($T127)+$X127)&lt;=AR$7,               $W127-SUM($Y127:AQ127),               $W127/$X127))))</f>
        <v/>
      </c>
      <c r="AS127" s="240">
        <f>IF(OR(NOT(ISNUMBER($T127)),ISBLANK($W127),NOT(ISNUMBER($X127))),0,      IF(OR(YEAR($T127)&gt;AS$7,$X127&lt;=0,(YEAR($T127)+$X127)&lt;AS$7),0,     IF(YEAR($T127)=AS$7,               ($W127/($X127*360))*DAYS360($T127,DATE(AS$7,12,31)),     IF((YEAR($T127)+$X127)&lt;=AS$7,               $W127-SUM($Y127:AR127),               $W127/$X127))))</f>
        <v/>
      </c>
      <c r="AT127" s="240">
        <f>IF(OR(NOT(ISNUMBER($T127)),ISBLANK($W127),NOT(ISNUMBER($X127))),0,      IF(OR(YEAR($T127)&gt;AT$7,$X127&lt;=0,(YEAR($T127)+$X127)&lt;AT$7),0,     IF(YEAR($T127)=AT$7,               ($W127/($X127*360))*DAYS360($T127,DATE(AT$7,12,31)),     IF((YEAR($T127)+$X127)&lt;=AT$7,               $W127-SUM($Y127:AS127),               $W127/$X127))))</f>
        <v/>
      </c>
      <c r="AU127" s="240">
        <f>IF(OR(NOT(ISNUMBER($T127)),ISBLANK($W127),NOT(ISNUMBER($X127))),0,      IF(OR(YEAR($T127)&gt;AU$7,$X127&lt;=0,(YEAR($T127)+$X127)&lt;AU$7),0,     IF(YEAR($T127)=AU$7,               ($W127/($X127*360))*DAYS360($T127,DATE(AU$7,12,31)),     IF((YEAR($T127)+$X127)&lt;=AU$7,               $W127-SUM($Y127:AT127),               $W127/$X127))))</f>
        <v/>
      </c>
      <c r="AV127" s="240">
        <f>IF(OR(NOT(ISNUMBER($T127)),ISBLANK($W127),NOT(ISNUMBER($X127))),0,      IF(OR(YEAR($T127)&gt;AV$7,$X127&lt;=0,(YEAR($T127)+$X127)&lt;AV$7),0,     IF(YEAR($T127)=AV$7,               ($W127/($X127*360))*DAYS360($T127,DATE(AV$7,12,31)),     IF((YEAR($T127)+$X127)&lt;=AV$7,               $W127-SUM($Y127:AU127),               $W127/$X127))))</f>
        <v/>
      </c>
      <c r="AW127" s="240">
        <f>IF(OR(NOT(ISNUMBER($T127)),ISBLANK($W127),NOT(ISNUMBER($X127))),0,      IF(OR(YEAR($T127)&gt;AW$7,$X127&lt;=0,(YEAR($T127)+$X127)&lt;AW$7),0,     IF(YEAR($T127)=AW$7,               ($W127/($X127*360))*DAYS360($T127,DATE(AW$7,12,31)),     IF((YEAR($T127)+$X127)&lt;=AW$7,               $W127-SUM($Y127:AV127),               $W127/$X127))))</f>
        <v/>
      </c>
      <c r="AX127" s="240">
        <f>IF(OR(NOT(ISNUMBER($T127)),ISBLANK($W127),NOT(ISNUMBER($X127))),0,      IF(OR(YEAR($T127)&gt;AX$7,$X127&lt;=0,(YEAR($T127)+$X127)&lt;AX$7),0,     IF(YEAR($T127)=AX$7,               ($W127/($X127*360))*DAYS360($T127,DATE(AX$7,12,31)),     IF((YEAR($T127)+$X127)&lt;=AX$7,               $W127-SUM($Y127:AW127),               $W127/$X127))))</f>
        <v/>
      </c>
      <c r="AY127" s="240">
        <f>IF(OR(NOT(ISNUMBER($T127)),ISBLANK($W127),NOT(ISNUMBER($X127))),0,      IF(OR(YEAR($T127)&gt;AY$7,$X127&lt;=0,(YEAR($T127)+$X127)&lt;AY$7),0,     IF(YEAR($T127)=AY$7,               ($W127/($X127*360))*DAYS360($T127,DATE(AY$7,12,31)),     IF((YEAR($T127)+$X127)&lt;=AY$7,               $W127-SUM($Y127:AX127),               $W127/$X127))))</f>
        <v/>
      </c>
      <c r="AZ127" s="240">
        <f>IF(OR(NOT(ISNUMBER($T127)),ISBLANK($W127),NOT(ISNUMBER($X127))),0,      IF(OR(YEAR($T127)&gt;AZ$7,$X127&lt;=0,(YEAR($T127)+$X127)&lt;AZ$7),0,     IF(YEAR($T127)=AZ$7,               ($W127/($X127*360))*DAYS360($T127,DATE(AZ$7,12,31)),     IF((YEAR($T127)+$X127)&lt;=AZ$7,               $W127-SUM($Y127:AY127),               $W127/$X127))))</f>
        <v/>
      </c>
      <c r="BA127" s="240">
        <f>IF(OR(NOT(ISNUMBER($T127)),ISBLANK($W127),NOT(ISNUMBER($X127))),0,      IF(OR(YEAR($T127)&gt;BA$7,$X127&lt;=0,(YEAR($T127)+$X127)&lt;BA$7),0,     IF(YEAR($T127)=BA$7,               ($W127/($X127*360))*DAYS360($T127,DATE(BA$7,12,31)),     IF((YEAR($T127)+$X127)&lt;=BA$7,               $W127-SUM($Y127:AZ127),               $W127/$X127))))</f>
        <v/>
      </c>
      <c r="BB127" s="240">
        <f>IF(OR(NOT(ISNUMBER($T127)),ISBLANK($W127),NOT(ISNUMBER($X127))),0,      IF(OR(YEAR($T127)&gt;BB$7,$X127&lt;=0,(YEAR($T127)+$X127)&lt;BB$7),0,     IF(YEAR($T127)=BB$7,               ($W127/($X127*360))*DAYS360($T127,DATE(BB$7,12,31)),     IF((YEAR($T127)+$X127)&lt;=BB$7,               $W127-SUM($Y127:BA127),               $W127/$X127))))</f>
        <v/>
      </c>
      <c r="BC127" s="240">
        <f>IF(OR(NOT(ISNUMBER($T127)),ISBLANK($W127),NOT(ISNUMBER($X127))),0,      IF(OR(YEAR($T127)&gt;BC$7,$X127&lt;=0,(YEAR($T127)+$X127)&lt;BC$7),0,     IF(YEAR($T127)=BC$7,               ($W127/($X127*360))*DAYS360($T127,DATE(BC$7,12,31)),     IF((YEAR($T127)+$X127)&lt;=BC$7,               $W127-SUM($Y127:BB127),               $W127/$X127))))</f>
        <v/>
      </c>
      <c r="BD127" s="240">
        <f>IF(OR(NOT(ISNUMBER($T127)),ISBLANK($W127),NOT(ISNUMBER($X127))),0,      IF(OR(YEAR($T127)&gt;BD$7,$X127&lt;=0,(YEAR($T127)+$X127)&lt;BD$7),0,     IF(YEAR($T127)=BD$7,               ($W127/($X127*360))*DAYS360($T127,DATE(BD$7,12,31)),     IF((YEAR($T127)+$X127)&lt;=BD$7,               $W127-SUM($Y127:BC127),               $W127/$X127))))</f>
        <v/>
      </c>
      <c r="BE127" s="240">
        <f>IF(OR(NOT(ISNUMBER($T127)),ISBLANK($W127),NOT(ISNUMBER($X127))),0,      IF(OR(YEAR($T127)&gt;BE$7,$X127&lt;=0,(YEAR($T127)+$X127)&lt;BE$7),0,     IF(YEAR($T127)=BE$7,               ($W127/($X127*360))*DAYS360($T127,DATE(BE$7,12,31)),     IF((YEAR($T127)+$X127)&lt;=BE$7,               $W127-SUM($Y127:BD127),               $W127/$X127))))</f>
        <v/>
      </c>
      <c r="BF127" s="240">
        <f>IF(OR(NOT(ISNUMBER($T127)),ISBLANK($W127),NOT(ISNUMBER($X127))),0,      IF(OR(YEAR($T127)&gt;BF$7,$X127&lt;=0,(YEAR($T127)+$X127)&lt;BF$7),0,     IF(YEAR($T127)=BF$7,               ($W127/($X127*360))*DAYS360($T127,DATE(BF$7,12,31)),     IF((YEAR($T127)+$X127)&lt;=BF$7,               $W127-SUM($Y127:BE127),               $W127/$X127))))</f>
        <v/>
      </c>
      <c r="BG127" s="240">
        <f>IF(OR(NOT(ISNUMBER($T127)),ISBLANK($W127),NOT(ISNUMBER($X127))),0,      IF(OR(YEAR($T127)&gt;BG$7,$X127&lt;=0,(YEAR($T127)+$X127)&lt;BG$7),0,     IF(YEAR($T127)=BG$7,               ($W127/($X127*360))*DAYS360($T127,DATE(BG$7,12,31)),     IF((YEAR($T127)+$X127)&lt;=BG$7,               $W127-SUM($Y127:BF127),               $W127/$X127))))</f>
        <v/>
      </c>
      <c r="BH127" s="240">
        <f>IF(OR(NOT(ISNUMBER($T127)),ISBLANK($W127),NOT(ISNUMBER($X127))),0,      IF(OR(YEAR($T127)&gt;BH$7,$X127&lt;=0,(YEAR($T127)+$X127)&lt;BH$7),0,     IF(YEAR($T127)=BH$7,               ($W127/($X127*360))*DAYS360($T127,DATE(BH$7,12,31)),     IF((YEAR($T127)+$X127)&lt;=BH$7,               $W127-SUM($Y127:BG127),               $W127/$X127))))</f>
        <v/>
      </c>
      <c r="BI127" s="240">
        <f>IF(OR(NOT(ISNUMBER($T127)),ISBLANK($W127),NOT(ISNUMBER($X127))),0,      IF(OR(YEAR($T127)&gt;BI$7,$X127&lt;=0,(YEAR($T127)+$X127)&lt;BI$7),0,     IF(YEAR($T127)=BI$7,               ($W127/($X127*360))*DAYS360($T127,DATE(BI$7,12,31)),     IF((YEAR($T127)+$X127)&lt;=BI$7,               $W127-SUM($Y127:BH127),               $W127/$X127))))</f>
        <v/>
      </c>
      <c r="BJ127" s="240">
        <f>IF(OR(NOT(ISNUMBER($T127)),ISBLANK($W127),NOT(ISNUMBER($X127))),0,      IF(OR(YEAR($T127)&gt;BJ$7,$X127&lt;=0,(YEAR($T127)+$X127)&lt;BJ$7),0,     IF(YEAR($T127)=BJ$7,               ($W127/($X127*360))*DAYS360($T127,DATE(BJ$7,12,31)),     IF((YEAR($T127)+$X127)&lt;=BJ$7,               $W127-SUM($Y127:BI127),               $W127/$X127))))</f>
        <v/>
      </c>
      <c r="BK127" s="240">
        <f>IF(OR(NOT(ISNUMBER($T127)),ISBLANK($W127),NOT(ISNUMBER($X127))),0,      IF(OR(YEAR($T127)&gt;BK$7,$X127&lt;=0,(YEAR($T127)+$X127)&lt;BK$7),0,     IF(YEAR($T127)=BK$7,               ($W127/($X127*360))*DAYS360($T127,DATE(BK$7,12,31)),     IF((YEAR($T127)+$X127)&lt;=BK$7,               $W127-SUM($Y127:BJ127),               $W127/$X127))))</f>
        <v/>
      </c>
      <c r="BL127" s="240">
        <f>IF(OR(NOT(ISNUMBER($T127)),ISBLANK($W127),NOT(ISNUMBER($X127))),0,      IF(OR(YEAR($T127)&gt;BL$7,$X127&lt;=0,(YEAR($T127)+$X127)&lt;BL$7),0,     IF(YEAR($T127)=BL$7,               ($W127/($X127*360))*DAYS360($T127,DATE(BL$7,12,31)),     IF((YEAR($T127)+$X127)&lt;=BL$7,               $W127-SUM($Y127:BK127),               $W127/$X127))))</f>
        <v/>
      </c>
      <c r="BM127" s="240">
        <f>IF(OR(NOT(ISNUMBER($T127)),ISBLANK($W127),NOT(ISNUMBER($X127))),0,      IF(OR(YEAR($T127)&gt;BM$7,$X127&lt;=0,(YEAR($T127)+$X127)&lt;BM$7),0,     IF(YEAR($T127)=BM$7,               ($W127/($X127*360))*DAYS360($T127,DATE(BM$7,12,31)),     IF((YEAR($T127)+$X127)&lt;=BM$7,               $W127-SUM($Y127:BL127),               $W127/$X127))))</f>
        <v/>
      </c>
      <c r="BN127" s="240">
        <f>IF(OR(NOT(ISNUMBER($T127)),ISBLANK($W127),NOT(ISNUMBER($X127))),0,      IF(OR(YEAR($T127)&gt;BN$7,$X127&lt;=0,(YEAR($T127)+$X127)&lt;BN$7),0,     IF(YEAR($T127)=BN$7,               ($W127/($X127*360))*DAYS360($T127,DATE(BN$7,12,31)),     IF((YEAR($T127)+$X127)&lt;=BN$7,               $W127-SUM($Y127:BM127),               $W127/$X127))))</f>
        <v/>
      </c>
      <c r="BO127" s="240">
        <f>IF(OR(NOT(ISNUMBER($T127)),ISBLANK($W127),NOT(ISNUMBER($X127))),0,      IF(OR(YEAR($T127)&gt;BO$7,$X127&lt;=0,(YEAR($T127)+$X127)&lt;BO$7),0,     IF(YEAR($T127)=BO$7,               ($W127/($X127*360))*DAYS360($T127,DATE(BO$7,12,31)),     IF((YEAR($T127)+$X127)&lt;=BO$7,               $W127-SUM($Y127:BN127),               $W127/$X127))))</f>
        <v/>
      </c>
      <c r="BP127" s="240">
        <f>IF(OR(NOT(ISNUMBER($T127)),ISBLANK($W127),NOT(ISNUMBER($X127))),0,      IF(OR(YEAR($T127)&gt;BP$7,$X127&lt;=0,(YEAR($T127)+$X127)&lt;BP$7),0,     IF(YEAR($T127)=BP$7,               ($W127/($X127*360))*DAYS360($T127,DATE(BP$7,12,31)),     IF((YEAR($T127)+$X127)&lt;=BP$7,               $W127-SUM($Y127:BO127),               $W127/$X127))))</f>
        <v/>
      </c>
      <c r="BQ127" s="240">
        <f>IF(OR(NOT(ISNUMBER($T127)),ISBLANK($W127),NOT(ISNUMBER($X127))),0,      IF(OR(YEAR($T127)&gt;BQ$7,$X127&lt;=0,(YEAR($T127)+$X127)&lt;BQ$7),0,     IF(YEAR($T127)=BQ$7,               ($W127/($X127*360))*DAYS360($T127,DATE(BQ$7,12,31)),     IF((YEAR($T127)+$X127)&lt;=BQ$7,               $W127-SUM($Y127:BP127),               $W127/$X127))))</f>
        <v/>
      </c>
      <c r="BR127" s="240">
        <f>IF(OR(NOT(ISNUMBER($T127)),ISBLANK($W127),NOT(ISNUMBER($X127))),0,      IF(OR(YEAR($T127)&gt;BR$7,$X127&lt;=0,(YEAR($T127)+$X127)&lt;BR$7),0,     IF(YEAR($T127)=BR$7,               ($W127/($X127*360))*DAYS360($T127,DATE(BR$7,12,31)),     IF((YEAR($T127)+$X127)&lt;=BR$7,               $W127-SUM($Y127:BQ127),               $W127/$X127))))</f>
        <v/>
      </c>
      <c r="BS127" s="240">
        <f>IF(OR(NOT(ISNUMBER($T127)),ISBLANK($W127),NOT(ISNUMBER($X127))),0,      IF(OR(YEAR($T127)&gt;BS$7,$X127&lt;=0,(YEAR($T127)+$X127)&lt;BS$7),0,     IF(YEAR($T127)=BS$7,               ($W127/($X127*360))*DAYS360($T127,DATE(BS$7,12,31)),     IF((YEAR($T127)+$X127)&lt;=BS$7,               $W127-SUM($Y127:BR127),               $W127/$X127))))</f>
        <v/>
      </c>
      <c r="BT127" s="240">
        <f>IF(OR(NOT(ISNUMBER($T127)),ISBLANK($W127),NOT(ISNUMBER($X127))),0,      IF(OR(YEAR($T127)&gt;BT$7,$X127&lt;=0,(YEAR($T127)+$X127)&lt;BT$7),0,     IF(YEAR($T127)=BT$7,               ($W127/($X127*360))*DAYS360($T127,DATE(BT$7,12,31)),     IF((YEAR($T127)+$X127)&lt;=BT$7,               $W127-SUM($Y127:BS127),               $W127/$X127))))</f>
        <v/>
      </c>
      <c r="BU127" s="240">
        <f>IF(OR(NOT(ISNUMBER($T127)),ISBLANK($W127),NOT(ISNUMBER($X127))),0,      IF(OR(YEAR($T127)&gt;BU$7,$X127&lt;=0,(YEAR($T127)+$X127)&lt;BU$7),0,     IF(YEAR($T127)=BU$7,               ($W127/($X127*360))*DAYS360($T127,DATE(BU$7,12,31)),     IF((YEAR($T127)+$X127)&lt;=BU$7,               $W127-SUM($Y127:BT127),               $W127/$X127))))</f>
        <v/>
      </c>
      <c r="BV127" s="240">
        <f>IF(OR(NOT(ISNUMBER($T127)),ISBLANK($W127),NOT(ISNUMBER($X127))),0,      IF(OR(YEAR($T127)&gt;BV$7,$X127&lt;=0,(YEAR($T127)+$X127)&lt;BV$7),0,     IF(YEAR($T127)=BV$7,               ($W127/($X127*360))*DAYS360($T127,DATE(BV$7,12,31)),     IF((YEAR($T127)+$X127)&lt;=BV$7,               $W127-SUM($Y127:BU127),               $W127/$X127))))</f>
        <v/>
      </c>
      <c r="BW127" s="240">
        <f>IF(OR(NOT(ISNUMBER($T127)),ISBLANK($W127),NOT(ISNUMBER($X127))),0,      IF(OR(YEAR($T127)&gt;BW$7,$X127&lt;=0,(YEAR($T127)+$X127)&lt;BW$7),0,     IF(YEAR($T127)=BW$7,               ($W127/($X127*360))*DAYS360($T127,DATE(BW$7,12,31)),     IF((YEAR($T127)+$X127)&lt;=BW$7,               $W127-SUM($Y127:BV127),               $W127/$X127))))</f>
        <v/>
      </c>
      <c r="BX127" s="240">
        <f>IF(OR(NOT(ISNUMBER($T127)),ISBLANK($W127),NOT(ISNUMBER($X127))),0,      IF(OR(YEAR($T127)&gt;BX$7,$X127&lt;=0,(YEAR($T127)+$X127)&lt;BX$7),0,     IF(YEAR($T127)=BX$7,               ($W127/($X127*360))*DAYS360($T127,DATE(BX$7,12,31)),     IF((YEAR($T127)+$X127)&lt;=BX$7,               $W127-SUM($Y127:BW127),               $W127/$X127))))</f>
        <v/>
      </c>
      <c r="BY127" s="240">
        <f>IF(OR(NOT(ISNUMBER($T127)),ISBLANK($W127),NOT(ISNUMBER($X127))),0,      IF(OR(YEAR($T127)&gt;BY$7,$X127&lt;=0,(YEAR($T127)+$X127)&lt;BY$7),0,     IF(YEAR($T127)=BY$7,               ($W127/($X127*360))*DAYS360($T127,DATE(BY$7,12,31)),     IF((YEAR($T127)+$X127)&lt;=BY$7,               $W127-SUM($Y127:BX127),               $W127/$X127))))</f>
        <v/>
      </c>
    </row>
    <row r="128" ht="15" customFormat="1" customHeight="1" s="14">
      <c r="A128" s="12" t="n"/>
      <c r="B128" s="30" t="inlineStr">
        <is>
          <t>Bien_Immo - 1</t>
        </is>
      </c>
      <c r="C128" s="190" t="n"/>
      <c r="D128" s="356" t="n"/>
      <c r="E128" s="525" t="n"/>
      <c r="F128" s="525" t="n"/>
      <c r="G128" s="525" t="n"/>
      <c r="H128" s="525" t="n"/>
      <c r="I128" s="525" t="n"/>
      <c r="J128" s="525" t="n"/>
      <c r="K128" s="525" t="n"/>
      <c r="L128" s="525" t="n"/>
      <c r="M128" s="525" t="n"/>
      <c r="N128" s="526" t="n"/>
      <c r="O128" s="260" t="n"/>
      <c r="P128" s="191" t="n"/>
      <c r="Q128" s="341" t="inlineStr">
        <is>
          <t>Autres immobilisations corporelles</t>
        </is>
      </c>
      <c r="R128" s="18" t="n"/>
      <c r="S128" s="12">
        <f>B134</f>
        <v/>
      </c>
      <c r="T128" s="176">
        <f>IFERROR( IF(ISBLANK(C134),"",IF(C134&lt;HLOOKUP(S128,$Z$275:$AC$280,5,FALSE),"",MAX(HLOOKUP(S128,$Z$275:$AC$280,6,FALSE),C134) ) ),"")</f>
        <v/>
      </c>
      <c r="U128" s="287">
        <f>IF(ISBLANK(D134),"",D134)</f>
        <v/>
      </c>
      <c r="V128" s="316">
        <f>Q134</f>
        <v/>
      </c>
      <c r="W128" s="512">
        <f>IF(ISBLANK(O134),0,O134)</f>
        <v/>
      </c>
      <c r="X128" s="512">
        <f>IF(ISBLANK(P134),"",P134)</f>
        <v/>
      </c>
      <c r="Y128" s="12" t="n"/>
      <c r="Z128" s="240">
        <f>IF(OR(NOT(ISNUMBER($T128)),ISBLANK($W128),NOT(ISNUMBER($X128))),0,      IF(OR(YEAR($T128)&gt;Z$7,$X128&lt;=0,(YEAR($T128)+$X128)&lt;Z$7),0,     IF(YEAR($T128)=Z$7,               ($W128/($X128*360))*DAYS360($T128,DATE(Z$7,12,31)),     IF((YEAR($T128)+$X128)&lt;=Z$7,               $W128-SUM($Y128:Y128),               $W128/$X128))))</f>
        <v/>
      </c>
      <c r="AA128" s="240">
        <f>IF(OR(NOT(ISNUMBER($T128)),ISBLANK($W128),NOT(ISNUMBER($X128))),0,      IF(OR(YEAR($T128)&gt;AA$7,$X128&lt;=0,(YEAR($T128)+$X128)&lt;AA$7),0,     IF(YEAR($T128)=AA$7,               ($W128/($X128*360))*DAYS360($T128,DATE(AA$7,12,31)),     IF((YEAR($T128)+$X128)&lt;=AA$7,               $W128-SUM($Y128:Z128),               $W128/$X128))))</f>
        <v/>
      </c>
      <c r="AB128" s="240">
        <f>IF(OR(NOT(ISNUMBER($T128)),ISBLANK($W128),NOT(ISNUMBER($X128))),0,      IF(OR(YEAR($T128)&gt;AB$7,$X128&lt;=0,(YEAR($T128)+$X128)&lt;AB$7),0,     IF(YEAR($T128)=AB$7,               ($W128/($X128*360))*DAYS360($T128,DATE(AB$7,12,31)),     IF((YEAR($T128)+$X128)&lt;=AB$7,               $W128-SUM($Y128:AA128),               $W128/$X128))))</f>
        <v/>
      </c>
      <c r="AC128" s="240">
        <f>IF(OR(NOT(ISNUMBER($T128)),ISBLANK($W128),NOT(ISNUMBER($X128))),0,      IF(OR(YEAR($T128)&gt;AC$7,$X128&lt;=0,(YEAR($T128)+$X128)&lt;AC$7),0,     IF(YEAR($T128)=AC$7,               ($W128/($X128*360))*DAYS360($T128,DATE(AC$7,12,31)),     IF((YEAR($T128)+$X128)&lt;=AC$7,               $W128-SUM($Y128:AB128),               $W128/$X128))))</f>
        <v/>
      </c>
      <c r="AD128" s="240">
        <f>IF(OR(NOT(ISNUMBER($T128)),ISBLANK($W128),NOT(ISNUMBER($X128))),0,      IF(OR(YEAR($T128)&gt;AD$7,$X128&lt;=0,(YEAR($T128)+$X128)&lt;AD$7),0,     IF(YEAR($T128)=AD$7,               ($W128/($X128*360))*DAYS360($T128,DATE(AD$7,12,31)),     IF((YEAR($T128)+$X128)&lt;=AD$7,               $W128-SUM($Y128:AC128),               $W128/$X128))))</f>
        <v/>
      </c>
      <c r="AE128" s="240">
        <f>IF(OR(NOT(ISNUMBER($T128)),ISBLANK($W128),NOT(ISNUMBER($X128))),0,      IF(OR(YEAR($T128)&gt;AE$7,$X128&lt;=0,(YEAR($T128)+$X128)&lt;AE$7),0,     IF(YEAR($T128)=AE$7,               ($W128/($X128*360))*DAYS360($T128,DATE(AE$7,12,31)),     IF((YEAR($T128)+$X128)&lt;=AE$7,               $W128-SUM($Y128:AD128),               $W128/$X128))))</f>
        <v/>
      </c>
      <c r="AF128" s="240">
        <f>IF(OR(NOT(ISNUMBER($T128)),ISBLANK($W128),NOT(ISNUMBER($X128))),0,      IF(OR(YEAR($T128)&gt;AF$7,$X128&lt;=0,(YEAR($T128)+$X128)&lt;AF$7),0,     IF(YEAR($T128)=AF$7,               ($W128/($X128*360))*DAYS360($T128,DATE(AF$7,12,31)),     IF((YEAR($T128)+$X128)&lt;=AF$7,               $W128-SUM($Y128:AE128),               $W128/$X128))))</f>
        <v/>
      </c>
      <c r="AG128" s="240">
        <f>IF(OR(NOT(ISNUMBER($T128)),ISBLANK($W128),NOT(ISNUMBER($X128))),0,      IF(OR(YEAR($T128)&gt;AG$7,$X128&lt;=0,(YEAR($T128)+$X128)&lt;AG$7),0,     IF(YEAR($T128)=AG$7,               ($W128/($X128*360))*DAYS360($T128,DATE(AG$7,12,31)),     IF((YEAR($T128)+$X128)&lt;=AG$7,               $W128-SUM($Y128:AF128),               $W128/$X128))))</f>
        <v/>
      </c>
      <c r="AH128" s="240">
        <f>IF(OR(NOT(ISNUMBER($T128)),ISBLANK($W128),NOT(ISNUMBER($X128))),0,      IF(OR(YEAR($T128)&gt;AH$7,$X128&lt;=0,(YEAR($T128)+$X128)&lt;AH$7),0,     IF(YEAR($T128)=AH$7,               ($W128/($X128*360))*DAYS360($T128,DATE(AH$7,12,31)),     IF((YEAR($T128)+$X128)&lt;=AH$7,               $W128-SUM($Y128:AG128),               $W128/$X128))))</f>
        <v/>
      </c>
      <c r="AI128" s="240">
        <f>IF(OR(NOT(ISNUMBER($T128)),ISBLANK($W128),NOT(ISNUMBER($X128))),0,      IF(OR(YEAR($T128)&gt;AI$7,$X128&lt;=0,(YEAR($T128)+$X128)&lt;AI$7),0,     IF(YEAR($T128)=AI$7,               ($W128/($X128*360))*DAYS360($T128,DATE(AI$7,12,31)),     IF((YEAR($T128)+$X128)&lt;=AI$7,               $W128-SUM($Y128:AH128),               $W128/$X128))))</f>
        <v/>
      </c>
      <c r="AJ128" s="240">
        <f>IF(OR(NOT(ISNUMBER($T128)),ISBLANK($W128),NOT(ISNUMBER($X128))),0,      IF(OR(YEAR($T128)&gt;AJ$7,$X128&lt;=0,(YEAR($T128)+$X128)&lt;AJ$7),0,     IF(YEAR($T128)=AJ$7,               ($W128/($X128*360))*DAYS360($T128,DATE(AJ$7,12,31)),     IF((YEAR($T128)+$X128)&lt;=AJ$7,               $W128-SUM($Y128:AI128),               $W128/$X128))))</f>
        <v/>
      </c>
      <c r="AK128" s="240">
        <f>IF(OR(NOT(ISNUMBER($T128)),ISBLANK($W128),NOT(ISNUMBER($X128))),0,      IF(OR(YEAR($T128)&gt;AK$7,$X128&lt;=0,(YEAR($T128)+$X128)&lt;AK$7),0,     IF(YEAR($T128)=AK$7,               ($W128/($X128*360))*DAYS360($T128,DATE(AK$7,12,31)),     IF((YEAR($T128)+$X128)&lt;=AK$7,               $W128-SUM($Y128:AJ128),               $W128/$X128))))</f>
        <v/>
      </c>
      <c r="AL128" s="240">
        <f>IF(OR(NOT(ISNUMBER($T128)),ISBLANK($W128),NOT(ISNUMBER($X128))),0,      IF(OR(YEAR($T128)&gt;AL$7,$X128&lt;=0,(YEAR($T128)+$X128)&lt;AL$7),0,     IF(YEAR($T128)=AL$7,               ($W128/($X128*360))*DAYS360($T128,DATE(AL$7,12,31)),     IF((YEAR($T128)+$X128)&lt;=AL$7,               $W128-SUM($Y128:AK128),               $W128/$X128))))</f>
        <v/>
      </c>
      <c r="AM128" s="240">
        <f>IF(OR(NOT(ISNUMBER($T128)),ISBLANK($W128),NOT(ISNUMBER($X128))),0,      IF(OR(YEAR($T128)&gt;AM$7,$X128&lt;=0,(YEAR($T128)+$X128)&lt;AM$7),0,     IF(YEAR($T128)=AM$7,               ($W128/($X128*360))*DAYS360($T128,DATE(AM$7,12,31)),     IF((YEAR($T128)+$X128)&lt;=AM$7,               $W128-SUM($Y128:AL128),               $W128/$X128))))</f>
        <v/>
      </c>
      <c r="AN128" s="240">
        <f>IF(OR(NOT(ISNUMBER($T128)),ISBLANK($W128),NOT(ISNUMBER($X128))),0,      IF(OR(YEAR($T128)&gt;AN$7,$X128&lt;=0,(YEAR($T128)+$X128)&lt;AN$7),0,     IF(YEAR($T128)=AN$7,               ($W128/($X128*360))*DAYS360($T128,DATE(AN$7,12,31)),     IF((YEAR($T128)+$X128)&lt;=AN$7,               $W128-SUM($Y128:AM128),               $W128/$X128))))</f>
        <v/>
      </c>
      <c r="AO128" s="240">
        <f>IF(OR(NOT(ISNUMBER($T128)),ISBLANK($W128),NOT(ISNUMBER($X128))),0,      IF(OR(YEAR($T128)&gt;AO$7,$X128&lt;=0,(YEAR($T128)+$X128)&lt;AO$7),0,     IF(YEAR($T128)=AO$7,               ($W128/($X128*360))*DAYS360($T128,DATE(AO$7,12,31)),     IF((YEAR($T128)+$X128)&lt;=AO$7,               $W128-SUM($Y128:AN128),               $W128/$X128))))</f>
        <v/>
      </c>
      <c r="AP128" s="240">
        <f>IF(OR(NOT(ISNUMBER($T128)),ISBLANK($W128),NOT(ISNUMBER($X128))),0,      IF(OR(YEAR($T128)&gt;AP$7,$X128&lt;=0,(YEAR($T128)+$X128)&lt;AP$7),0,     IF(YEAR($T128)=AP$7,               ($W128/($X128*360))*DAYS360($T128,DATE(AP$7,12,31)),     IF((YEAR($T128)+$X128)&lt;=AP$7,               $W128-SUM($Y128:AO128),               $W128/$X128))))</f>
        <v/>
      </c>
      <c r="AQ128" s="240">
        <f>IF(OR(NOT(ISNUMBER($T128)),ISBLANK($W128),NOT(ISNUMBER($X128))),0,      IF(OR(YEAR($T128)&gt;AQ$7,$X128&lt;=0,(YEAR($T128)+$X128)&lt;AQ$7),0,     IF(YEAR($T128)=AQ$7,               ($W128/($X128*360))*DAYS360($T128,DATE(AQ$7,12,31)),     IF((YEAR($T128)+$X128)&lt;=AQ$7,               $W128-SUM($Y128:AP128),               $W128/$X128))))</f>
        <v/>
      </c>
      <c r="AR128" s="240">
        <f>IF(OR(NOT(ISNUMBER($T128)),ISBLANK($W128),NOT(ISNUMBER($X128))),0,      IF(OR(YEAR($T128)&gt;AR$7,$X128&lt;=0,(YEAR($T128)+$X128)&lt;AR$7),0,     IF(YEAR($T128)=AR$7,               ($W128/($X128*360))*DAYS360($T128,DATE(AR$7,12,31)),     IF((YEAR($T128)+$X128)&lt;=AR$7,               $W128-SUM($Y128:AQ128),               $W128/$X128))))</f>
        <v/>
      </c>
      <c r="AS128" s="240">
        <f>IF(OR(NOT(ISNUMBER($T128)),ISBLANK($W128),NOT(ISNUMBER($X128))),0,      IF(OR(YEAR($T128)&gt;AS$7,$X128&lt;=0,(YEAR($T128)+$X128)&lt;AS$7),0,     IF(YEAR($T128)=AS$7,               ($W128/($X128*360))*DAYS360($T128,DATE(AS$7,12,31)),     IF((YEAR($T128)+$X128)&lt;=AS$7,               $W128-SUM($Y128:AR128),               $W128/$X128))))</f>
        <v/>
      </c>
      <c r="AT128" s="240">
        <f>IF(OR(NOT(ISNUMBER($T128)),ISBLANK($W128),NOT(ISNUMBER($X128))),0,      IF(OR(YEAR($T128)&gt;AT$7,$X128&lt;=0,(YEAR($T128)+$X128)&lt;AT$7),0,     IF(YEAR($T128)=AT$7,               ($W128/($X128*360))*DAYS360($T128,DATE(AT$7,12,31)),     IF((YEAR($T128)+$X128)&lt;=AT$7,               $W128-SUM($Y128:AS128),               $W128/$X128))))</f>
        <v/>
      </c>
      <c r="AU128" s="240">
        <f>IF(OR(NOT(ISNUMBER($T128)),ISBLANK($W128),NOT(ISNUMBER($X128))),0,      IF(OR(YEAR($T128)&gt;AU$7,$X128&lt;=0,(YEAR($T128)+$X128)&lt;AU$7),0,     IF(YEAR($T128)=AU$7,               ($W128/($X128*360))*DAYS360($T128,DATE(AU$7,12,31)),     IF((YEAR($T128)+$X128)&lt;=AU$7,               $W128-SUM($Y128:AT128),               $W128/$X128))))</f>
        <v/>
      </c>
      <c r="AV128" s="240">
        <f>IF(OR(NOT(ISNUMBER($T128)),ISBLANK($W128),NOT(ISNUMBER($X128))),0,      IF(OR(YEAR($T128)&gt;AV$7,$X128&lt;=0,(YEAR($T128)+$X128)&lt;AV$7),0,     IF(YEAR($T128)=AV$7,               ($W128/($X128*360))*DAYS360($T128,DATE(AV$7,12,31)),     IF((YEAR($T128)+$X128)&lt;=AV$7,               $W128-SUM($Y128:AU128),               $W128/$X128))))</f>
        <v/>
      </c>
      <c r="AW128" s="240">
        <f>IF(OR(NOT(ISNUMBER($T128)),ISBLANK($W128),NOT(ISNUMBER($X128))),0,      IF(OR(YEAR($T128)&gt;AW$7,$X128&lt;=0,(YEAR($T128)+$X128)&lt;AW$7),0,     IF(YEAR($T128)=AW$7,               ($W128/($X128*360))*DAYS360($T128,DATE(AW$7,12,31)),     IF((YEAR($T128)+$X128)&lt;=AW$7,               $W128-SUM($Y128:AV128),               $W128/$X128))))</f>
        <v/>
      </c>
      <c r="AX128" s="240">
        <f>IF(OR(NOT(ISNUMBER($T128)),ISBLANK($W128),NOT(ISNUMBER($X128))),0,      IF(OR(YEAR($T128)&gt;AX$7,$X128&lt;=0,(YEAR($T128)+$X128)&lt;AX$7),0,     IF(YEAR($T128)=AX$7,               ($W128/($X128*360))*DAYS360($T128,DATE(AX$7,12,31)),     IF((YEAR($T128)+$X128)&lt;=AX$7,               $W128-SUM($Y128:AW128),               $W128/$X128))))</f>
        <v/>
      </c>
      <c r="AY128" s="240">
        <f>IF(OR(NOT(ISNUMBER($T128)),ISBLANK($W128),NOT(ISNUMBER($X128))),0,      IF(OR(YEAR($T128)&gt;AY$7,$X128&lt;=0,(YEAR($T128)+$X128)&lt;AY$7),0,     IF(YEAR($T128)=AY$7,               ($W128/($X128*360))*DAYS360($T128,DATE(AY$7,12,31)),     IF((YEAR($T128)+$X128)&lt;=AY$7,               $W128-SUM($Y128:AX128),               $W128/$X128))))</f>
        <v/>
      </c>
      <c r="AZ128" s="240">
        <f>IF(OR(NOT(ISNUMBER($T128)),ISBLANK($W128),NOT(ISNUMBER($X128))),0,      IF(OR(YEAR($T128)&gt;AZ$7,$X128&lt;=0,(YEAR($T128)+$X128)&lt;AZ$7),0,     IF(YEAR($T128)=AZ$7,               ($W128/($X128*360))*DAYS360($T128,DATE(AZ$7,12,31)),     IF((YEAR($T128)+$X128)&lt;=AZ$7,               $W128-SUM($Y128:AY128),               $W128/$X128))))</f>
        <v/>
      </c>
      <c r="BA128" s="240">
        <f>IF(OR(NOT(ISNUMBER($T128)),ISBLANK($W128),NOT(ISNUMBER($X128))),0,      IF(OR(YEAR($T128)&gt;BA$7,$X128&lt;=0,(YEAR($T128)+$X128)&lt;BA$7),0,     IF(YEAR($T128)=BA$7,               ($W128/($X128*360))*DAYS360($T128,DATE(BA$7,12,31)),     IF((YEAR($T128)+$X128)&lt;=BA$7,               $W128-SUM($Y128:AZ128),               $W128/$X128))))</f>
        <v/>
      </c>
      <c r="BB128" s="240">
        <f>IF(OR(NOT(ISNUMBER($T128)),ISBLANK($W128),NOT(ISNUMBER($X128))),0,      IF(OR(YEAR($T128)&gt;BB$7,$X128&lt;=0,(YEAR($T128)+$X128)&lt;BB$7),0,     IF(YEAR($T128)=BB$7,               ($W128/($X128*360))*DAYS360($T128,DATE(BB$7,12,31)),     IF((YEAR($T128)+$X128)&lt;=BB$7,               $W128-SUM($Y128:BA128),               $W128/$X128))))</f>
        <v/>
      </c>
      <c r="BC128" s="240">
        <f>IF(OR(NOT(ISNUMBER($T128)),ISBLANK($W128),NOT(ISNUMBER($X128))),0,      IF(OR(YEAR($T128)&gt;BC$7,$X128&lt;=0,(YEAR($T128)+$X128)&lt;BC$7),0,     IF(YEAR($T128)=BC$7,               ($W128/($X128*360))*DAYS360($T128,DATE(BC$7,12,31)),     IF((YEAR($T128)+$X128)&lt;=BC$7,               $W128-SUM($Y128:BB128),               $W128/$X128))))</f>
        <v/>
      </c>
      <c r="BD128" s="240">
        <f>IF(OR(NOT(ISNUMBER($T128)),ISBLANK($W128),NOT(ISNUMBER($X128))),0,      IF(OR(YEAR($T128)&gt;BD$7,$X128&lt;=0,(YEAR($T128)+$X128)&lt;BD$7),0,     IF(YEAR($T128)=BD$7,               ($W128/($X128*360))*DAYS360($T128,DATE(BD$7,12,31)),     IF((YEAR($T128)+$X128)&lt;=BD$7,               $W128-SUM($Y128:BC128),               $W128/$X128))))</f>
        <v/>
      </c>
      <c r="BE128" s="240">
        <f>IF(OR(NOT(ISNUMBER($T128)),ISBLANK($W128),NOT(ISNUMBER($X128))),0,      IF(OR(YEAR($T128)&gt;BE$7,$X128&lt;=0,(YEAR($T128)+$X128)&lt;BE$7),0,     IF(YEAR($T128)=BE$7,               ($W128/($X128*360))*DAYS360($T128,DATE(BE$7,12,31)),     IF((YEAR($T128)+$X128)&lt;=BE$7,               $W128-SUM($Y128:BD128),               $W128/$X128))))</f>
        <v/>
      </c>
      <c r="BF128" s="240">
        <f>IF(OR(NOT(ISNUMBER($T128)),ISBLANK($W128),NOT(ISNUMBER($X128))),0,      IF(OR(YEAR($T128)&gt;BF$7,$X128&lt;=0,(YEAR($T128)+$X128)&lt;BF$7),0,     IF(YEAR($T128)=BF$7,               ($W128/($X128*360))*DAYS360($T128,DATE(BF$7,12,31)),     IF((YEAR($T128)+$X128)&lt;=BF$7,               $W128-SUM($Y128:BE128),               $W128/$X128))))</f>
        <v/>
      </c>
      <c r="BG128" s="240">
        <f>IF(OR(NOT(ISNUMBER($T128)),ISBLANK($W128),NOT(ISNUMBER($X128))),0,      IF(OR(YEAR($T128)&gt;BG$7,$X128&lt;=0,(YEAR($T128)+$X128)&lt;BG$7),0,     IF(YEAR($T128)=BG$7,               ($W128/($X128*360))*DAYS360($T128,DATE(BG$7,12,31)),     IF((YEAR($T128)+$X128)&lt;=BG$7,               $W128-SUM($Y128:BF128),               $W128/$X128))))</f>
        <v/>
      </c>
      <c r="BH128" s="240">
        <f>IF(OR(NOT(ISNUMBER($T128)),ISBLANK($W128),NOT(ISNUMBER($X128))),0,      IF(OR(YEAR($T128)&gt;BH$7,$X128&lt;=0,(YEAR($T128)+$X128)&lt;BH$7),0,     IF(YEAR($T128)=BH$7,               ($W128/($X128*360))*DAYS360($T128,DATE(BH$7,12,31)),     IF((YEAR($T128)+$X128)&lt;=BH$7,               $W128-SUM($Y128:BG128),               $W128/$X128))))</f>
        <v/>
      </c>
      <c r="BI128" s="240">
        <f>IF(OR(NOT(ISNUMBER($T128)),ISBLANK($W128),NOT(ISNUMBER($X128))),0,      IF(OR(YEAR($T128)&gt;BI$7,$X128&lt;=0,(YEAR($T128)+$X128)&lt;BI$7),0,     IF(YEAR($T128)=BI$7,               ($W128/($X128*360))*DAYS360($T128,DATE(BI$7,12,31)),     IF((YEAR($T128)+$X128)&lt;=BI$7,               $W128-SUM($Y128:BH128),               $W128/$X128))))</f>
        <v/>
      </c>
      <c r="BJ128" s="240">
        <f>IF(OR(NOT(ISNUMBER($T128)),ISBLANK($W128),NOT(ISNUMBER($X128))),0,      IF(OR(YEAR($T128)&gt;BJ$7,$X128&lt;=0,(YEAR($T128)+$X128)&lt;BJ$7),0,     IF(YEAR($T128)=BJ$7,               ($W128/($X128*360))*DAYS360($T128,DATE(BJ$7,12,31)),     IF((YEAR($T128)+$X128)&lt;=BJ$7,               $W128-SUM($Y128:BI128),               $W128/$X128))))</f>
        <v/>
      </c>
      <c r="BK128" s="240">
        <f>IF(OR(NOT(ISNUMBER($T128)),ISBLANK($W128),NOT(ISNUMBER($X128))),0,      IF(OR(YEAR($T128)&gt;BK$7,$X128&lt;=0,(YEAR($T128)+$X128)&lt;BK$7),0,     IF(YEAR($T128)=BK$7,               ($W128/($X128*360))*DAYS360($T128,DATE(BK$7,12,31)),     IF((YEAR($T128)+$X128)&lt;=BK$7,               $W128-SUM($Y128:BJ128),               $W128/$X128))))</f>
        <v/>
      </c>
      <c r="BL128" s="240">
        <f>IF(OR(NOT(ISNUMBER($T128)),ISBLANK($W128),NOT(ISNUMBER($X128))),0,      IF(OR(YEAR($T128)&gt;BL$7,$X128&lt;=0,(YEAR($T128)+$X128)&lt;BL$7),0,     IF(YEAR($T128)=BL$7,               ($W128/($X128*360))*DAYS360($T128,DATE(BL$7,12,31)),     IF((YEAR($T128)+$X128)&lt;=BL$7,               $W128-SUM($Y128:BK128),               $W128/$X128))))</f>
        <v/>
      </c>
      <c r="BM128" s="240">
        <f>IF(OR(NOT(ISNUMBER($T128)),ISBLANK($W128),NOT(ISNUMBER($X128))),0,      IF(OR(YEAR($T128)&gt;BM$7,$X128&lt;=0,(YEAR($T128)+$X128)&lt;BM$7),0,     IF(YEAR($T128)=BM$7,               ($W128/($X128*360))*DAYS360($T128,DATE(BM$7,12,31)),     IF((YEAR($T128)+$X128)&lt;=BM$7,               $W128-SUM($Y128:BL128),               $W128/$X128))))</f>
        <v/>
      </c>
      <c r="BN128" s="240">
        <f>IF(OR(NOT(ISNUMBER($T128)),ISBLANK($W128),NOT(ISNUMBER($X128))),0,      IF(OR(YEAR($T128)&gt;BN$7,$X128&lt;=0,(YEAR($T128)+$X128)&lt;BN$7),0,     IF(YEAR($T128)=BN$7,               ($W128/($X128*360))*DAYS360($T128,DATE(BN$7,12,31)),     IF((YEAR($T128)+$X128)&lt;=BN$7,               $W128-SUM($Y128:BM128),               $W128/$X128))))</f>
        <v/>
      </c>
      <c r="BO128" s="240">
        <f>IF(OR(NOT(ISNUMBER($T128)),ISBLANK($W128),NOT(ISNUMBER($X128))),0,      IF(OR(YEAR($T128)&gt;BO$7,$X128&lt;=0,(YEAR($T128)+$X128)&lt;BO$7),0,     IF(YEAR($T128)=BO$7,               ($W128/($X128*360))*DAYS360($T128,DATE(BO$7,12,31)),     IF((YEAR($T128)+$X128)&lt;=BO$7,               $W128-SUM($Y128:BN128),               $W128/$X128))))</f>
        <v/>
      </c>
      <c r="BP128" s="240">
        <f>IF(OR(NOT(ISNUMBER($T128)),ISBLANK($W128),NOT(ISNUMBER($X128))),0,      IF(OR(YEAR($T128)&gt;BP$7,$X128&lt;=0,(YEAR($T128)+$X128)&lt;BP$7),0,     IF(YEAR($T128)=BP$7,               ($W128/($X128*360))*DAYS360($T128,DATE(BP$7,12,31)),     IF((YEAR($T128)+$X128)&lt;=BP$7,               $W128-SUM($Y128:BO128),               $W128/$X128))))</f>
        <v/>
      </c>
      <c r="BQ128" s="240">
        <f>IF(OR(NOT(ISNUMBER($T128)),ISBLANK($W128),NOT(ISNUMBER($X128))),0,      IF(OR(YEAR($T128)&gt;BQ$7,$X128&lt;=0,(YEAR($T128)+$X128)&lt;BQ$7),0,     IF(YEAR($T128)=BQ$7,               ($W128/($X128*360))*DAYS360($T128,DATE(BQ$7,12,31)),     IF((YEAR($T128)+$X128)&lt;=BQ$7,               $W128-SUM($Y128:BP128),               $W128/$X128))))</f>
        <v/>
      </c>
      <c r="BR128" s="240">
        <f>IF(OR(NOT(ISNUMBER($T128)),ISBLANK($W128),NOT(ISNUMBER($X128))),0,      IF(OR(YEAR($T128)&gt;BR$7,$X128&lt;=0,(YEAR($T128)+$X128)&lt;BR$7),0,     IF(YEAR($T128)=BR$7,               ($W128/($X128*360))*DAYS360($T128,DATE(BR$7,12,31)),     IF((YEAR($T128)+$X128)&lt;=BR$7,               $W128-SUM($Y128:BQ128),               $W128/$X128))))</f>
        <v/>
      </c>
      <c r="BS128" s="240">
        <f>IF(OR(NOT(ISNUMBER($T128)),ISBLANK($W128),NOT(ISNUMBER($X128))),0,      IF(OR(YEAR($T128)&gt;BS$7,$X128&lt;=0,(YEAR($T128)+$X128)&lt;BS$7),0,     IF(YEAR($T128)=BS$7,               ($W128/($X128*360))*DAYS360($T128,DATE(BS$7,12,31)),     IF((YEAR($T128)+$X128)&lt;=BS$7,               $W128-SUM($Y128:BR128),               $W128/$X128))))</f>
        <v/>
      </c>
      <c r="BT128" s="240">
        <f>IF(OR(NOT(ISNUMBER($T128)),ISBLANK($W128),NOT(ISNUMBER($X128))),0,      IF(OR(YEAR($T128)&gt;BT$7,$X128&lt;=0,(YEAR($T128)+$X128)&lt;BT$7),0,     IF(YEAR($T128)=BT$7,               ($W128/($X128*360))*DAYS360($T128,DATE(BT$7,12,31)),     IF((YEAR($T128)+$X128)&lt;=BT$7,               $W128-SUM($Y128:BS128),               $W128/$X128))))</f>
        <v/>
      </c>
      <c r="BU128" s="240">
        <f>IF(OR(NOT(ISNUMBER($T128)),ISBLANK($W128),NOT(ISNUMBER($X128))),0,      IF(OR(YEAR($T128)&gt;BU$7,$X128&lt;=0,(YEAR($T128)+$X128)&lt;BU$7),0,     IF(YEAR($T128)=BU$7,               ($W128/($X128*360))*DAYS360($T128,DATE(BU$7,12,31)),     IF((YEAR($T128)+$X128)&lt;=BU$7,               $W128-SUM($Y128:BT128),               $W128/$X128))))</f>
        <v/>
      </c>
      <c r="BV128" s="240">
        <f>IF(OR(NOT(ISNUMBER($T128)),ISBLANK($W128),NOT(ISNUMBER($X128))),0,      IF(OR(YEAR($T128)&gt;BV$7,$X128&lt;=0,(YEAR($T128)+$X128)&lt;BV$7),0,     IF(YEAR($T128)=BV$7,               ($W128/($X128*360))*DAYS360($T128,DATE(BV$7,12,31)),     IF((YEAR($T128)+$X128)&lt;=BV$7,               $W128-SUM($Y128:BU128),               $W128/$X128))))</f>
        <v/>
      </c>
      <c r="BW128" s="240">
        <f>IF(OR(NOT(ISNUMBER($T128)),ISBLANK($W128),NOT(ISNUMBER($X128))),0,      IF(OR(YEAR($T128)&gt;BW$7,$X128&lt;=0,(YEAR($T128)+$X128)&lt;BW$7),0,     IF(YEAR($T128)=BW$7,               ($W128/($X128*360))*DAYS360($T128,DATE(BW$7,12,31)),     IF((YEAR($T128)+$X128)&lt;=BW$7,               $W128-SUM($Y128:BV128),               $W128/$X128))))</f>
        <v/>
      </c>
      <c r="BX128" s="240">
        <f>IF(OR(NOT(ISNUMBER($T128)),ISBLANK($W128),NOT(ISNUMBER($X128))),0,      IF(OR(YEAR($T128)&gt;BX$7,$X128&lt;=0,(YEAR($T128)+$X128)&lt;BX$7),0,     IF(YEAR($T128)=BX$7,               ($W128/($X128*360))*DAYS360($T128,DATE(BX$7,12,31)),     IF((YEAR($T128)+$X128)&lt;=BX$7,               $W128-SUM($Y128:BW128),               $W128/$X128))))</f>
        <v/>
      </c>
      <c r="BY128" s="240">
        <f>IF(OR(NOT(ISNUMBER($T128)),ISBLANK($W128),NOT(ISNUMBER($X128))),0,      IF(OR(YEAR($T128)&gt;BY$7,$X128&lt;=0,(YEAR($T128)+$X128)&lt;BY$7),0,     IF(YEAR($T128)=BY$7,               ($W128/($X128*360))*DAYS360($T128,DATE(BY$7,12,31)),     IF((YEAR($T128)+$X128)&lt;=BY$7,               $W128-SUM($Y128:BX128),               $W128/$X128))))</f>
        <v/>
      </c>
    </row>
    <row r="129" ht="15" customFormat="1" customHeight="1" s="14">
      <c r="A129" s="12" t="n"/>
      <c r="B129" s="30" t="inlineStr">
        <is>
          <t>Bien_Immo - 1</t>
        </is>
      </c>
      <c r="C129" s="190" t="n"/>
      <c r="D129" s="356" t="n"/>
      <c r="E129" s="525" t="n"/>
      <c r="F129" s="525" t="n"/>
      <c r="G129" s="525" t="n"/>
      <c r="H129" s="525" t="n"/>
      <c r="I129" s="525" t="n"/>
      <c r="J129" s="525" t="n"/>
      <c r="K129" s="525" t="n"/>
      <c r="L129" s="525" t="n"/>
      <c r="M129" s="525" t="n"/>
      <c r="N129" s="526" t="n"/>
      <c r="O129" s="260" t="n"/>
      <c r="P129" s="191" t="n"/>
      <c r="Q129" s="341" t="inlineStr">
        <is>
          <t>Autres immobilisations corporelles</t>
        </is>
      </c>
      <c r="R129" s="18" t="n"/>
      <c r="S129" s="12">
        <f>B135</f>
        <v/>
      </c>
      <c r="T129" s="176">
        <f>IFERROR( IF(ISBLANK(C135),"",IF(C135&lt;HLOOKUP(S129,$Z$275:$AC$280,5,FALSE),"",MAX(HLOOKUP(S129,$Z$275:$AC$280,6,FALSE),C135) ) ),"")</f>
        <v/>
      </c>
      <c r="U129" s="287">
        <f>IF(ISBLANK(D135),"",D135)</f>
        <v/>
      </c>
      <c r="V129" s="316">
        <f>Q135</f>
        <v/>
      </c>
      <c r="W129" s="512">
        <f>IF(ISBLANK(O135),0,O135)</f>
        <v/>
      </c>
      <c r="X129" s="512">
        <f>IF(ISBLANK(P135),"",P135)</f>
        <v/>
      </c>
      <c r="Y129" s="12" t="n"/>
      <c r="Z129" s="240">
        <f>IF(OR(NOT(ISNUMBER($T129)),ISBLANK($W129),NOT(ISNUMBER($X129))),0,      IF(OR(YEAR($T129)&gt;Z$7,$X129&lt;=0,(YEAR($T129)+$X129)&lt;Z$7),0,     IF(YEAR($T129)=Z$7,               ($W129/($X129*360))*DAYS360($T129,DATE(Z$7,12,31)),     IF((YEAR($T129)+$X129)&lt;=Z$7,               $W129-SUM($Y129:Y129),               $W129/$X129))))</f>
        <v/>
      </c>
      <c r="AA129" s="240">
        <f>IF(OR(NOT(ISNUMBER($T129)),ISBLANK($W129),NOT(ISNUMBER($X129))),0,      IF(OR(YEAR($T129)&gt;AA$7,$X129&lt;=0,(YEAR($T129)+$X129)&lt;AA$7),0,     IF(YEAR($T129)=AA$7,               ($W129/($X129*360))*DAYS360($T129,DATE(AA$7,12,31)),     IF((YEAR($T129)+$X129)&lt;=AA$7,               $W129-SUM($Y129:Z129),               $W129/$X129))))</f>
        <v/>
      </c>
      <c r="AB129" s="240">
        <f>IF(OR(NOT(ISNUMBER($T129)),ISBLANK($W129),NOT(ISNUMBER($X129))),0,      IF(OR(YEAR($T129)&gt;AB$7,$X129&lt;=0,(YEAR($T129)+$X129)&lt;AB$7),0,     IF(YEAR($T129)=AB$7,               ($W129/($X129*360))*DAYS360($T129,DATE(AB$7,12,31)),     IF((YEAR($T129)+$X129)&lt;=AB$7,               $W129-SUM($Y129:AA129),               $W129/$X129))))</f>
        <v/>
      </c>
      <c r="AC129" s="240">
        <f>IF(OR(NOT(ISNUMBER($T129)),ISBLANK($W129),NOT(ISNUMBER($X129))),0,      IF(OR(YEAR($T129)&gt;AC$7,$X129&lt;=0,(YEAR($T129)+$X129)&lt;AC$7),0,     IF(YEAR($T129)=AC$7,               ($W129/($X129*360))*DAYS360($T129,DATE(AC$7,12,31)),     IF((YEAR($T129)+$X129)&lt;=AC$7,               $W129-SUM($Y129:AB129),               $W129/$X129))))</f>
        <v/>
      </c>
      <c r="AD129" s="240">
        <f>IF(OR(NOT(ISNUMBER($T129)),ISBLANK($W129),NOT(ISNUMBER($X129))),0,      IF(OR(YEAR($T129)&gt;AD$7,$X129&lt;=0,(YEAR($T129)+$X129)&lt;AD$7),0,     IF(YEAR($T129)=AD$7,               ($W129/($X129*360))*DAYS360($T129,DATE(AD$7,12,31)),     IF((YEAR($T129)+$X129)&lt;=AD$7,               $W129-SUM($Y129:AC129),               $W129/$X129))))</f>
        <v/>
      </c>
      <c r="AE129" s="240">
        <f>IF(OR(NOT(ISNUMBER($T129)),ISBLANK($W129),NOT(ISNUMBER($X129))),0,      IF(OR(YEAR($T129)&gt;AE$7,$X129&lt;=0,(YEAR($T129)+$X129)&lt;AE$7),0,     IF(YEAR($T129)=AE$7,               ($W129/($X129*360))*DAYS360($T129,DATE(AE$7,12,31)),     IF((YEAR($T129)+$X129)&lt;=AE$7,               $W129-SUM($Y129:AD129),               $W129/$X129))))</f>
        <v/>
      </c>
      <c r="AF129" s="240">
        <f>IF(OR(NOT(ISNUMBER($T129)),ISBLANK($W129),NOT(ISNUMBER($X129))),0,      IF(OR(YEAR($T129)&gt;AF$7,$X129&lt;=0,(YEAR($T129)+$X129)&lt;AF$7),0,     IF(YEAR($T129)=AF$7,               ($W129/($X129*360))*DAYS360($T129,DATE(AF$7,12,31)),     IF((YEAR($T129)+$X129)&lt;=AF$7,               $W129-SUM($Y129:AE129),               $W129/$X129))))</f>
        <v/>
      </c>
      <c r="AG129" s="240">
        <f>IF(OR(NOT(ISNUMBER($T129)),ISBLANK($W129),NOT(ISNUMBER($X129))),0,      IF(OR(YEAR($T129)&gt;AG$7,$X129&lt;=0,(YEAR($T129)+$X129)&lt;AG$7),0,     IF(YEAR($T129)=AG$7,               ($W129/($X129*360))*DAYS360($T129,DATE(AG$7,12,31)),     IF((YEAR($T129)+$X129)&lt;=AG$7,               $W129-SUM($Y129:AF129),               $W129/$X129))))</f>
        <v/>
      </c>
      <c r="AH129" s="240">
        <f>IF(OR(NOT(ISNUMBER($T129)),ISBLANK($W129),NOT(ISNUMBER($X129))),0,      IF(OR(YEAR($T129)&gt;AH$7,$X129&lt;=0,(YEAR($T129)+$X129)&lt;AH$7),0,     IF(YEAR($T129)=AH$7,               ($W129/($X129*360))*DAYS360($T129,DATE(AH$7,12,31)),     IF((YEAR($T129)+$X129)&lt;=AH$7,               $W129-SUM($Y129:AG129),               $W129/$X129))))</f>
        <v/>
      </c>
      <c r="AI129" s="240">
        <f>IF(OR(NOT(ISNUMBER($T129)),ISBLANK($W129),NOT(ISNUMBER($X129))),0,      IF(OR(YEAR($T129)&gt;AI$7,$X129&lt;=0,(YEAR($T129)+$X129)&lt;AI$7),0,     IF(YEAR($T129)=AI$7,               ($W129/($X129*360))*DAYS360($T129,DATE(AI$7,12,31)),     IF((YEAR($T129)+$X129)&lt;=AI$7,               $W129-SUM($Y129:AH129),               $W129/$X129))))</f>
        <v/>
      </c>
      <c r="AJ129" s="240">
        <f>IF(OR(NOT(ISNUMBER($T129)),ISBLANK($W129),NOT(ISNUMBER($X129))),0,      IF(OR(YEAR($T129)&gt;AJ$7,$X129&lt;=0,(YEAR($T129)+$X129)&lt;AJ$7),0,     IF(YEAR($T129)=AJ$7,               ($W129/($X129*360))*DAYS360($T129,DATE(AJ$7,12,31)),     IF((YEAR($T129)+$X129)&lt;=AJ$7,               $W129-SUM($Y129:AI129),               $W129/$X129))))</f>
        <v/>
      </c>
      <c r="AK129" s="240">
        <f>IF(OR(NOT(ISNUMBER($T129)),ISBLANK($W129),NOT(ISNUMBER($X129))),0,      IF(OR(YEAR($T129)&gt;AK$7,$X129&lt;=0,(YEAR($T129)+$X129)&lt;AK$7),0,     IF(YEAR($T129)=AK$7,               ($W129/($X129*360))*DAYS360($T129,DATE(AK$7,12,31)),     IF((YEAR($T129)+$X129)&lt;=AK$7,               $W129-SUM($Y129:AJ129),               $W129/$X129))))</f>
        <v/>
      </c>
      <c r="AL129" s="240">
        <f>IF(OR(NOT(ISNUMBER($T129)),ISBLANK($W129),NOT(ISNUMBER($X129))),0,      IF(OR(YEAR($T129)&gt;AL$7,$X129&lt;=0,(YEAR($T129)+$X129)&lt;AL$7),0,     IF(YEAR($T129)=AL$7,               ($W129/($X129*360))*DAYS360($T129,DATE(AL$7,12,31)),     IF((YEAR($T129)+$X129)&lt;=AL$7,               $W129-SUM($Y129:AK129),               $W129/$X129))))</f>
        <v/>
      </c>
      <c r="AM129" s="240">
        <f>IF(OR(NOT(ISNUMBER($T129)),ISBLANK($W129),NOT(ISNUMBER($X129))),0,      IF(OR(YEAR($T129)&gt;AM$7,$X129&lt;=0,(YEAR($T129)+$X129)&lt;AM$7),0,     IF(YEAR($T129)=AM$7,               ($W129/($X129*360))*DAYS360($T129,DATE(AM$7,12,31)),     IF((YEAR($T129)+$X129)&lt;=AM$7,               $W129-SUM($Y129:AL129),               $W129/$X129))))</f>
        <v/>
      </c>
      <c r="AN129" s="240">
        <f>IF(OR(NOT(ISNUMBER($T129)),ISBLANK($W129),NOT(ISNUMBER($X129))),0,      IF(OR(YEAR($T129)&gt;AN$7,$X129&lt;=0,(YEAR($T129)+$X129)&lt;AN$7),0,     IF(YEAR($T129)=AN$7,               ($W129/($X129*360))*DAYS360($T129,DATE(AN$7,12,31)),     IF((YEAR($T129)+$X129)&lt;=AN$7,               $W129-SUM($Y129:AM129),               $W129/$X129))))</f>
        <v/>
      </c>
      <c r="AO129" s="240">
        <f>IF(OR(NOT(ISNUMBER($T129)),ISBLANK($W129),NOT(ISNUMBER($X129))),0,      IF(OR(YEAR($T129)&gt;AO$7,$X129&lt;=0,(YEAR($T129)+$X129)&lt;AO$7),0,     IF(YEAR($T129)=AO$7,               ($W129/($X129*360))*DAYS360($T129,DATE(AO$7,12,31)),     IF((YEAR($T129)+$X129)&lt;=AO$7,               $W129-SUM($Y129:AN129),               $W129/$X129))))</f>
        <v/>
      </c>
      <c r="AP129" s="240">
        <f>IF(OR(NOT(ISNUMBER($T129)),ISBLANK($W129),NOT(ISNUMBER($X129))),0,      IF(OR(YEAR($T129)&gt;AP$7,$X129&lt;=0,(YEAR($T129)+$X129)&lt;AP$7),0,     IF(YEAR($T129)=AP$7,               ($W129/($X129*360))*DAYS360($T129,DATE(AP$7,12,31)),     IF((YEAR($T129)+$X129)&lt;=AP$7,               $W129-SUM($Y129:AO129),               $W129/$X129))))</f>
        <v/>
      </c>
      <c r="AQ129" s="240">
        <f>IF(OR(NOT(ISNUMBER($T129)),ISBLANK($W129),NOT(ISNUMBER($X129))),0,      IF(OR(YEAR($T129)&gt;AQ$7,$X129&lt;=0,(YEAR($T129)+$X129)&lt;AQ$7),0,     IF(YEAR($T129)=AQ$7,               ($W129/($X129*360))*DAYS360($T129,DATE(AQ$7,12,31)),     IF((YEAR($T129)+$X129)&lt;=AQ$7,               $W129-SUM($Y129:AP129),               $W129/$X129))))</f>
        <v/>
      </c>
      <c r="AR129" s="240">
        <f>IF(OR(NOT(ISNUMBER($T129)),ISBLANK($W129),NOT(ISNUMBER($X129))),0,      IF(OR(YEAR($T129)&gt;AR$7,$X129&lt;=0,(YEAR($T129)+$X129)&lt;AR$7),0,     IF(YEAR($T129)=AR$7,               ($W129/($X129*360))*DAYS360($T129,DATE(AR$7,12,31)),     IF((YEAR($T129)+$X129)&lt;=AR$7,               $W129-SUM($Y129:AQ129),               $W129/$X129))))</f>
        <v/>
      </c>
      <c r="AS129" s="240">
        <f>IF(OR(NOT(ISNUMBER($T129)),ISBLANK($W129),NOT(ISNUMBER($X129))),0,      IF(OR(YEAR($T129)&gt;AS$7,$X129&lt;=0,(YEAR($T129)+$X129)&lt;AS$7),0,     IF(YEAR($T129)=AS$7,               ($W129/($X129*360))*DAYS360($T129,DATE(AS$7,12,31)),     IF((YEAR($T129)+$X129)&lt;=AS$7,               $W129-SUM($Y129:AR129),               $W129/$X129))))</f>
        <v/>
      </c>
      <c r="AT129" s="240">
        <f>IF(OR(NOT(ISNUMBER($T129)),ISBLANK($W129),NOT(ISNUMBER($X129))),0,      IF(OR(YEAR($T129)&gt;AT$7,$X129&lt;=0,(YEAR($T129)+$X129)&lt;AT$7),0,     IF(YEAR($T129)=AT$7,               ($W129/($X129*360))*DAYS360($T129,DATE(AT$7,12,31)),     IF((YEAR($T129)+$X129)&lt;=AT$7,               $W129-SUM($Y129:AS129),               $W129/$X129))))</f>
        <v/>
      </c>
      <c r="AU129" s="240">
        <f>IF(OR(NOT(ISNUMBER($T129)),ISBLANK($W129),NOT(ISNUMBER($X129))),0,      IF(OR(YEAR($T129)&gt;AU$7,$X129&lt;=0,(YEAR($T129)+$X129)&lt;AU$7),0,     IF(YEAR($T129)=AU$7,               ($W129/($X129*360))*DAYS360($T129,DATE(AU$7,12,31)),     IF((YEAR($T129)+$X129)&lt;=AU$7,               $W129-SUM($Y129:AT129),               $W129/$X129))))</f>
        <v/>
      </c>
      <c r="AV129" s="240">
        <f>IF(OR(NOT(ISNUMBER($T129)),ISBLANK($W129),NOT(ISNUMBER($X129))),0,      IF(OR(YEAR($T129)&gt;AV$7,$X129&lt;=0,(YEAR($T129)+$X129)&lt;AV$7),0,     IF(YEAR($T129)=AV$7,               ($W129/($X129*360))*DAYS360($T129,DATE(AV$7,12,31)),     IF((YEAR($T129)+$X129)&lt;=AV$7,               $W129-SUM($Y129:AU129),               $W129/$X129))))</f>
        <v/>
      </c>
      <c r="AW129" s="240">
        <f>IF(OR(NOT(ISNUMBER($T129)),ISBLANK($W129),NOT(ISNUMBER($X129))),0,      IF(OR(YEAR($T129)&gt;AW$7,$X129&lt;=0,(YEAR($T129)+$X129)&lt;AW$7),0,     IF(YEAR($T129)=AW$7,               ($W129/($X129*360))*DAYS360($T129,DATE(AW$7,12,31)),     IF((YEAR($T129)+$X129)&lt;=AW$7,               $W129-SUM($Y129:AV129),               $W129/$X129))))</f>
        <v/>
      </c>
      <c r="AX129" s="240">
        <f>IF(OR(NOT(ISNUMBER($T129)),ISBLANK($W129),NOT(ISNUMBER($X129))),0,      IF(OR(YEAR($T129)&gt;AX$7,$X129&lt;=0,(YEAR($T129)+$X129)&lt;AX$7),0,     IF(YEAR($T129)=AX$7,               ($W129/($X129*360))*DAYS360($T129,DATE(AX$7,12,31)),     IF((YEAR($T129)+$X129)&lt;=AX$7,               $W129-SUM($Y129:AW129),               $W129/$X129))))</f>
        <v/>
      </c>
      <c r="AY129" s="240">
        <f>IF(OR(NOT(ISNUMBER($T129)),ISBLANK($W129),NOT(ISNUMBER($X129))),0,      IF(OR(YEAR($T129)&gt;AY$7,$X129&lt;=0,(YEAR($T129)+$X129)&lt;AY$7),0,     IF(YEAR($T129)=AY$7,               ($W129/($X129*360))*DAYS360($T129,DATE(AY$7,12,31)),     IF((YEAR($T129)+$X129)&lt;=AY$7,               $W129-SUM($Y129:AX129),               $W129/$X129))))</f>
        <v/>
      </c>
      <c r="AZ129" s="240">
        <f>IF(OR(NOT(ISNUMBER($T129)),ISBLANK($W129),NOT(ISNUMBER($X129))),0,      IF(OR(YEAR($T129)&gt;AZ$7,$X129&lt;=0,(YEAR($T129)+$X129)&lt;AZ$7),0,     IF(YEAR($T129)=AZ$7,               ($W129/($X129*360))*DAYS360($T129,DATE(AZ$7,12,31)),     IF((YEAR($T129)+$X129)&lt;=AZ$7,               $W129-SUM($Y129:AY129),               $W129/$X129))))</f>
        <v/>
      </c>
      <c r="BA129" s="240">
        <f>IF(OR(NOT(ISNUMBER($T129)),ISBLANK($W129),NOT(ISNUMBER($X129))),0,      IF(OR(YEAR($T129)&gt;BA$7,$X129&lt;=0,(YEAR($T129)+$X129)&lt;BA$7),0,     IF(YEAR($T129)=BA$7,               ($W129/($X129*360))*DAYS360($T129,DATE(BA$7,12,31)),     IF((YEAR($T129)+$X129)&lt;=BA$7,               $W129-SUM($Y129:AZ129),               $W129/$X129))))</f>
        <v/>
      </c>
      <c r="BB129" s="240">
        <f>IF(OR(NOT(ISNUMBER($T129)),ISBLANK($W129),NOT(ISNUMBER($X129))),0,      IF(OR(YEAR($T129)&gt;BB$7,$X129&lt;=0,(YEAR($T129)+$X129)&lt;BB$7),0,     IF(YEAR($T129)=BB$7,               ($W129/($X129*360))*DAYS360($T129,DATE(BB$7,12,31)),     IF((YEAR($T129)+$X129)&lt;=BB$7,               $W129-SUM($Y129:BA129),               $W129/$X129))))</f>
        <v/>
      </c>
      <c r="BC129" s="240">
        <f>IF(OR(NOT(ISNUMBER($T129)),ISBLANK($W129),NOT(ISNUMBER($X129))),0,      IF(OR(YEAR($T129)&gt;BC$7,$X129&lt;=0,(YEAR($T129)+$X129)&lt;BC$7),0,     IF(YEAR($T129)=BC$7,               ($W129/($X129*360))*DAYS360($T129,DATE(BC$7,12,31)),     IF((YEAR($T129)+$X129)&lt;=BC$7,               $W129-SUM($Y129:BB129),               $W129/$X129))))</f>
        <v/>
      </c>
      <c r="BD129" s="240">
        <f>IF(OR(NOT(ISNUMBER($T129)),ISBLANK($W129),NOT(ISNUMBER($X129))),0,      IF(OR(YEAR($T129)&gt;BD$7,$X129&lt;=0,(YEAR($T129)+$X129)&lt;BD$7),0,     IF(YEAR($T129)=BD$7,               ($W129/($X129*360))*DAYS360($T129,DATE(BD$7,12,31)),     IF((YEAR($T129)+$X129)&lt;=BD$7,               $W129-SUM($Y129:BC129),               $W129/$X129))))</f>
        <v/>
      </c>
      <c r="BE129" s="240">
        <f>IF(OR(NOT(ISNUMBER($T129)),ISBLANK($W129),NOT(ISNUMBER($X129))),0,      IF(OR(YEAR($T129)&gt;BE$7,$X129&lt;=0,(YEAR($T129)+$X129)&lt;BE$7),0,     IF(YEAR($T129)=BE$7,               ($W129/($X129*360))*DAYS360($T129,DATE(BE$7,12,31)),     IF((YEAR($T129)+$X129)&lt;=BE$7,               $W129-SUM($Y129:BD129),               $W129/$X129))))</f>
        <v/>
      </c>
      <c r="BF129" s="240">
        <f>IF(OR(NOT(ISNUMBER($T129)),ISBLANK($W129),NOT(ISNUMBER($X129))),0,      IF(OR(YEAR($T129)&gt;BF$7,$X129&lt;=0,(YEAR($T129)+$X129)&lt;BF$7),0,     IF(YEAR($T129)=BF$7,               ($W129/($X129*360))*DAYS360($T129,DATE(BF$7,12,31)),     IF((YEAR($T129)+$X129)&lt;=BF$7,               $W129-SUM($Y129:BE129),               $W129/$X129))))</f>
        <v/>
      </c>
      <c r="BG129" s="240">
        <f>IF(OR(NOT(ISNUMBER($T129)),ISBLANK($W129),NOT(ISNUMBER($X129))),0,      IF(OR(YEAR($T129)&gt;BG$7,$X129&lt;=0,(YEAR($T129)+$X129)&lt;BG$7),0,     IF(YEAR($T129)=BG$7,               ($W129/($X129*360))*DAYS360($T129,DATE(BG$7,12,31)),     IF((YEAR($T129)+$X129)&lt;=BG$7,               $W129-SUM($Y129:BF129),               $W129/$X129))))</f>
        <v/>
      </c>
      <c r="BH129" s="240">
        <f>IF(OR(NOT(ISNUMBER($T129)),ISBLANK($W129),NOT(ISNUMBER($X129))),0,      IF(OR(YEAR($T129)&gt;BH$7,$X129&lt;=0,(YEAR($T129)+$X129)&lt;BH$7),0,     IF(YEAR($T129)=BH$7,               ($W129/($X129*360))*DAYS360($T129,DATE(BH$7,12,31)),     IF((YEAR($T129)+$X129)&lt;=BH$7,               $W129-SUM($Y129:BG129),               $W129/$X129))))</f>
        <v/>
      </c>
      <c r="BI129" s="240">
        <f>IF(OR(NOT(ISNUMBER($T129)),ISBLANK($W129),NOT(ISNUMBER($X129))),0,      IF(OR(YEAR($T129)&gt;BI$7,$X129&lt;=0,(YEAR($T129)+$X129)&lt;BI$7),0,     IF(YEAR($T129)=BI$7,               ($W129/($X129*360))*DAYS360($T129,DATE(BI$7,12,31)),     IF((YEAR($T129)+$X129)&lt;=BI$7,               $W129-SUM($Y129:BH129),               $W129/$X129))))</f>
        <v/>
      </c>
      <c r="BJ129" s="240">
        <f>IF(OR(NOT(ISNUMBER($T129)),ISBLANK($W129),NOT(ISNUMBER($X129))),0,      IF(OR(YEAR($T129)&gt;BJ$7,$X129&lt;=0,(YEAR($T129)+$X129)&lt;BJ$7),0,     IF(YEAR($T129)=BJ$7,               ($W129/($X129*360))*DAYS360($T129,DATE(BJ$7,12,31)),     IF((YEAR($T129)+$X129)&lt;=BJ$7,               $W129-SUM($Y129:BI129),               $W129/$X129))))</f>
        <v/>
      </c>
      <c r="BK129" s="240">
        <f>IF(OR(NOT(ISNUMBER($T129)),ISBLANK($W129),NOT(ISNUMBER($X129))),0,      IF(OR(YEAR($T129)&gt;BK$7,$X129&lt;=0,(YEAR($T129)+$X129)&lt;BK$7),0,     IF(YEAR($T129)=BK$7,               ($W129/($X129*360))*DAYS360($T129,DATE(BK$7,12,31)),     IF((YEAR($T129)+$X129)&lt;=BK$7,               $W129-SUM($Y129:BJ129),               $W129/$X129))))</f>
        <v/>
      </c>
      <c r="BL129" s="240">
        <f>IF(OR(NOT(ISNUMBER($T129)),ISBLANK($W129),NOT(ISNUMBER($X129))),0,      IF(OR(YEAR($T129)&gt;BL$7,$X129&lt;=0,(YEAR($T129)+$X129)&lt;BL$7),0,     IF(YEAR($T129)=BL$7,               ($W129/($X129*360))*DAYS360($T129,DATE(BL$7,12,31)),     IF((YEAR($T129)+$X129)&lt;=BL$7,               $W129-SUM($Y129:BK129),               $W129/$X129))))</f>
        <v/>
      </c>
      <c r="BM129" s="240">
        <f>IF(OR(NOT(ISNUMBER($T129)),ISBLANK($W129),NOT(ISNUMBER($X129))),0,      IF(OR(YEAR($T129)&gt;BM$7,$X129&lt;=0,(YEAR($T129)+$X129)&lt;BM$7),0,     IF(YEAR($T129)=BM$7,               ($W129/($X129*360))*DAYS360($T129,DATE(BM$7,12,31)),     IF((YEAR($T129)+$X129)&lt;=BM$7,               $W129-SUM($Y129:BL129),               $W129/$X129))))</f>
        <v/>
      </c>
      <c r="BN129" s="240">
        <f>IF(OR(NOT(ISNUMBER($T129)),ISBLANK($W129),NOT(ISNUMBER($X129))),0,      IF(OR(YEAR($T129)&gt;BN$7,$X129&lt;=0,(YEAR($T129)+$X129)&lt;BN$7),0,     IF(YEAR($T129)=BN$7,               ($W129/($X129*360))*DAYS360($T129,DATE(BN$7,12,31)),     IF((YEAR($T129)+$X129)&lt;=BN$7,               $W129-SUM($Y129:BM129),               $W129/$X129))))</f>
        <v/>
      </c>
      <c r="BO129" s="240">
        <f>IF(OR(NOT(ISNUMBER($T129)),ISBLANK($W129),NOT(ISNUMBER($X129))),0,      IF(OR(YEAR($T129)&gt;BO$7,$X129&lt;=0,(YEAR($T129)+$X129)&lt;BO$7),0,     IF(YEAR($T129)=BO$7,               ($W129/($X129*360))*DAYS360($T129,DATE(BO$7,12,31)),     IF((YEAR($T129)+$X129)&lt;=BO$7,               $W129-SUM($Y129:BN129),               $W129/$X129))))</f>
        <v/>
      </c>
      <c r="BP129" s="240">
        <f>IF(OR(NOT(ISNUMBER($T129)),ISBLANK($W129),NOT(ISNUMBER($X129))),0,      IF(OR(YEAR($T129)&gt;BP$7,$X129&lt;=0,(YEAR($T129)+$X129)&lt;BP$7),0,     IF(YEAR($T129)=BP$7,               ($W129/($X129*360))*DAYS360($T129,DATE(BP$7,12,31)),     IF((YEAR($T129)+$X129)&lt;=BP$7,               $W129-SUM($Y129:BO129),               $W129/$X129))))</f>
        <v/>
      </c>
      <c r="BQ129" s="240">
        <f>IF(OR(NOT(ISNUMBER($T129)),ISBLANK($W129),NOT(ISNUMBER($X129))),0,      IF(OR(YEAR($T129)&gt;BQ$7,$X129&lt;=0,(YEAR($T129)+$X129)&lt;BQ$7),0,     IF(YEAR($T129)=BQ$7,               ($W129/($X129*360))*DAYS360($T129,DATE(BQ$7,12,31)),     IF((YEAR($T129)+$X129)&lt;=BQ$7,               $W129-SUM($Y129:BP129),               $W129/$X129))))</f>
        <v/>
      </c>
      <c r="BR129" s="240">
        <f>IF(OR(NOT(ISNUMBER($T129)),ISBLANK($W129),NOT(ISNUMBER($X129))),0,      IF(OR(YEAR($T129)&gt;BR$7,$X129&lt;=0,(YEAR($T129)+$X129)&lt;BR$7),0,     IF(YEAR($T129)=BR$7,               ($W129/($X129*360))*DAYS360($T129,DATE(BR$7,12,31)),     IF((YEAR($T129)+$X129)&lt;=BR$7,               $W129-SUM($Y129:BQ129),               $W129/$X129))))</f>
        <v/>
      </c>
      <c r="BS129" s="240">
        <f>IF(OR(NOT(ISNUMBER($T129)),ISBLANK($W129),NOT(ISNUMBER($X129))),0,      IF(OR(YEAR($T129)&gt;BS$7,$X129&lt;=0,(YEAR($T129)+$X129)&lt;BS$7),0,     IF(YEAR($T129)=BS$7,               ($W129/($X129*360))*DAYS360($T129,DATE(BS$7,12,31)),     IF((YEAR($T129)+$X129)&lt;=BS$7,               $W129-SUM($Y129:BR129),               $W129/$X129))))</f>
        <v/>
      </c>
      <c r="BT129" s="240">
        <f>IF(OR(NOT(ISNUMBER($T129)),ISBLANK($W129),NOT(ISNUMBER($X129))),0,      IF(OR(YEAR($T129)&gt;BT$7,$X129&lt;=0,(YEAR($T129)+$X129)&lt;BT$7),0,     IF(YEAR($T129)=BT$7,               ($W129/($X129*360))*DAYS360($T129,DATE(BT$7,12,31)),     IF((YEAR($T129)+$X129)&lt;=BT$7,               $W129-SUM($Y129:BS129),               $W129/$X129))))</f>
        <v/>
      </c>
      <c r="BU129" s="240">
        <f>IF(OR(NOT(ISNUMBER($T129)),ISBLANK($W129),NOT(ISNUMBER($X129))),0,      IF(OR(YEAR($T129)&gt;BU$7,$X129&lt;=0,(YEAR($T129)+$X129)&lt;BU$7),0,     IF(YEAR($T129)=BU$7,               ($W129/($X129*360))*DAYS360($T129,DATE(BU$7,12,31)),     IF((YEAR($T129)+$X129)&lt;=BU$7,               $W129-SUM($Y129:BT129),               $W129/$X129))))</f>
        <v/>
      </c>
      <c r="BV129" s="240">
        <f>IF(OR(NOT(ISNUMBER($T129)),ISBLANK($W129),NOT(ISNUMBER($X129))),0,      IF(OR(YEAR($T129)&gt;BV$7,$X129&lt;=0,(YEAR($T129)+$X129)&lt;BV$7),0,     IF(YEAR($T129)=BV$7,               ($W129/($X129*360))*DAYS360($T129,DATE(BV$7,12,31)),     IF((YEAR($T129)+$X129)&lt;=BV$7,               $W129-SUM($Y129:BU129),               $W129/$X129))))</f>
        <v/>
      </c>
      <c r="BW129" s="240">
        <f>IF(OR(NOT(ISNUMBER($T129)),ISBLANK($W129),NOT(ISNUMBER($X129))),0,      IF(OR(YEAR($T129)&gt;BW$7,$X129&lt;=0,(YEAR($T129)+$X129)&lt;BW$7),0,     IF(YEAR($T129)=BW$7,               ($W129/($X129*360))*DAYS360($T129,DATE(BW$7,12,31)),     IF((YEAR($T129)+$X129)&lt;=BW$7,               $W129-SUM($Y129:BV129),               $W129/$X129))))</f>
        <v/>
      </c>
      <c r="BX129" s="240">
        <f>IF(OR(NOT(ISNUMBER($T129)),ISBLANK($W129),NOT(ISNUMBER($X129))),0,      IF(OR(YEAR($T129)&gt;BX$7,$X129&lt;=0,(YEAR($T129)+$X129)&lt;BX$7),0,     IF(YEAR($T129)=BX$7,               ($W129/($X129*360))*DAYS360($T129,DATE(BX$7,12,31)),     IF((YEAR($T129)+$X129)&lt;=BX$7,               $W129-SUM($Y129:BW129),               $W129/$X129))))</f>
        <v/>
      </c>
      <c r="BY129" s="240">
        <f>IF(OR(NOT(ISNUMBER($T129)),ISBLANK($W129),NOT(ISNUMBER($X129))),0,      IF(OR(YEAR($T129)&gt;BY$7,$X129&lt;=0,(YEAR($T129)+$X129)&lt;BY$7),0,     IF(YEAR($T129)=BY$7,               ($W129/($X129*360))*DAYS360($T129,DATE(BY$7,12,31)),     IF((YEAR($T129)+$X129)&lt;=BY$7,               $W129-SUM($Y129:BX129),               $W129/$X129))))</f>
        <v/>
      </c>
      <c r="CC129" s="2" t="n"/>
      <c r="CD129" s="2" t="n"/>
      <c r="CE129" s="2" t="n"/>
      <c r="CF129" s="2" t="n"/>
      <c r="CG129" s="2" t="n"/>
      <c r="CH129" s="2" t="n"/>
      <c r="CI129" s="2" t="n"/>
      <c r="CJ129" s="2" t="n"/>
    </row>
    <row r="130" ht="15" customFormat="1" customHeight="1" s="14">
      <c r="A130" s="12" t="n"/>
      <c r="B130" s="30" t="inlineStr">
        <is>
          <t>Bien_Immo - 1</t>
        </is>
      </c>
      <c r="C130" s="190" t="n"/>
      <c r="D130" s="356" t="n"/>
      <c r="E130" s="525" t="n"/>
      <c r="F130" s="525" t="n"/>
      <c r="G130" s="525" t="n"/>
      <c r="H130" s="525" t="n"/>
      <c r="I130" s="525" t="n"/>
      <c r="J130" s="525" t="n"/>
      <c r="K130" s="525" t="n"/>
      <c r="L130" s="525" t="n"/>
      <c r="M130" s="525" t="n"/>
      <c r="N130" s="526" t="n"/>
      <c r="O130" s="260" t="n"/>
      <c r="P130" s="191" t="n"/>
      <c r="Q130" s="341" t="inlineStr">
        <is>
          <t>Autres immobilisations corporelles</t>
        </is>
      </c>
      <c r="R130" s="18" t="n"/>
      <c r="S130" s="12">
        <f>B136</f>
        <v/>
      </c>
      <c r="T130" s="176">
        <f>IFERROR( IF(ISBLANK(C136),"",IF(C136&lt;HLOOKUP(S130,$Z$275:$AC$280,5,FALSE),"",MAX(HLOOKUP(S130,$Z$275:$AC$280,6,FALSE),C136) ) ),"")</f>
        <v/>
      </c>
      <c r="U130" s="287">
        <f>IF(ISBLANK(D136),"",D136)</f>
        <v/>
      </c>
      <c r="V130" s="316">
        <f>Q136</f>
        <v/>
      </c>
      <c r="W130" s="512">
        <f>IF(ISBLANK(O136),0,O136)</f>
        <v/>
      </c>
      <c r="X130" s="512">
        <f>IF(ISBLANK(P136),"",P136)</f>
        <v/>
      </c>
      <c r="Y130" s="12" t="n"/>
      <c r="Z130" s="240">
        <f>IF(OR(NOT(ISNUMBER($T130)),ISBLANK($W130),NOT(ISNUMBER($X130))),0,      IF(OR(YEAR($T130)&gt;Z$7,$X130&lt;=0,(YEAR($T130)+$X130)&lt;Z$7),0,     IF(YEAR($T130)=Z$7,               ($W130/($X130*360))*DAYS360($T130,DATE(Z$7,12,31)),     IF((YEAR($T130)+$X130)&lt;=Z$7,               $W130-SUM($Y130:Y130),               $W130/$X130))))</f>
        <v/>
      </c>
      <c r="AA130" s="240">
        <f>IF(OR(NOT(ISNUMBER($T130)),ISBLANK($W130),NOT(ISNUMBER($X130))),0,      IF(OR(YEAR($T130)&gt;AA$7,$X130&lt;=0,(YEAR($T130)+$X130)&lt;AA$7),0,     IF(YEAR($T130)=AA$7,               ($W130/($X130*360))*DAYS360($T130,DATE(AA$7,12,31)),     IF((YEAR($T130)+$X130)&lt;=AA$7,               $W130-SUM($Y130:Z130),               $W130/$X130))))</f>
        <v/>
      </c>
      <c r="AB130" s="240">
        <f>IF(OR(NOT(ISNUMBER($T130)),ISBLANK($W130),NOT(ISNUMBER($X130))),0,      IF(OR(YEAR($T130)&gt;AB$7,$X130&lt;=0,(YEAR($T130)+$X130)&lt;AB$7),0,     IF(YEAR($T130)=AB$7,               ($W130/($X130*360))*DAYS360($T130,DATE(AB$7,12,31)),     IF((YEAR($T130)+$X130)&lt;=AB$7,               $W130-SUM($Y130:AA130),               $W130/$X130))))</f>
        <v/>
      </c>
      <c r="AC130" s="240">
        <f>IF(OR(NOT(ISNUMBER($T130)),ISBLANK($W130),NOT(ISNUMBER($X130))),0,      IF(OR(YEAR($T130)&gt;AC$7,$X130&lt;=0,(YEAR($T130)+$X130)&lt;AC$7),0,     IF(YEAR($T130)=AC$7,               ($W130/($X130*360))*DAYS360($T130,DATE(AC$7,12,31)),     IF((YEAR($T130)+$X130)&lt;=AC$7,               $W130-SUM($Y130:AB130),               $W130/$X130))))</f>
        <v/>
      </c>
      <c r="AD130" s="240">
        <f>IF(OR(NOT(ISNUMBER($T130)),ISBLANK($W130),NOT(ISNUMBER($X130))),0,      IF(OR(YEAR($T130)&gt;AD$7,$X130&lt;=0,(YEAR($T130)+$X130)&lt;AD$7),0,     IF(YEAR($T130)=AD$7,               ($W130/($X130*360))*DAYS360($T130,DATE(AD$7,12,31)),     IF((YEAR($T130)+$X130)&lt;=AD$7,               $W130-SUM($Y130:AC130),               $W130/$X130))))</f>
        <v/>
      </c>
      <c r="AE130" s="240">
        <f>IF(OR(NOT(ISNUMBER($T130)),ISBLANK($W130),NOT(ISNUMBER($X130))),0,      IF(OR(YEAR($T130)&gt;AE$7,$X130&lt;=0,(YEAR($T130)+$X130)&lt;AE$7),0,     IF(YEAR($T130)=AE$7,               ($W130/($X130*360))*DAYS360($T130,DATE(AE$7,12,31)),     IF((YEAR($T130)+$X130)&lt;=AE$7,               $W130-SUM($Y130:AD130),               $W130/$X130))))</f>
        <v/>
      </c>
      <c r="AF130" s="240">
        <f>IF(OR(NOT(ISNUMBER($T130)),ISBLANK($W130),NOT(ISNUMBER($X130))),0,      IF(OR(YEAR($T130)&gt;AF$7,$X130&lt;=0,(YEAR($T130)+$X130)&lt;AF$7),0,     IF(YEAR($T130)=AF$7,               ($W130/($X130*360))*DAYS360($T130,DATE(AF$7,12,31)),     IF((YEAR($T130)+$X130)&lt;=AF$7,               $W130-SUM($Y130:AE130),               $W130/$X130))))</f>
        <v/>
      </c>
      <c r="AG130" s="240">
        <f>IF(OR(NOT(ISNUMBER($T130)),ISBLANK($W130),NOT(ISNUMBER($X130))),0,      IF(OR(YEAR($T130)&gt;AG$7,$X130&lt;=0,(YEAR($T130)+$X130)&lt;AG$7),0,     IF(YEAR($T130)=AG$7,               ($W130/($X130*360))*DAYS360($T130,DATE(AG$7,12,31)),     IF((YEAR($T130)+$X130)&lt;=AG$7,               $W130-SUM($Y130:AF130),               $W130/$X130))))</f>
        <v/>
      </c>
      <c r="AH130" s="240">
        <f>IF(OR(NOT(ISNUMBER($T130)),ISBLANK($W130),NOT(ISNUMBER($X130))),0,      IF(OR(YEAR($T130)&gt;AH$7,$X130&lt;=0,(YEAR($T130)+$X130)&lt;AH$7),0,     IF(YEAR($T130)=AH$7,               ($W130/($X130*360))*DAYS360($T130,DATE(AH$7,12,31)),     IF((YEAR($T130)+$X130)&lt;=AH$7,               $W130-SUM($Y130:AG130),               $W130/$X130))))</f>
        <v/>
      </c>
      <c r="AI130" s="240">
        <f>IF(OR(NOT(ISNUMBER($T130)),ISBLANK($W130),NOT(ISNUMBER($X130))),0,      IF(OR(YEAR($T130)&gt;AI$7,$X130&lt;=0,(YEAR($T130)+$X130)&lt;AI$7),0,     IF(YEAR($T130)=AI$7,               ($W130/($X130*360))*DAYS360($T130,DATE(AI$7,12,31)),     IF((YEAR($T130)+$X130)&lt;=AI$7,               $W130-SUM($Y130:AH130),               $W130/$X130))))</f>
        <v/>
      </c>
      <c r="AJ130" s="240">
        <f>IF(OR(NOT(ISNUMBER($T130)),ISBLANK($W130),NOT(ISNUMBER($X130))),0,      IF(OR(YEAR($T130)&gt;AJ$7,$X130&lt;=0,(YEAR($T130)+$X130)&lt;AJ$7),0,     IF(YEAR($T130)=AJ$7,               ($W130/($X130*360))*DAYS360($T130,DATE(AJ$7,12,31)),     IF((YEAR($T130)+$X130)&lt;=AJ$7,               $W130-SUM($Y130:AI130),               $W130/$X130))))</f>
        <v/>
      </c>
      <c r="AK130" s="240">
        <f>IF(OR(NOT(ISNUMBER($T130)),ISBLANK($W130),NOT(ISNUMBER($X130))),0,      IF(OR(YEAR($T130)&gt;AK$7,$X130&lt;=0,(YEAR($T130)+$X130)&lt;AK$7),0,     IF(YEAR($T130)=AK$7,               ($W130/($X130*360))*DAYS360($T130,DATE(AK$7,12,31)),     IF((YEAR($T130)+$X130)&lt;=AK$7,               $W130-SUM($Y130:AJ130),               $W130/$X130))))</f>
        <v/>
      </c>
      <c r="AL130" s="240">
        <f>IF(OR(NOT(ISNUMBER($T130)),ISBLANK($W130),NOT(ISNUMBER($X130))),0,      IF(OR(YEAR($T130)&gt;AL$7,$X130&lt;=0,(YEAR($T130)+$X130)&lt;AL$7),0,     IF(YEAR($T130)=AL$7,               ($W130/($X130*360))*DAYS360($T130,DATE(AL$7,12,31)),     IF((YEAR($T130)+$X130)&lt;=AL$7,               $W130-SUM($Y130:AK130),               $W130/$X130))))</f>
        <v/>
      </c>
      <c r="AM130" s="240">
        <f>IF(OR(NOT(ISNUMBER($T130)),ISBLANK($W130),NOT(ISNUMBER($X130))),0,      IF(OR(YEAR($T130)&gt;AM$7,$X130&lt;=0,(YEAR($T130)+$X130)&lt;AM$7),0,     IF(YEAR($T130)=AM$7,               ($W130/($X130*360))*DAYS360($T130,DATE(AM$7,12,31)),     IF((YEAR($T130)+$X130)&lt;=AM$7,               $W130-SUM($Y130:AL130),               $W130/$X130))))</f>
        <v/>
      </c>
      <c r="AN130" s="240">
        <f>IF(OR(NOT(ISNUMBER($T130)),ISBLANK($W130),NOT(ISNUMBER($X130))),0,      IF(OR(YEAR($T130)&gt;AN$7,$X130&lt;=0,(YEAR($T130)+$X130)&lt;AN$7),0,     IF(YEAR($T130)=AN$7,               ($W130/($X130*360))*DAYS360($T130,DATE(AN$7,12,31)),     IF((YEAR($T130)+$X130)&lt;=AN$7,               $W130-SUM($Y130:AM130),               $W130/$X130))))</f>
        <v/>
      </c>
      <c r="AO130" s="240">
        <f>IF(OR(NOT(ISNUMBER($T130)),ISBLANK($W130),NOT(ISNUMBER($X130))),0,      IF(OR(YEAR($T130)&gt;AO$7,$X130&lt;=0,(YEAR($T130)+$X130)&lt;AO$7),0,     IF(YEAR($T130)=AO$7,               ($W130/($X130*360))*DAYS360($T130,DATE(AO$7,12,31)),     IF((YEAR($T130)+$X130)&lt;=AO$7,               $W130-SUM($Y130:AN130),               $W130/$X130))))</f>
        <v/>
      </c>
      <c r="AP130" s="240">
        <f>IF(OR(NOT(ISNUMBER($T130)),ISBLANK($W130),NOT(ISNUMBER($X130))),0,      IF(OR(YEAR($T130)&gt;AP$7,$X130&lt;=0,(YEAR($T130)+$X130)&lt;AP$7),0,     IF(YEAR($T130)=AP$7,               ($W130/($X130*360))*DAYS360($T130,DATE(AP$7,12,31)),     IF((YEAR($T130)+$X130)&lt;=AP$7,               $W130-SUM($Y130:AO130),               $W130/$X130))))</f>
        <v/>
      </c>
      <c r="AQ130" s="240">
        <f>IF(OR(NOT(ISNUMBER($T130)),ISBLANK($W130),NOT(ISNUMBER($X130))),0,      IF(OR(YEAR($T130)&gt;AQ$7,$X130&lt;=0,(YEAR($T130)+$X130)&lt;AQ$7),0,     IF(YEAR($T130)=AQ$7,               ($W130/($X130*360))*DAYS360($T130,DATE(AQ$7,12,31)),     IF((YEAR($T130)+$X130)&lt;=AQ$7,               $W130-SUM($Y130:AP130),               $W130/$X130))))</f>
        <v/>
      </c>
      <c r="AR130" s="240">
        <f>IF(OR(NOT(ISNUMBER($T130)),ISBLANK($W130),NOT(ISNUMBER($X130))),0,      IF(OR(YEAR($T130)&gt;AR$7,$X130&lt;=0,(YEAR($T130)+$X130)&lt;AR$7),0,     IF(YEAR($T130)=AR$7,               ($W130/($X130*360))*DAYS360($T130,DATE(AR$7,12,31)),     IF((YEAR($T130)+$X130)&lt;=AR$7,               $W130-SUM($Y130:AQ130),               $W130/$X130))))</f>
        <v/>
      </c>
      <c r="AS130" s="240">
        <f>IF(OR(NOT(ISNUMBER($T130)),ISBLANK($W130),NOT(ISNUMBER($X130))),0,      IF(OR(YEAR($T130)&gt;AS$7,$X130&lt;=0,(YEAR($T130)+$X130)&lt;AS$7),0,     IF(YEAR($T130)=AS$7,               ($W130/($X130*360))*DAYS360($T130,DATE(AS$7,12,31)),     IF((YEAR($T130)+$X130)&lt;=AS$7,               $W130-SUM($Y130:AR130),               $W130/$X130))))</f>
        <v/>
      </c>
      <c r="AT130" s="240">
        <f>IF(OR(NOT(ISNUMBER($T130)),ISBLANK($W130),NOT(ISNUMBER($X130))),0,      IF(OR(YEAR($T130)&gt;AT$7,$X130&lt;=0,(YEAR($T130)+$X130)&lt;AT$7),0,     IF(YEAR($T130)=AT$7,               ($W130/($X130*360))*DAYS360($T130,DATE(AT$7,12,31)),     IF((YEAR($T130)+$X130)&lt;=AT$7,               $W130-SUM($Y130:AS130),               $W130/$X130))))</f>
        <v/>
      </c>
      <c r="AU130" s="240">
        <f>IF(OR(NOT(ISNUMBER($T130)),ISBLANK($W130),NOT(ISNUMBER($X130))),0,      IF(OR(YEAR($T130)&gt;AU$7,$X130&lt;=0,(YEAR($T130)+$X130)&lt;AU$7),0,     IF(YEAR($T130)=AU$7,               ($W130/($X130*360))*DAYS360($T130,DATE(AU$7,12,31)),     IF((YEAR($T130)+$X130)&lt;=AU$7,               $W130-SUM($Y130:AT130),               $W130/$X130))))</f>
        <v/>
      </c>
      <c r="AV130" s="240">
        <f>IF(OR(NOT(ISNUMBER($T130)),ISBLANK($W130),NOT(ISNUMBER($X130))),0,      IF(OR(YEAR($T130)&gt;AV$7,$X130&lt;=0,(YEAR($T130)+$X130)&lt;AV$7),0,     IF(YEAR($T130)=AV$7,               ($W130/($X130*360))*DAYS360($T130,DATE(AV$7,12,31)),     IF((YEAR($T130)+$X130)&lt;=AV$7,               $W130-SUM($Y130:AU130),               $W130/$X130))))</f>
        <v/>
      </c>
      <c r="AW130" s="240">
        <f>IF(OR(NOT(ISNUMBER($T130)),ISBLANK($W130),NOT(ISNUMBER($X130))),0,      IF(OR(YEAR($T130)&gt;AW$7,$X130&lt;=0,(YEAR($T130)+$X130)&lt;AW$7),0,     IF(YEAR($T130)=AW$7,               ($W130/($X130*360))*DAYS360($T130,DATE(AW$7,12,31)),     IF((YEAR($T130)+$X130)&lt;=AW$7,               $W130-SUM($Y130:AV130),               $W130/$X130))))</f>
        <v/>
      </c>
      <c r="AX130" s="240">
        <f>IF(OR(NOT(ISNUMBER($T130)),ISBLANK($W130),NOT(ISNUMBER($X130))),0,      IF(OR(YEAR($T130)&gt;AX$7,$X130&lt;=0,(YEAR($T130)+$X130)&lt;AX$7),0,     IF(YEAR($T130)=AX$7,               ($W130/($X130*360))*DAYS360($T130,DATE(AX$7,12,31)),     IF((YEAR($T130)+$X130)&lt;=AX$7,               $W130-SUM($Y130:AW130),               $W130/$X130))))</f>
        <v/>
      </c>
      <c r="AY130" s="240">
        <f>IF(OR(NOT(ISNUMBER($T130)),ISBLANK($W130),NOT(ISNUMBER($X130))),0,      IF(OR(YEAR($T130)&gt;AY$7,$X130&lt;=0,(YEAR($T130)+$X130)&lt;AY$7),0,     IF(YEAR($T130)=AY$7,               ($W130/($X130*360))*DAYS360($T130,DATE(AY$7,12,31)),     IF((YEAR($T130)+$X130)&lt;=AY$7,               $W130-SUM($Y130:AX130),               $W130/$X130))))</f>
        <v/>
      </c>
      <c r="AZ130" s="240">
        <f>IF(OR(NOT(ISNUMBER($T130)),ISBLANK($W130),NOT(ISNUMBER($X130))),0,      IF(OR(YEAR($T130)&gt;AZ$7,$X130&lt;=0,(YEAR($T130)+$X130)&lt;AZ$7),0,     IF(YEAR($T130)=AZ$7,               ($W130/($X130*360))*DAYS360($T130,DATE(AZ$7,12,31)),     IF((YEAR($T130)+$X130)&lt;=AZ$7,               $W130-SUM($Y130:AY130),               $W130/$X130))))</f>
        <v/>
      </c>
      <c r="BA130" s="240">
        <f>IF(OR(NOT(ISNUMBER($T130)),ISBLANK($W130),NOT(ISNUMBER($X130))),0,      IF(OR(YEAR($T130)&gt;BA$7,$X130&lt;=0,(YEAR($T130)+$X130)&lt;BA$7),0,     IF(YEAR($T130)=BA$7,               ($W130/($X130*360))*DAYS360($T130,DATE(BA$7,12,31)),     IF((YEAR($T130)+$X130)&lt;=BA$7,               $W130-SUM($Y130:AZ130),               $W130/$X130))))</f>
        <v/>
      </c>
      <c r="BB130" s="240">
        <f>IF(OR(NOT(ISNUMBER($T130)),ISBLANK($W130),NOT(ISNUMBER($X130))),0,      IF(OR(YEAR($T130)&gt;BB$7,$X130&lt;=0,(YEAR($T130)+$X130)&lt;BB$7),0,     IF(YEAR($T130)=BB$7,               ($W130/($X130*360))*DAYS360($T130,DATE(BB$7,12,31)),     IF((YEAR($T130)+$X130)&lt;=BB$7,               $W130-SUM($Y130:BA130),               $W130/$X130))))</f>
        <v/>
      </c>
      <c r="BC130" s="240">
        <f>IF(OR(NOT(ISNUMBER($T130)),ISBLANK($W130),NOT(ISNUMBER($X130))),0,      IF(OR(YEAR($T130)&gt;BC$7,$X130&lt;=0,(YEAR($T130)+$X130)&lt;BC$7),0,     IF(YEAR($T130)=BC$7,               ($W130/($X130*360))*DAYS360($T130,DATE(BC$7,12,31)),     IF((YEAR($T130)+$X130)&lt;=BC$7,               $W130-SUM($Y130:BB130),               $W130/$X130))))</f>
        <v/>
      </c>
      <c r="BD130" s="240">
        <f>IF(OR(NOT(ISNUMBER($T130)),ISBLANK($W130),NOT(ISNUMBER($X130))),0,      IF(OR(YEAR($T130)&gt;BD$7,$X130&lt;=0,(YEAR($T130)+$X130)&lt;BD$7),0,     IF(YEAR($T130)=BD$7,               ($W130/($X130*360))*DAYS360($T130,DATE(BD$7,12,31)),     IF((YEAR($T130)+$X130)&lt;=BD$7,               $W130-SUM($Y130:BC130),               $W130/$X130))))</f>
        <v/>
      </c>
      <c r="BE130" s="240">
        <f>IF(OR(NOT(ISNUMBER($T130)),ISBLANK($W130),NOT(ISNUMBER($X130))),0,      IF(OR(YEAR($T130)&gt;BE$7,$X130&lt;=0,(YEAR($T130)+$X130)&lt;BE$7),0,     IF(YEAR($T130)=BE$7,               ($W130/($X130*360))*DAYS360($T130,DATE(BE$7,12,31)),     IF((YEAR($T130)+$X130)&lt;=BE$7,               $W130-SUM($Y130:BD130),               $W130/$X130))))</f>
        <v/>
      </c>
      <c r="BF130" s="240">
        <f>IF(OR(NOT(ISNUMBER($T130)),ISBLANK($W130),NOT(ISNUMBER($X130))),0,      IF(OR(YEAR($T130)&gt;BF$7,$X130&lt;=0,(YEAR($T130)+$X130)&lt;BF$7),0,     IF(YEAR($T130)=BF$7,               ($W130/($X130*360))*DAYS360($T130,DATE(BF$7,12,31)),     IF((YEAR($T130)+$X130)&lt;=BF$7,               $W130-SUM($Y130:BE130),               $W130/$X130))))</f>
        <v/>
      </c>
      <c r="BG130" s="240">
        <f>IF(OR(NOT(ISNUMBER($T130)),ISBLANK($W130),NOT(ISNUMBER($X130))),0,      IF(OR(YEAR($T130)&gt;BG$7,$X130&lt;=0,(YEAR($T130)+$X130)&lt;BG$7),0,     IF(YEAR($T130)=BG$7,               ($W130/($X130*360))*DAYS360($T130,DATE(BG$7,12,31)),     IF((YEAR($T130)+$X130)&lt;=BG$7,               $W130-SUM($Y130:BF130),               $W130/$X130))))</f>
        <v/>
      </c>
      <c r="BH130" s="240">
        <f>IF(OR(NOT(ISNUMBER($T130)),ISBLANK($W130),NOT(ISNUMBER($X130))),0,      IF(OR(YEAR($T130)&gt;BH$7,$X130&lt;=0,(YEAR($T130)+$X130)&lt;BH$7),0,     IF(YEAR($T130)=BH$7,               ($W130/($X130*360))*DAYS360($T130,DATE(BH$7,12,31)),     IF((YEAR($T130)+$X130)&lt;=BH$7,               $W130-SUM($Y130:BG130),               $W130/$X130))))</f>
        <v/>
      </c>
      <c r="BI130" s="240">
        <f>IF(OR(NOT(ISNUMBER($T130)),ISBLANK($W130),NOT(ISNUMBER($X130))),0,      IF(OR(YEAR($T130)&gt;BI$7,$X130&lt;=0,(YEAR($T130)+$X130)&lt;BI$7),0,     IF(YEAR($T130)=BI$7,               ($W130/($X130*360))*DAYS360($T130,DATE(BI$7,12,31)),     IF((YEAR($T130)+$X130)&lt;=BI$7,               $W130-SUM($Y130:BH130),               $W130/$X130))))</f>
        <v/>
      </c>
      <c r="BJ130" s="240">
        <f>IF(OR(NOT(ISNUMBER($T130)),ISBLANK($W130),NOT(ISNUMBER($X130))),0,      IF(OR(YEAR($T130)&gt;BJ$7,$X130&lt;=0,(YEAR($T130)+$X130)&lt;BJ$7),0,     IF(YEAR($T130)=BJ$7,               ($W130/($X130*360))*DAYS360($T130,DATE(BJ$7,12,31)),     IF((YEAR($T130)+$X130)&lt;=BJ$7,               $W130-SUM($Y130:BI130),               $W130/$X130))))</f>
        <v/>
      </c>
      <c r="BK130" s="240">
        <f>IF(OR(NOT(ISNUMBER($T130)),ISBLANK($W130),NOT(ISNUMBER($X130))),0,      IF(OR(YEAR($T130)&gt;BK$7,$X130&lt;=0,(YEAR($T130)+$X130)&lt;BK$7),0,     IF(YEAR($T130)=BK$7,               ($W130/($X130*360))*DAYS360($T130,DATE(BK$7,12,31)),     IF((YEAR($T130)+$X130)&lt;=BK$7,               $W130-SUM($Y130:BJ130),               $W130/$X130))))</f>
        <v/>
      </c>
      <c r="BL130" s="240">
        <f>IF(OR(NOT(ISNUMBER($T130)),ISBLANK($W130),NOT(ISNUMBER($X130))),0,      IF(OR(YEAR($T130)&gt;BL$7,$X130&lt;=0,(YEAR($T130)+$X130)&lt;BL$7),0,     IF(YEAR($T130)=BL$7,               ($W130/($X130*360))*DAYS360($T130,DATE(BL$7,12,31)),     IF((YEAR($T130)+$X130)&lt;=BL$7,               $W130-SUM($Y130:BK130),               $W130/$X130))))</f>
        <v/>
      </c>
      <c r="BM130" s="240">
        <f>IF(OR(NOT(ISNUMBER($T130)),ISBLANK($W130),NOT(ISNUMBER($X130))),0,      IF(OR(YEAR($T130)&gt;BM$7,$X130&lt;=0,(YEAR($T130)+$X130)&lt;BM$7),0,     IF(YEAR($T130)=BM$7,               ($W130/($X130*360))*DAYS360($T130,DATE(BM$7,12,31)),     IF((YEAR($T130)+$X130)&lt;=BM$7,               $W130-SUM($Y130:BL130),               $W130/$X130))))</f>
        <v/>
      </c>
      <c r="BN130" s="240">
        <f>IF(OR(NOT(ISNUMBER($T130)),ISBLANK($W130),NOT(ISNUMBER($X130))),0,      IF(OR(YEAR($T130)&gt;BN$7,$X130&lt;=0,(YEAR($T130)+$X130)&lt;BN$7),0,     IF(YEAR($T130)=BN$7,               ($W130/($X130*360))*DAYS360($T130,DATE(BN$7,12,31)),     IF((YEAR($T130)+$X130)&lt;=BN$7,               $W130-SUM($Y130:BM130),               $W130/$X130))))</f>
        <v/>
      </c>
      <c r="BO130" s="240">
        <f>IF(OR(NOT(ISNUMBER($T130)),ISBLANK($W130),NOT(ISNUMBER($X130))),0,      IF(OR(YEAR($T130)&gt;BO$7,$X130&lt;=0,(YEAR($T130)+$X130)&lt;BO$7),0,     IF(YEAR($T130)=BO$7,               ($W130/($X130*360))*DAYS360($T130,DATE(BO$7,12,31)),     IF((YEAR($T130)+$X130)&lt;=BO$7,               $W130-SUM($Y130:BN130),               $W130/$X130))))</f>
        <v/>
      </c>
      <c r="BP130" s="240">
        <f>IF(OR(NOT(ISNUMBER($T130)),ISBLANK($W130),NOT(ISNUMBER($X130))),0,      IF(OR(YEAR($T130)&gt;BP$7,$X130&lt;=0,(YEAR($T130)+$X130)&lt;BP$7),0,     IF(YEAR($T130)=BP$7,               ($W130/($X130*360))*DAYS360($T130,DATE(BP$7,12,31)),     IF((YEAR($T130)+$X130)&lt;=BP$7,               $W130-SUM($Y130:BO130),               $W130/$X130))))</f>
        <v/>
      </c>
      <c r="BQ130" s="240">
        <f>IF(OR(NOT(ISNUMBER($T130)),ISBLANK($W130),NOT(ISNUMBER($X130))),0,      IF(OR(YEAR($T130)&gt;BQ$7,$X130&lt;=0,(YEAR($T130)+$X130)&lt;BQ$7),0,     IF(YEAR($T130)=BQ$7,               ($W130/($X130*360))*DAYS360($T130,DATE(BQ$7,12,31)),     IF((YEAR($T130)+$X130)&lt;=BQ$7,               $W130-SUM($Y130:BP130),               $W130/$X130))))</f>
        <v/>
      </c>
      <c r="BR130" s="240">
        <f>IF(OR(NOT(ISNUMBER($T130)),ISBLANK($W130),NOT(ISNUMBER($X130))),0,      IF(OR(YEAR($T130)&gt;BR$7,$X130&lt;=0,(YEAR($T130)+$X130)&lt;BR$7),0,     IF(YEAR($T130)=BR$7,               ($W130/($X130*360))*DAYS360($T130,DATE(BR$7,12,31)),     IF((YEAR($T130)+$X130)&lt;=BR$7,               $W130-SUM($Y130:BQ130),               $W130/$X130))))</f>
        <v/>
      </c>
      <c r="BS130" s="240">
        <f>IF(OR(NOT(ISNUMBER($T130)),ISBLANK($W130),NOT(ISNUMBER($X130))),0,      IF(OR(YEAR($T130)&gt;BS$7,$X130&lt;=0,(YEAR($T130)+$X130)&lt;BS$7),0,     IF(YEAR($T130)=BS$7,               ($W130/($X130*360))*DAYS360($T130,DATE(BS$7,12,31)),     IF((YEAR($T130)+$X130)&lt;=BS$7,               $W130-SUM($Y130:BR130),               $W130/$X130))))</f>
        <v/>
      </c>
      <c r="BT130" s="240">
        <f>IF(OR(NOT(ISNUMBER($T130)),ISBLANK($W130),NOT(ISNUMBER($X130))),0,      IF(OR(YEAR($T130)&gt;BT$7,$X130&lt;=0,(YEAR($T130)+$X130)&lt;BT$7),0,     IF(YEAR($T130)=BT$7,               ($W130/($X130*360))*DAYS360($T130,DATE(BT$7,12,31)),     IF((YEAR($T130)+$X130)&lt;=BT$7,               $W130-SUM($Y130:BS130),               $W130/$X130))))</f>
        <v/>
      </c>
      <c r="BU130" s="240">
        <f>IF(OR(NOT(ISNUMBER($T130)),ISBLANK($W130),NOT(ISNUMBER($X130))),0,      IF(OR(YEAR($T130)&gt;BU$7,$X130&lt;=0,(YEAR($T130)+$X130)&lt;BU$7),0,     IF(YEAR($T130)=BU$7,               ($W130/($X130*360))*DAYS360($T130,DATE(BU$7,12,31)),     IF((YEAR($T130)+$X130)&lt;=BU$7,               $W130-SUM($Y130:BT130),               $W130/$X130))))</f>
        <v/>
      </c>
      <c r="BV130" s="240">
        <f>IF(OR(NOT(ISNUMBER($T130)),ISBLANK($W130),NOT(ISNUMBER($X130))),0,      IF(OR(YEAR($T130)&gt;BV$7,$X130&lt;=0,(YEAR($T130)+$X130)&lt;BV$7),0,     IF(YEAR($T130)=BV$7,               ($W130/($X130*360))*DAYS360($T130,DATE(BV$7,12,31)),     IF((YEAR($T130)+$X130)&lt;=BV$7,               $W130-SUM($Y130:BU130),               $W130/$X130))))</f>
        <v/>
      </c>
      <c r="BW130" s="240">
        <f>IF(OR(NOT(ISNUMBER($T130)),ISBLANK($W130),NOT(ISNUMBER($X130))),0,      IF(OR(YEAR($T130)&gt;BW$7,$X130&lt;=0,(YEAR($T130)+$X130)&lt;BW$7),0,     IF(YEAR($T130)=BW$7,               ($W130/($X130*360))*DAYS360($T130,DATE(BW$7,12,31)),     IF((YEAR($T130)+$X130)&lt;=BW$7,               $W130-SUM($Y130:BV130),               $W130/$X130))))</f>
        <v/>
      </c>
      <c r="BX130" s="240">
        <f>IF(OR(NOT(ISNUMBER($T130)),ISBLANK($W130),NOT(ISNUMBER($X130))),0,      IF(OR(YEAR($T130)&gt;BX$7,$X130&lt;=0,(YEAR($T130)+$X130)&lt;BX$7),0,     IF(YEAR($T130)=BX$7,               ($W130/($X130*360))*DAYS360($T130,DATE(BX$7,12,31)),     IF((YEAR($T130)+$X130)&lt;=BX$7,               $W130-SUM($Y130:BW130),               $W130/$X130))))</f>
        <v/>
      </c>
      <c r="BY130" s="240">
        <f>IF(OR(NOT(ISNUMBER($T130)),ISBLANK($W130),NOT(ISNUMBER($X130))),0,      IF(OR(YEAR($T130)&gt;BY$7,$X130&lt;=0,(YEAR($T130)+$X130)&lt;BY$7),0,     IF(YEAR($T130)=BY$7,               ($W130/($X130*360))*DAYS360($T130,DATE(BY$7,12,31)),     IF((YEAR($T130)+$X130)&lt;=BY$7,               $W130-SUM($Y130:BX130),               $W130/$X130))))</f>
        <v/>
      </c>
      <c r="CB130" s="2" t="n"/>
    </row>
    <row r="131" ht="15" customHeight="1" s="503">
      <c r="A131" s="12" t="n"/>
      <c r="B131" s="30" t="inlineStr">
        <is>
          <t>Bien_Immo - 1</t>
        </is>
      </c>
      <c r="C131" s="190" t="n"/>
      <c r="D131" s="356" t="n"/>
      <c r="E131" s="525" t="n"/>
      <c r="F131" s="525" t="n"/>
      <c r="G131" s="525" t="n"/>
      <c r="H131" s="525" t="n"/>
      <c r="I131" s="525" t="n"/>
      <c r="J131" s="525" t="n"/>
      <c r="K131" s="525" t="n"/>
      <c r="L131" s="525" t="n"/>
      <c r="M131" s="525" t="n"/>
      <c r="N131" s="526" t="n"/>
      <c r="O131" s="260" t="n"/>
      <c r="P131" s="191" t="n"/>
      <c r="Q131" s="341" t="inlineStr">
        <is>
          <t>Autres immobilisations corporelles</t>
        </is>
      </c>
      <c r="R131" s="18" t="n"/>
      <c r="S131" s="12">
        <f>B137</f>
        <v/>
      </c>
      <c r="T131" s="176">
        <f>IFERROR( IF(ISBLANK(C137),"",IF(C137&lt;HLOOKUP(S131,$Z$275:$AC$280,5,FALSE),"",MAX(HLOOKUP(S131,$Z$275:$AC$280,6,FALSE),C137) ) ),"")</f>
        <v/>
      </c>
      <c r="U131" s="287">
        <f>IF(ISBLANK(D137),"",D137)</f>
        <v/>
      </c>
      <c r="V131" s="316">
        <f>Q137</f>
        <v/>
      </c>
      <c r="W131" s="512">
        <f>IF(ISBLANK(O137),0,O137)</f>
        <v/>
      </c>
      <c r="X131" s="512">
        <f>IF(ISBLANK(P137),"",P137)</f>
        <v/>
      </c>
      <c r="Y131" s="12" t="n"/>
      <c r="Z131" s="240">
        <f>IF(OR(NOT(ISNUMBER($T131)),ISBLANK($W131),NOT(ISNUMBER($X131))),0,      IF(OR(YEAR($T131)&gt;Z$7,$X131&lt;=0,(YEAR($T131)+$X131)&lt;Z$7),0,     IF(YEAR($T131)=Z$7,               ($W131/($X131*360))*DAYS360($T131,DATE(Z$7,12,31)),     IF((YEAR($T131)+$X131)&lt;=Z$7,               $W131-SUM($Y131:Y131),               $W131/$X131))))</f>
        <v/>
      </c>
      <c r="AA131" s="240">
        <f>IF(OR(NOT(ISNUMBER($T131)),ISBLANK($W131),NOT(ISNUMBER($X131))),0,      IF(OR(YEAR($T131)&gt;AA$7,$X131&lt;=0,(YEAR($T131)+$X131)&lt;AA$7),0,     IF(YEAR($T131)=AA$7,               ($W131/($X131*360))*DAYS360($T131,DATE(AA$7,12,31)),     IF((YEAR($T131)+$X131)&lt;=AA$7,               $W131-SUM($Y131:Z131),               $W131/$X131))))</f>
        <v/>
      </c>
      <c r="AB131" s="240">
        <f>IF(OR(NOT(ISNUMBER($T131)),ISBLANK($W131),NOT(ISNUMBER($X131))),0,      IF(OR(YEAR($T131)&gt;AB$7,$X131&lt;=0,(YEAR($T131)+$X131)&lt;AB$7),0,     IF(YEAR($T131)=AB$7,               ($W131/($X131*360))*DAYS360($T131,DATE(AB$7,12,31)),     IF((YEAR($T131)+$X131)&lt;=AB$7,               $W131-SUM($Y131:AA131),               $W131/$X131))))</f>
        <v/>
      </c>
      <c r="AC131" s="240">
        <f>IF(OR(NOT(ISNUMBER($T131)),ISBLANK($W131),NOT(ISNUMBER($X131))),0,      IF(OR(YEAR($T131)&gt;AC$7,$X131&lt;=0,(YEAR($T131)+$X131)&lt;AC$7),0,     IF(YEAR($T131)=AC$7,               ($W131/($X131*360))*DAYS360($T131,DATE(AC$7,12,31)),     IF((YEAR($T131)+$X131)&lt;=AC$7,               $W131-SUM($Y131:AB131),               $W131/$X131))))</f>
        <v/>
      </c>
      <c r="AD131" s="240">
        <f>IF(OR(NOT(ISNUMBER($T131)),ISBLANK($W131),NOT(ISNUMBER($X131))),0,      IF(OR(YEAR($T131)&gt;AD$7,$X131&lt;=0,(YEAR($T131)+$X131)&lt;AD$7),0,     IF(YEAR($T131)=AD$7,               ($W131/($X131*360))*DAYS360($T131,DATE(AD$7,12,31)),     IF((YEAR($T131)+$X131)&lt;=AD$7,               $W131-SUM($Y131:AC131),               $W131/$X131))))</f>
        <v/>
      </c>
      <c r="AE131" s="240">
        <f>IF(OR(NOT(ISNUMBER($T131)),ISBLANK($W131),NOT(ISNUMBER($X131))),0,      IF(OR(YEAR($T131)&gt;AE$7,$X131&lt;=0,(YEAR($T131)+$X131)&lt;AE$7),0,     IF(YEAR($T131)=AE$7,               ($W131/($X131*360))*DAYS360($T131,DATE(AE$7,12,31)),     IF((YEAR($T131)+$X131)&lt;=AE$7,               $W131-SUM($Y131:AD131),               $W131/$X131))))</f>
        <v/>
      </c>
      <c r="AF131" s="240">
        <f>IF(OR(NOT(ISNUMBER($T131)),ISBLANK($W131),NOT(ISNUMBER($X131))),0,      IF(OR(YEAR($T131)&gt;AF$7,$X131&lt;=0,(YEAR($T131)+$X131)&lt;AF$7),0,     IF(YEAR($T131)=AF$7,               ($W131/($X131*360))*DAYS360($T131,DATE(AF$7,12,31)),     IF((YEAR($T131)+$X131)&lt;=AF$7,               $W131-SUM($Y131:AE131),               $W131/$X131))))</f>
        <v/>
      </c>
      <c r="AG131" s="240">
        <f>IF(OR(NOT(ISNUMBER($T131)),ISBLANK($W131),NOT(ISNUMBER($X131))),0,      IF(OR(YEAR($T131)&gt;AG$7,$X131&lt;=0,(YEAR($T131)+$X131)&lt;AG$7),0,     IF(YEAR($T131)=AG$7,               ($W131/($X131*360))*DAYS360($T131,DATE(AG$7,12,31)),     IF((YEAR($T131)+$X131)&lt;=AG$7,               $W131-SUM($Y131:AF131),               $W131/$X131))))</f>
        <v/>
      </c>
      <c r="AH131" s="240">
        <f>IF(OR(NOT(ISNUMBER($T131)),ISBLANK($W131),NOT(ISNUMBER($X131))),0,      IF(OR(YEAR($T131)&gt;AH$7,$X131&lt;=0,(YEAR($T131)+$X131)&lt;AH$7),0,     IF(YEAR($T131)=AH$7,               ($W131/($X131*360))*DAYS360($T131,DATE(AH$7,12,31)),     IF((YEAR($T131)+$X131)&lt;=AH$7,               $W131-SUM($Y131:AG131),               $W131/$X131))))</f>
        <v/>
      </c>
      <c r="AI131" s="240">
        <f>IF(OR(NOT(ISNUMBER($T131)),ISBLANK($W131),NOT(ISNUMBER($X131))),0,      IF(OR(YEAR($T131)&gt;AI$7,$X131&lt;=0,(YEAR($T131)+$X131)&lt;AI$7),0,     IF(YEAR($T131)=AI$7,               ($W131/($X131*360))*DAYS360($T131,DATE(AI$7,12,31)),     IF((YEAR($T131)+$X131)&lt;=AI$7,               $W131-SUM($Y131:AH131),               $W131/$X131))))</f>
        <v/>
      </c>
      <c r="AJ131" s="240">
        <f>IF(OR(NOT(ISNUMBER($T131)),ISBLANK($W131),NOT(ISNUMBER($X131))),0,      IF(OR(YEAR($T131)&gt;AJ$7,$X131&lt;=0,(YEAR($T131)+$X131)&lt;AJ$7),0,     IF(YEAR($T131)=AJ$7,               ($W131/($X131*360))*DAYS360($T131,DATE(AJ$7,12,31)),     IF((YEAR($T131)+$X131)&lt;=AJ$7,               $W131-SUM($Y131:AI131),               $W131/$X131))))</f>
        <v/>
      </c>
      <c r="AK131" s="240">
        <f>IF(OR(NOT(ISNUMBER($T131)),ISBLANK($W131),NOT(ISNUMBER($X131))),0,      IF(OR(YEAR($T131)&gt;AK$7,$X131&lt;=0,(YEAR($T131)+$X131)&lt;AK$7),0,     IF(YEAR($T131)=AK$7,               ($W131/($X131*360))*DAYS360($T131,DATE(AK$7,12,31)),     IF((YEAR($T131)+$X131)&lt;=AK$7,               $W131-SUM($Y131:AJ131),               $W131/$X131))))</f>
        <v/>
      </c>
      <c r="AL131" s="240">
        <f>IF(OR(NOT(ISNUMBER($T131)),ISBLANK($W131),NOT(ISNUMBER($X131))),0,      IF(OR(YEAR($T131)&gt;AL$7,$X131&lt;=0,(YEAR($T131)+$X131)&lt;AL$7),0,     IF(YEAR($T131)=AL$7,               ($W131/($X131*360))*DAYS360($T131,DATE(AL$7,12,31)),     IF((YEAR($T131)+$X131)&lt;=AL$7,               $W131-SUM($Y131:AK131),               $W131/$X131))))</f>
        <v/>
      </c>
      <c r="AM131" s="240">
        <f>IF(OR(NOT(ISNUMBER($T131)),ISBLANK($W131),NOT(ISNUMBER($X131))),0,      IF(OR(YEAR($T131)&gt;AM$7,$X131&lt;=0,(YEAR($T131)+$X131)&lt;AM$7),0,     IF(YEAR($T131)=AM$7,               ($W131/($X131*360))*DAYS360($T131,DATE(AM$7,12,31)),     IF((YEAR($T131)+$X131)&lt;=AM$7,               $W131-SUM($Y131:AL131),               $W131/$X131))))</f>
        <v/>
      </c>
      <c r="AN131" s="240">
        <f>IF(OR(NOT(ISNUMBER($T131)),ISBLANK($W131),NOT(ISNUMBER($X131))),0,      IF(OR(YEAR($T131)&gt;AN$7,$X131&lt;=0,(YEAR($T131)+$X131)&lt;AN$7),0,     IF(YEAR($T131)=AN$7,               ($W131/($X131*360))*DAYS360($T131,DATE(AN$7,12,31)),     IF((YEAR($T131)+$X131)&lt;=AN$7,               $W131-SUM($Y131:AM131),               $W131/$X131))))</f>
        <v/>
      </c>
      <c r="AO131" s="240">
        <f>IF(OR(NOT(ISNUMBER($T131)),ISBLANK($W131),NOT(ISNUMBER($X131))),0,      IF(OR(YEAR($T131)&gt;AO$7,$X131&lt;=0,(YEAR($T131)+$X131)&lt;AO$7),0,     IF(YEAR($T131)=AO$7,               ($W131/($X131*360))*DAYS360($T131,DATE(AO$7,12,31)),     IF((YEAR($T131)+$X131)&lt;=AO$7,               $W131-SUM($Y131:AN131),               $W131/$X131))))</f>
        <v/>
      </c>
      <c r="AP131" s="240">
        <f>IF(OR(NOT(ISNUMBER($T131)),ISBLANK($W131),NOT(ISNUMBER($X131))),0,      IF(OR(YEAR($T131)&gt;AP$7,$X131&lt;=0,(YEAR($T131)+$X131)&lt;AP$7),0,     IF(YEAR($T131)=AP$7,               ($W131/($X131*360))*DAYS360($T131,DATE(AP$7,12,31)),     IF((YEAR($T131)+$X131)&lt;=AP$7,               $W131-SUM($Y131:AO131),               $W131/$X131))))</f>
        <v/>
      </c>
      <c r="AQ131" s="240">
        <f>IF(OR(NOT(ISNUMBER($T131)),ISBLANK($W131),NOT(ISNUMBER($X131))),0,      IF(OR(YEAR($T131)&gt;AQ$7,$X131&lt;=0,(YEAR($T131)+$X131)&lt;AQ$7),0,     IF(YEAR($T131)=AQ$7,               ($W131/($X131*360))*DAYS360($T131,DATE(AQ$7,12,31)),     IF((YEAR($T131)+$X131)&lt;=AQ$7,               $W131-SUM($Y131:AP131),               $W131/$X131))))</f>
        <v/>
      </c>
      <c r="AR131" s="240">
        <f>IF(OR(NOT(ISNUMBER($T131)),ISBLANK($W131),NOT(ISNUMBER($X131))),0,      IF(OR(YEAR($T131)&gt;AR$7,$X131&lt;=0,(YEAR($T131)+$X131)&lt;AR$7),0,     IF(YEAR($T131)=AR$7,               ($W131/($X131*360))*DAYS360($T131,DATE(AR$7,12,31)),     IF((YEAR($T131)+$X131)&lt;=AR$7,               $W131-SUM($Y131:AQ131),               $W131/$X131))))</f>
        <v/>
      </c>
      <c r="AS131" s="240">
        <f>IF(OR(NOT(ISNUMBER($T131)),ISBLANK($W131),NOT(ISNUMBER($X131))),0,      IF(OR(YEAR($T131)&gt;AS$7,$X131&lt;=0,(YEAR($T131)+$X131)&lt;AS$7),0,     IF(YEAR($T131)=AS$7,               ($W131/($X131*360))*DAYS360($T131,DATE(AS$7,12,31)),     IF((YEAR($T131)+$X131)&lt;=AS$7,               $W131-SUM($Y131:AR131),               $W131/$X131))))</f>
        <v/>
      </c>
      <c r="AT131" s="240">
        <f>IF(OR(NOT(ISNUMBER($T131)),ISBLANK($W131),NOT(ISNUMBER($X131))),0,      IF(OR(YEAR($T131)&gt;AT$7,$X131&lt;=0,(YEAR($T131)+$X131)&lt;AT$7),0,     IF(YEAR($T131)=AT$7,               ($W131/($X131*360))*DAYS360($T131,DATE(AT$7,12,31)),     IF((YEAR($T131)+$X131)&lt;=AT$7,               $W131-SUM($Y131:AS131),               $W131/$X131))))</f>
        <v/>
      </c>
      <c r="AU131" s="240">
        <f>IF(OR(NOT(ISNUMBER($T131)),ISBLANK($W131),NOT(ISNUMBER($X131))),0,      IF(OR(YEAR($T131)&gt;AU$7,$X131&lt;=0,(YEAR($T131)+$X131)&lt;AU$7),0,     IF(YEAR($T131)=AU$7,               ($W131/($X131*360))*DAYS360($T131,DATE(AU$7,12,31)),     IF((YEAR($T131)+$X131)&lt;=AU$7,               $W131-SUM($Y131:AT131),               $W131/$X131))))</f>
        <v/>
      </c>
      <c r="AV131" s="240">
        <f>IF(OR(NOT(ISNUMBER($T131)),ISBLANK($W131),NOT(ISNUMBER($X131))),0,      IF(OR(YEAR($T131)&gt;AV$7,$X131&lt;=0,(YEAR($T131)+$X131)&lt;AV$7),0,     IF(YEAR($T131)=AV$7,               ($W131/($X131*360))*DAYS360($T131,DATE(AV$7,12,31)),     IF((YEAR($T131)+$X131)&lt;=AV$7,               $W131-SUM($Y131:AU131),               $W131/$X131))))</f>
        <v/>
      </c>
      <c r="AW131" s="240">
        <f>IF(OR(NOT(ISNUMBER($T131)),ISBLANK($W131),NOT(ISNUMBER($X131))),0,      IF(OR(YEAR($T131)&gt;AW$7,$X131&lt;=0,(YEAR($T131)+$X131)&lt;AW$7),0,     IF(YEAR($T131)=AW$7,               ($W131/($X131*360))*DAYS360($T131,DATE(AW$7,12,31)),     IF((YEAR($T131)+$X131)&lt;=AW$7,               $W131-SUM($Y131:AV131),               $W131/$X131))))</f>
        <v/>
      </c>
      <c r="AX131" s="240">
        <f>IF(OR(NOT(ISNUMBER($T131)),ISBLANK($W131),NOT(ISNUMBER($X131))),0,      IF(OR(YEAR($T131)&gt;AX$7,$X131&lt;=0,(YEAR($T131)+$X131)&lt;AX$7),0,     IF(YEAR($T131)=AX$7,               ($W131/($X131*360))*DAYS360($T131,DATE(AX$7,12,31)),     IF((YEAR($T131)+$X131)&lt;=AX$7,               $W131-SUM($Y131:AW131),               $W131/$X131))))</f>
        <v/>
      </c>
      <c r="AY131" s="240">
        <f>IF(OR(NOT(ISNUMBER($T131)),ISBLANK($W131),NOT(ISNUMBER($X131))),0,      IF(OR(YEAR($T131)&gt;AY$7,$X131&lt;=0,(YEAR($T131)+$X131)&lt;AY$7),0,     IF(YEAR($T131)=AY$7,               ($W131/($X131*360))*DAYS360($T131,DATE(AY$7,12,31)),     IF((YEAR($T131)+$X131)&lt;=AY$7,               $W131-SUM($Y131:AX131),               $W131/$X131))))</f>
        <v/>
      </c>
      <c r="AZ131" s="240">
        <f>IF(OR(NOT(ISNUMBER($T131)),ISBLANK($W131),NOT(ISNUMBER($X131))),0,      IF(OR(YEAR($T131)&gt;AZ$7,$X131&lt;=0,(YEAR($T131)+$X131)&lt;AZ$7),0,     IF(YEAR($T131)=AZ$7,               ($W131/($X131*360))*DAYS360($T131,DATE(AZ$7,12,31)),     IF((YEAR($T131)+$X131)&lt;=AZ$7,               $W131-SUM($Y131:AY131),               $W131/$X131))))</f>
        <v/>
      </c>
      <c r="BA131" s="240">
        <f>IF(OR(NOT(ISNUMBER($T131)),ISBLANK($W131),NOT(ISNUMBER($X131))),0,      IF(OR(YEAR($T131)&gt;BA$7,$X131&lt;=0,(YEAR($T131)+$X131)&lt;BA$7),0,     IF(YEAR($T131)=BA$7,               ($W131/($X131*360))*DAYS360($T131,DATE(BA$7,12,31)),     IF((YEAR($T131)+$X131)&lt;=BA$7,               $W131-SUM($Y131:AZ131),               $W131/$X131))))</f>
        <v/>
      </c>
      <c r="BB131" s="240">
        <f>IF(OR(NOT(ISNUMBER($T131)),ISBLANK($W131),NOT(ISNUMBER($X131))),0,      IF(OR(YEAR($T131)&gt;BB$7,$X131&lt;=0,(YEAR($T131)+$X131)&lt;BB$7),0,     IF(YEAR($T131)=BB$7,               ($W131/($X131*360))*DAYS360($T131,DATE(BB$7,12,31)),     IF((YEAR($T131)+$X131)&lt;=BB$7,               $W131-SUM($Y131:BA131),               $W131/$X131))))</f>
        <v/>
      </c>
      <c r="BC131" s="240">
        <f>IF(OR(NOT(ISNUMBER($T131)),ISBLANK($W131),NOT(ISNUMBER($X131))),0,      IF(OR(YEAR($T131)&gt;BC$7,$X131&lt;=0,(YEAR($T131)+$X131)&lt;BC$7),0,     IF(YEAR($T131)=BC$7,               ($W131/($X131*360))*DAYS360($T131,DATE(BC$7,12,31)),     IF((YEAR($T131)+$X131)&lt;=BC$7,               $W131-SUM($Y131:BB131),               $W131/$X131))))</f>
        <v/>
      </c>
      <c r="BD131" s="240">
        <f>IF(OR(NOT(ISNUMBER($T131)),ISBLANK($W131),NOT(ISNUMBER($X131))),0,      IF(OR(YEAR($T131)&gt;BD$7,$X131&lt;=0,(YEAR($T131)+$X131)&lt;BD$7),0,     IF(YEAR($T131)=BD$7,               ($W131/($X131*360))*DAYS360($T131,DATE(BD$7,12,31)),     IF((YEAR($T131)+$X131)&lt;=BD$7,               $W131-SUM($Y131:BC131),               $W131/$X131))))</f>
        <v/>
      </c>
      <c r="BE131" s="240">
        <f>IF(OR(NOT(ISNUMBER($T131)),ISBLANK($W131),NOT(ISNUMBER($X131))),0,      IF(OR(YEAR($T131)&gt;BE$7,$X131&lt;=0,(YEAR($T131)+$X131)&lt;BE$7),0,     IF(YEAR($T131)=BE$7,               ($W131/($X131*360))*DAYS360($T131,DATE(BE$7,12,31)),     IF((YEAR($T131)+$X131)&lt;=BE$7,               $W131-SUM($Y131:BD131),               $W131/$X131))))</f>
        <v/>
      </c>
      <c r="BF131" s="240">
        <f>IF(OR(NOT(ISNUMBER($T131)),ISBLANK($W131),NOT(ISNUMBER($X131))),0,      IF(OR(YEAR($T131)&gt;BF$7,$X131&lt;=0,(YEAR($T131)+$X131)&lt;BF$7),0,     IF(YEAR($T131)=BF$7,               ($W131/($X131*360))*DAYS360($T131,DATE(BF$7,12,31)),     IF((YEAR($T131)+$X131)&lt;=BF$7,               $W131-SUM($Y131:BE131),               $W131/$X131))))</f>
        <v/>
      </c>
      <c r="BG131" s="240">
        <f>IF(OR(NOT(ISNUMBER($T131)),ISBLANK($W131),NOT(ISNUMBER($X131))),0,      IF(OR(YEAR($T131)&gt;BG$7,$X131&lt;=0,(YEAR($T131)+$X131)&lt;BG$7),0,     IF(YEAR($T131)=BG$7,               ($W131/($X131*360))*DAYS360($T131,DATE(BG$7,12,31)),     IF((YEAR($T131)+$X131)&lt;=BG$7,               $W131-SUM($Y131:BF131),               $W131/$X131))))</f>
        <v/>
      </c>
      <c r="BH131" s="240">
        <f>IF(OR(NOT(ISNUMBER($T131)),ISBLANK($W131),NOT(ISNUMBER($X131))),0,      IF(OR(YEAR($T131)&gt;BH$7,$X131&lt;=0,(YEAR($T131)+$X131)&lt;BH$7),0,     IF(YEAR($T131)=BH$7,               ($W131/($X131*360))*DAYS360($T131,DATE(BH$7,12,31)),     IF((YEAR($T131)+$X131)&lt;=BH$7,               $W131-SUM($Y131:BG131),               $W131/$X131))))</f>
        <v/>
      </c>
      <c r="BI131" s="240">
        <f>IF(OR(NOT(ISNUMBER($T131)),ISBLANK($W131),NOT(ISNUMBER($X131))),0,      IF(OR(YEAR($T131)&gt;BI$7,$X131&lt;=0,(YEAR($T131)+$X131)&lt;BI$7),0,     IF(YEAR($T131)=BI$7,               ($W131/($X131*360))*DAYS360($T131,DATE(BI$7,12,31)),     IF((YEAR($T131)+$X131)&lt;=BI$7,               $W131-SUM($Y131:BH131),               $W131/$X131))))</f>
        <v/>
      </c>
      <c r="BJ131" s="240">
        <f>IF(OR(NOT(ISNUMBER($T131)),ISBLANK($W131),NOT(ISNUMBER($X131))),0,      IF(OR(YEAR($T131)&gt;BJ$7,$X131&lt;=0,(YEAR($T131)+$X131)&lt;BJ$7),0,     IF(YEAR($T131)=BJ$7,               ($W131/($X131*360))*DAYS360($T131,DATE(BJ$7,12,31)),     IF((YEAR($T131)+$X131)&lt;=BJ$7,               $W131-SUM($Y131:BI131),               $W131/$X131))))</f>
        <v/>
      </c>
      <c r="BK131" s="240">
        <f>IF(OR(NOT(ISNUMBER($T131)),ISBLANK($W131),NOT(ISNUMBER($X131))),0,      IF(OR(YEAR($T131)&gt;BK$7,$X131&lt;=0,(YEAR($T131)+$X131)&lt;BK$7),0,     IF(YEAR($T131)=BK$7,               ($W131/($X131*360))*DAYS360($T131,DATE(BK$7,12,31)),     IF((YEAR($T131)+$X131)&lt;=BK$7,               $W131-SUM($Y131:BJ131),               $W131/$X131))))</f>
        <v/>
      </c>
      <c r="BL131" s="240">
        <f>IF(OR(NOT(ISNUMBER($T131)),ISBLANK($W131),NOT(ISNUMBER($X131))),0,      IF(OR(YEAR($T131)&gt;BL$7,$X131&lt;=0,(YEAR($T131)+$X131)&lt;BL$7),0,     IF(YEAR($T131)=BL$7,               ($W131/($X131*360))*DAYS360($T131,DATE(BL$7,12,31)),     IF((YEAR($T131)+$X131)&lt;=BL$7,               $W131-SUM($Y131:BK131),               $W131/$X131))))</f>
        <v/>
      </c>
      <c r="BM131" s="240">
        <f>IF(OR(NOT(ISNUMBER($T131)),ISBLANK($W131),NOT(ISNUMBER($X131))),0,      IF(OR(YEAR($T131)&gt;BM$7,$X131&lt;=0,(YEAR($T131)+$X131)&lt;BM$7),0,     IF(YEAR($T131)=BM$7,               ($W131/($X131*360))*DAYS360($T131,DATE(BM$7,12,31)),     IF((YEAR($T131)+$X131)&lt;=BM$7,               $W131-SUM($Y131:BL131),               $W131/$X131))))</f>
        <v/>
      </c>
      <c r="BN131" s="240">
        <f>IF(OR(NOT(ISNUMBER($T131)),ISBLANK($W131),NOT(ISNUMBER($X131))),0,      IF(OR(YEAR($T131)&gt;BN$7,$X131&lt;=0,(YEAR($T131)+$X131)&lt;BN$7),0,     IF(YEAR($T131)=BN$7,               ($W131/($X131*360))*DAYS360($T131,DATE(BN$7,12,31)),     IF((YEAR($T131)+$X131)&lt;=BN$7,               $W131-SUM($Y131:BM131),               $W131/$X131))))</f>
        <v/>
      </c>
      <c r="BO131" s="240">
        <f>IF(OR(NOT(ISNUMBER($T131)),ISBLANK($W131),NOT(ISNUMBER($X131))),0,      IF(OR(YEAR($T131)&gt;BO$7,$X131&lt;=0,(YEAR($T131)+$X131)&lt;BO$7),0,     IF(YEAR($T131)=BO$7,               ($W131/($X131*360))*DAYS360($T131,DATE(BO$7,12,31)),     IF((YEAR($T131)+$X131)&lt;=BO$7,               $W131-SUM($Y131:BN131),               $W131/$X131))))</f>
        <v/>
      </c>
      <c r="BP131" s="240">
        <f>IF(OR(NOT(ISNUMBER($T131)),ISBLANK($W131),NOT(ISNUMBER($X131))),0,      IF(OR(YEAR($T131)&gt;BP$7,$X131&lt;=0,(YEAR($T131)+$X131)&lt;BP$7),0,     IF(YEAR($T131)=BP$7,               ($W131/($X131*360))*DAYS360($T131,DATE(BP$7,12,31)),     IF((YEAR($T131)+$X131)&lt;=BP$7,               $W131-SUM($Y131:BO131),               $W131/$X131))))</f>
        <v/>
      </c>
      <c r="BQ131" s="240">
        <f>IF(OR(NOT(ISNUMBER($T131)),ISBLANK($W131),NOT(ISNUMBER($X131))),0,      IF(OR(YEAR($T131)&gt;BQ$7,$X131&lt;=0,(YEAR($T131)+$X131)&lt;BQ$7),0,     IF(YEAR($T131)=BQ$7,               ($W131/($X131*360))*DAYS360($T131,DATE(BQ$7,12,31)),     IF((YEAR($T131)+$X131)&lt;=BQ$7,               $W131-SUM($Y131:BP131),               $W131/$X131))))</f>
        <v/>
      </c>
      <c r="BR131" s="240">
        <f>IF(OR(NOT(ISNUMBER($T131)),ISBLANK($W131),NOT(ISNUMBER($X131))),0,      IF(OR(YEAR($T131)&gt;BR$7,$X131&lt;=0,(YEAR($T131)+$X131)&lt;BR$7),0,     IF(YEAR($T131)=BR$7,               ($W131/($X131*360))*DAYS360($T131,DATE(BR$7,12,31)),     IF((YEAR($T131)+$X131)&lt;=BR$7,               $W131-SUM($Y131:BQ131),               $W131/$X131))))</f>
        <v/>
      </c>
      <c r="BS131" s="240">
        <f>IF(OR(NOT(ISNUMBER($T131)),ISBLANK($W131),NOT(ISNUMBER($X131))),0,      IF(OR(YEAR($T131)&gt;BS$7,$X131&lt;=0,(YEAR($T131)+$X131)&lt;BS$7),0,     IF(YEAR($T131)=BS$7,               ($W131/($X131*360))*DAYS360($T131,DATE(BS$7,12,31)),     IF((YEAR($T131)+$X131)&lt;=BS$7,               $W131-SUM($Y131:BR131),               $W131/$X131))))</f>
        <v/>
      </c>
      <c r="BT131" s="240">
        <f>IF(OR(NOT(ISNUMBER($T131)),ISBLANK($W131),NOT(ISNUMBER($X131))),0,      IF(OR(YEAR($T131)&gt;BT$7,$X131&lt;=0,(YEAR($T131)+$X131)&lt;BT$7),0,     IF(YEAR($T131)=BT$7,               ($W131/($X131*360))*DAYS360($T131,DATE(BT$7,12,31)),     IF((YEAR($T131)+$X131)&lt;=BT$7,               $W131-SUM($Y131:BS131),               $W131/$X131))))</f>
        <v/>
      </c>
      <c r="BU131" s="240">
        <f>IF(OR(NOT(ISNUMBER($T131)),ISBLANK($W131),NOT(ISNUMBER($X131))),0,      IF(OR(YEAR($T131)&gt;BU$7,$X131&lt;=0,(YEAR($T131)+$X131)&lt;BU$7),0,     IF(YEAR($T131)=BU$7,               ($W131/($X131*360))*DAYS360($T131,DATE(BU$7,12,31)),     IF((YEAR($T131)+$X131)&lt;=BU$7,               $W131-SUM($Y131:BT131),               $W131/$X131))))</f>
        <v/>
      </c>
      <c r="BV131" s="240">
        <f>IF(OR(NOT(ISNUMBER($T131)),ISBLANK($W131),NOT(ISNUMBER($X131))),0,      IF(OR(YEAR($T131)&gt;BV$7,$X131&lt;=0,(YEAR($T131)+$X131)&lt;BV$7),0,     IF(YEAR($T131)=BV$7,               ($W131/($X131*360))*DAYS360($T131,DATE(BV$7,12,31)),     IF((YEAR($T131)+$X131)&lt;=BV$7,               $W131-SUM($Y131:BU131),               $W131/$X131))))</f>
        <v/>
      </c>
      <c r="BW131" s="240">
        <f>IF(OR(NOT(ISNUMBER($T131)),ISBLANK($W131),NOT(ISNUMBER($X131))),0,      IF(OR(YEAR($T131)&gt;BW$7,$X131&lt;=0,(YEAR($T131)+$X131)&lt;BW$7),0,     IF(YEAR($T131)=BW$7,               ($W131/($X131*360))*DAYS360($T131,DATE(BW$7,12,31)),     IF((YEAR($T131)+$X131)&lt;=BW$7,               $W131-SUM($Y131:BV131),               $W131/$X131))))</f>
        <v/>
      </c>
      <c r="BX131" s="240">
        <f>IF(OR(NOT(ISNUMBER($T131)),ISBLANK($W131),NOT(ISNUMBER($X131))),0,      IF(OR(YEAR($T131)&gt;BX$7,$X131&lt;=0,(YEAR($T131)+$X131)&lt;BX$7),0,     IF(YEAR($T131)=BX$7,               ($W131/($X131*360))*DAYS360($T131,DATE(BX$7,12,31)),     IF((YEAR($T131)+$X131)&lt;=BX$7,               $W131-SUM($Y131:BW131),               $W131/$X131))))</f>
        <v/>
      </c>
      <c r="BY131" s="240">
        <f>IF(OR(NOT(ISNUMBER($T131)),ISBLANK($W131),NOT(ISNUMBER($X131))),0,      IF(OR(YEAR($T131)&gt;BY$7,$X131&lt;=0,(YEAR($T131)+$X131)&lt;BY$7),0,     IF(YEAR($T131)=BY$7,               ($W131/($X131*360))*DAYS360($T131,DATE(BY$7,12,31)),     IF((YEAR($T131)+$X131)&lt;=BY$7,               $W131-SUM($Y131:BX131),               $W131/$X131))))</f>
        <v/>
      </c>
      <c r="BZ131" s="2" t="n"/>
      <c r="CA131" s="2" t="n"/>
      <c r="CB131" s="14" t="n"/>
      <c r="CC131" s="14" t="n"/>
      <c r="CD131" s="14" t="n"/>
      <c r="CE131" s="14" t="n"/>
      <c r="CF131" s="14" t="n"/>
      <c r="CG131" s="14" t="n"/>
      <c r="CH131" s="14" t="n"/>
      <c r="CI131" s="14" t="n"/>
      <c r="CJ131" s="14" t="n"/>
      <c r="CK131" s="14" t="n"/>
      <c r="CL131" s="2" t="n"/>
    </row>
    <row r="132" ht="15" customFormat="1" customHeight="1" s="14">
      <c r="A132" s="12" t="n"/>
      <c r="B132" s="30" t="inlineStr">
        <is>
          <t>Bien_Immo - 1</t>
        </is>
      </c>
      <c r="C132" s="190" t="n"/>
      <c r="D132" s="356" t="n"/>
      <c r="E132" s="525" t="n"/>
      <c r="F132" s="525" t="n"/>
      <c r="G132" s="525" t="n"/>
      <c r="H132" s="525" t="n"/>
      <c r="I132" s="525" t="n"/>
      <c r="J132" s="525" t="n"/>
      <c r="K132" s="525" t="n"/>
      <c r="L132" s="525" t="n"/>
      <c r="M132" s="525" t="n"/>
      <c r="N132" s="526" t="n"/>
      <c r="O132" s="260" t="n"/>
      <c r="P132" s="191" t="n"/>
      <c r="Q132" s="341" t="inlineStr">
        <is>
          <t>Autres immobilisations corporelles</t>
        </is>
      </c>
      <c r="R132" s="18" t="n"/>
      <c r="S132" s="175" t="inlineStr">
        <is>
          <t>Bien Immo</t>
        </is>
      </c>
      <c r="T132" s="175" t="inlineStr">
        <is>
          <t>Date Début</t>
        </is>
      </c>
      <c r="U132" s="286" t="inlineStr">
        <is>
          <t>Désignation</t>
        </is>
      </c>
      <c r="V132" s="286" t="inlineStr">
        <is>
          <t>Immobilisation</t>
        </is>
      </c>
      <c r="W132" s="175" t="inlineStr">
        <is>
          <t>Valeur</t>
        </is>
      </c>
      <c r="X132" s="175" t="inlineStr">
        <is>
          <t>Durée</t>
        </is>
      </c>
      <c r="Y132" s="175" t="n"/>
      <c r="Z132" s="175">
        <f>Z7</f>
        <v/>
      </c>
      <c r="AA132" s="175">
        <f>AA7</f>
        <v/>
      </c>
      <c r="AB132" s="175">
        <f>AB7</f>
        <v/>
      </c>
      <c r="AC132" s="175">
        <f>AC7</f>
        <v/>
      </c>
      <c r="AD132" s="175">
        <f>AD7</f>
        <v/>
      </c>
      <c r="AE132" s="175">
        <f>AE7</f>
        <v/>
      </c>
      <c r="AF132" s="175">
        <f>AF7</f>
        <v/>
      </c>
      <c r="AG132" s="175">
        <f>AG7</f>
        <v/>
      </c>
      <c r="AH132" s="175">
        <f>AH7</f>
        <v/>
      </c>
      <c r="AI132" s="175">
        <f>AI7</f>
        <v/>
      </c>
      <c r="AJ132" s="175">
        <f>AJ7</f>
        <v/>
      </c>
      <c r="AK132" s="175">
        <f>AK7</f>
        <v/>
      </c>
      <c r="AL132" s="175">
        <f>AL7</f>
        <v/>
      </c>
      <c r="AM132" s="175">
        <f>AM7</f>
        <v/>
      </c>
      <c r="AN132" s="175">
        <f>AN7</f>
        <v/>
      </c>
      <c r="AO132" s="175">
        <f>AO7</f>
        <v/>
      </c>
      <c r="AP132" s="175">
        <f>AP7</f>
        <v/>
      </c>
      <c r="AQ132" s="175">
        <f>AQ7</f>
        <v/>
      </c>
      <c r="AR132" s="175">
        <f>AR7</f>
        <v/>
      </c>
      <c r="AS132" s="175">
        <f>AS7</f>
        <v/>
      </c>
      <c r="AT132" s="175">
        <f>AT7</f>
        <v/>
      </c>
      <c r="AU132" s="175">
        <f>AU7</f>
        <v/>
      </c>
      <c r="AV132" s="175">
        <f>AV7</f>
        <v/>
      </c>
      <c r="AW132" s="175">
        <f>AW7</f>
        <v/>
      </c>
      <c r="AX132" s="175">
        <f>AX7</f>
        <v/>
      </c>
      <c r="AY132" s="175">
        <f>AY7</f>
        <v/>
      </c>
      <c r="AZ132" s="175">
        <f>AZ7</f>
        <v/>
      </c>
      <c r="BA132" s="175">
        <f>BA7</f>
        <v/>
      </c>
      <c r="BB132" s="175">
        <f>BB7</f>
        <v/>
      </c>
      <c r="BC132" s="175">
        <f>BC7</f>
        <v/>
      </c>
      <c r="BD132" s="175">
        <f>BD7</f>
        <v/>
      </c>
      <c r="BE132" s="175">
        <f>BE7</f>
        <v/>
      </c>
      <c r="BF132" s="175">
        <f>BF7</f>
        <v/>
      </c>
      <c r="BG132" s="175">
        <f>BG7</f>
        <v/>
      </c>
      <c r="BH132" s="175">
        <f>BH7</f>
        <v/>
      </c>
      <c r="BI132" s="175">
        <f>BI7</f>
        <v/>
      </c>
      <c r="BJ132" s="175">
        <f>BJ7</f>
        <v/>
      </c>
      <c r="BK132" s="175">
        <f>BK7</f>
        <v/>
      </c>
      <c r="BL132" s="175">
        <f>BL7</f>
        <v/>
      </c>
      <c r="BM132" s="175">
        <f>BM7</f>
        <v/>
      </c>
      <c r="BN132" s="175">
        <f>BN7</f>
        <v/>
      </c>
      <c r="BO132" s="175">
        <f>BO7</f>
        <v/>
      </c>
      <c r="BP132" s="175">
        <f>BP7</f>
        <v/>
      </c>
      <c r="BQ132" s="175">
        <f>BQ7</f>
        <v/>
      </c>
      <c r="BR132" s="175">
        <f>BR7</f>
        <v/>
      </c>
      <c r="BS132" s="175">
        <f>BS7</f>
        <v/>
      </c>
      <c r="BT132" s="175">
        <f>BT7</f>
        <v/>
      </c>
      <c r="BU132" s="175">
        <f>BU7</f>
        <v/>
      </c>
      <c r="BV132" s="175">
        <f>BV7</f>
        <v/>
      </c>
      <c r="BW132" s="175">
        <f>BW7</f>
        <v/>
      </c>
      <c r="BX132" s="175">
        <f>BX7</f>
        <v/>
      </c>
      <c r="BY132" s="175">
        <f>BY7</f>
        <v/>
      </c>
      <c r="CK132" s="2" t="n"/>
    </row>
    <row r="133" ht="15" customFormat="1" customHeight="1" s="14">
      <c r="A133" s="12" t="n"/>
      <c r="B133" s="30" t="inlineStr">
        <is>
          <t>Bien_Immo - 1</t>
        </is>
      </c>
      <c r="C133" s="190" t="n"/>
      <c r="D133" s="356" t="n"/>
      <c r="E133" s="525" t="n"/>
      <c r="F133" s="525" t="n"/>
      <c r="G133" s="525" t="n"/>
      <c r="H133" s="525" t="n"/>
      <c r="I133" s="525" t="n"/>
      <c r="J133" s="525" t="n"/>
      <c r="K133" s="525" t="n"/>
      <c r="L133" s="525" t="n"/>
      <c r="M133" s="525" t="n"/>
      <c r="N133" s="526" t="n"/>
      <c r="O133" s="260" t="n"/>
      <c r="P133" s="191" t="n"/>
      <c r="Q133" s="341" t="inlineStr">
        <is>
          <t>Autres immobilisations corporelles</t>
        </is>
      </c>
      <c r="R133" s="18" t="n"/>
      <c r="S133" s="12">
        <f>S8</f>
        <v/>
      </c>
      <c r="T133" s="176">
        <f>Z$279</f>
        <v/>
      </c>
      <c r="U133" s="527">
        <f>U8</f>
        <v/>
      </c>
      <c r="V133" s="285">
        <f>V8</f>
        <v/>
      </c>
      <c r="W133" s="512">
        <f>W8</f>
        <v/>
      </c>
      <c r="X133" s="512">
        <f>X8</f>
        <v/>
      </c>
      <c r="Y133" s="12" t="n"/>
      <c r="Z133" s="240">
        <f>IF(OR(NOT(ISNUMBER($T133)),ISBLANK($W133),NOT(ISNUMBER($X133))),0,IF(Z$132&gt;=YEAR($T133),$W133,0))</f>
        <v/>
      </c>
      <c r="AA133" s="240">
        <f>IF(OR(NOT(ISNUMBER($T133)),ISBLANK($W133),NOT(ISNUMBER($X133))),0,IF(AA$132&gt;=YEAR($T133),$W133,0))</f>
        <v/>
      </c>
      <c r="AB133" s="240">
        <f>IF(OR(NOT(ISNUMBER($T133)),ISBLANK($W133),NOT(ISNUMBER($X133))),0,IF(AB$132&gt;=YEAR($T133),$W133,0))</f>
        <v/>
      </c>
      <c r="AC133" s="240">
        <f>IF(OR(NOT(ISNUMBER($T133)),ISBLANK($W133),NOT(ISNUMBER($X133))),0,IF(AC$132&gt;=YEAR($T133),$W133,0))</f>
        <v/>
      </c>
      <c r="AD133" s="240">
        <f>IF(OR(NOT(ISNUMBER($T133)),ISBLANK($W133),NOT(ISNUMBER($X133))),0,IF(AD$132&gt;=YEAR($T133),$W133,0))</f>
        <v/>
      </c>
      <c r="AE133" s="240">
        <f>IF(OR(NOT(ISNUMBER($T133)),ISBLANK($W133),NOT(ISNUMBER($X133))),0,IF(AE$132&gt;=YEAR($T133),$W133,0))</f>
        <v/>
      </c>
      <c r="AF133" s="240">
        <f>IF(OR(NOT(ISNUMBER($T133)),ISBLANK($W133),NOT(ISNUMBER($X133))),0,IF(AF$132&gt;=YEAR($T133),$W133,0))</f>
        <v/>
      </c>
      <c r="AG133" s="240">
        <f>IF(OR(NOT(ISNUMBER($T133)),ISBLANK($W133),NOT(ISNUMBER($X133))),0,IF(AG$132&gt;=YEAR($T133),$W133,0))</f>
        <v/>
      </c>
      <c r="AH133" s="240">
        <f>IF(OR(NOT(ISNUMBER($T133)),ISBLANK($W133),NOT(ISNUMBER($X133))),0,IF(AH$132&gt;=YEAR($T133),$W133,0))</f>
        <v/>
      </c>
      <c r="AI133" s="240">
        <f>IF(OR(NOT(ISNUMBER($T133)),ISBLANK($W133),NOT(ISNUMBER($X133))),0,IF(AI$132&gt;=YEAR($T133),$W133,0))</f>
        <v/>
      </c>
      <c r="AJ133" s="240">
        <f>IF(OR(NOT(ISNUMBER($T133)),ISBLANK($W133),NOT(ISNUMBER($X133))),0,IF(AJ$132&gt;=YEAR($T133),$W133,0))</f>
        <v/>
      </c>
      <c r="AK133" s="240">
        <f>IF(OR(NOT(ISNUMBER($T133)),ISBLANK($W133),NOT(ISNUMBER($X133))),0,IF(AK$132&gt;=YEAR($T133),$W133,0))</f>
        <v/>
      </c>
      <c r="AL133" s="240">
        <f>IF(OR(NOT(ISNUMBER($T133)),ISBLANK($W133),NOT(ISNUMBER($X133))),0,IF(AL$132&gt;=YEAR($T133),$W133,0))</f>
        <v/>
      </c>
      <c r="AM133" s="240">
        <f>IF(OR(NOT(ISNUMBER($T133)),ISBLANK($W133),NOT(ISNUMBER($X133))),0,IF(AM$132&gt;=YEAR($T133),$W133,0))</f>
        <v/>
      </c>
      <c r="AN133" s="240">
        <f>IF(OR(NOT(ISNUMBER($T133)),ISBLANK($W133),NOT(ISNUMBER($X133))),0,IF(AN$132&gt;=YEAR($T133),$W133,0))</f>
        <v/>
      </c>
      <c r="AO133" s="240">
        <f>IF(OR(NOT(ISNUMBER($T133)),ISBLANK($W133),NOT(ISNUMBER($X133))),0,IF(AO$132&gt;=YEAR($T133),$W133,0))</f>
        <v/>
      </c>
      <c r="AP133" s="240">
        <f>IF(OR(NOT(ISNUMBER($T133)),ISBLANK($W133),NOT(ISNUMBER($X133))),0,IF(AP$132&gt;=YEAR($T133),$W133,0))</f>
        <v/>
      </c>
      <c r="AQ133" s="240">
        <f>IF(OR(NOT(ISNUMBER($T133)),ISBLANK($W133),NOT(ISNUMBER($X133))),0,IF(AQ$132&gt;=YEAR($T133),$W133,0))</f>
        <v/>
      </c>
      <c r="AR133" s="240">
        <f>IF(OR(NOT(ISNUMBER($T133)),ISBLANK($W133),NOT(ISNUMBER($X133))),0,IF(AR$132&gt;=YEAR($T133),$W133,0))</f>
        <v/>
      </c>
      <c r="AS133" s="240">
        <f>IF(OR(NOT(ISNUMBER($T133)),ISBLANK($W133),NOT(ISNUMBER($X133))),0,IF(AS$132&gt;=YEAR($T133),$W133,0))</f>
        <v/>
      </c>
      <c r="AT133" s="240">
        <f>IF(OR(NOT(ISNUMBER($T133)),ISBLANK($W133),NOT(ISNUMBER($X133))),0,IF(AT$132&gt;=YEAR($T133),$W133,0))</f>
        <v/>
      </c>
      <c r="AU133" s="240">
        <f>IF(OR(NOT(ISNUMBER($T133)),ISBLANK($W133),NOT(ISNUMBER($X133))),0,IF(AU$132&gt;=YEAR($T133),$W133,0))</f>
        <v/>
      </c>
      <c r="AV133" s="240">
        <f>IF(OR(NOT(ISNUMBER($T133)),ISBLANK($W133),NOT(ISNUMBER($X133))),0,IF(AV$132&gt;=YEAR($T133),$W133,0))</f>
        <v/>
      </c>
      <c r="AW133" s="240">
        <f>IF(OR(NOT(ISNUMBER($T133)),ISBLANK($W133),NOT(ISNUMBER($X133))),0,IF(AW$132&gt;=YEAR($T133),$W133,0))</f>
        <v/>
      </c>
      <c r="AX133" s="240">
        <f>IF(OR(NOT(ISNUMBER($T133)),ISBLANK($W133),NOT(ISNUMBER($X133))),0,IF(AX$132&gt;=YEAR($T133),$W133,0))</f>
        <v/>
      </c>
      <c r="AY133" s="240">
        <f>IF(OR(NOT(ISNUMBER($T133)),ISBLANK($W133),NOT(ISNUMBER($X133))),0,IF(AY$132&gt;=YEAR($T133),$W133,0))</f>
        <v/>
      </c>
      <c r="AZ133" s="240">
        <f>IF(OR(NOT(ISNUMBER($T133)),ISBLANK($W133),NOT(ISNUMBER($X133))),0,IF(AZ$132&gt;=YEAR($T133),$W133,0))</f>
        <v/>
      </c>
      <c r="BA133" s="240">
        <f>IF(OR(NOT(ISNUMBER($T133)),ISBLANK($W133),NOT(ISNUMBER($X133))),0,IF(BA$132&gt;=YEAR($T133),$W133,0))</f>
        <v/>
      </c>
      <c r="BB133" s="240">
        <f>IF(OR(NOT(ISNUMBER($T133)),ISBLANK($W133),NOT(ISNUMBER($X133))),0,IF(BB$132&gt;=YEAR($T133),$W133,0))</f>
        <v/>
      </c>
      <c r="BC133" s="240">
        <f>IF(OR(NOT(ISNUMBER($T133)),ISBLANK($W133),NOT(ISNUMBER($X133))),0,IF(BC$132&gt;=YEAR($T133),$W133,0))</f>
        <v/>
      </c>
      <c r="BD133" s="240">
        <f>IF(OR(NOT(ISNUMBER($T133)),ISBLANK($W133),NOT(ISNUMBER($X133))),0,IF(BD$132&gt;=YEAR($T133),$W133,0))</f>
        <v/>
      </c>
      <c r="BE133" s="240">
        <f>IF(OR(NOT(ISNUMBER($T133)),ISBLANK($W133),NOT(ISNUMBER($X133))),0,IF(BE$132&gt;=YEAR($T133),$W133,0))</f>
        <v/>
      </c>
      <c r="BF133" s="240">
        <f>IF(OR(NOT(ISNUMBER($T133)),ISBLANK($W133),NOT(ISNUMBER($X133))),0,IF(BF$132&gt;=YEAR($T133),$W133,0))</f>
        <v/>
      </c>
      <c r="BG133" s="240">
        <f>IF(OR(NOT(ISNUMBER($T133)),ISBLANK($W133),NOT(ISNUMBER($X133))),0,IF(BG$132&gt;=YEAR($T133),$W133,0))</f>
        <v/>
      </c>
      <c r="BH133" s="240">
        <f>IF(OR(NOT(ISNUMBER($T133)),ISBLANK($W133),NOT(ISNUMBER($X133))),0,IF(BH$132&gt;=YEAR($T133),$W133,0))</f>
        <v/>
      </c>
      <c r="BI133" s="240">
        <f>IF(OR(NOT(ISNUMBER($T133)),ISBLANK($W133),NOT(ISNUMBER($X133))),0,IF(BI$132&gt;=YEAR($T133),$W133,0))</f>
        <v/>
      </c>
      <c r="BJ133" s="240">
        <f>IF(OR(NOT(ISNUMBER($T133)),ISBLANK($W133),NOT(ISNUMBER($X133))),0,IF(BJ$132&gt;=YEAR($T133),$W133,0))</f>
        <v/>
      </c>
      <c r="BK133" s="240">
        <f>IF(OR(NOT(ISNUMBER($T133)),ISBLANK($W133),NOT(ISNUMBER($X133))),0,IF(BK$132&gt;=YEAR($T133),$W133,0))</f>
        <v/>
      </c>
      <c r="BL133" s="240">
        <f>IF(OR(NOT(ISNUMBER($T133)),ISBLANK($W133),NOT(ISNUMBER($X133))),0,IF(BL$132&gt;=YEAR($T133),$W133,0))</f>
        <v/>
      </c>
      <c r="BM133" s="240">
        <f>IF(OR(NOT(ISNUMBER($T133)),ISBLANK($W133),NOT(ISNUMBER($X133))),0,IF(BM$132&gt;=YEAR($T133),$W133,0))</f>
        <v/>
      </c>
      <c r="BN133" s="240">
        <f>IF(OR(NOT(ISNUMBER($T133)),ISBLANK($W133),NOT(ISNUMBER($X133))),0,IF(BN$132&gt;=YEAR($T133),$W133,0))</f>
        <v/>
      </c>
      <c r="BO133" s="240">
        <f>IF(OR(NOT(ISNUMBER($T133)),ISBLANK($W133),NOT(ISNUMBER($X133))),0,IF(BO$132&gt;=YEAR($T133),$W133,0))</f>
        <v/>
      </c>
      <c r="BP133" s="240">
        <f>IF(OR(NOT(ISNUMBER($T133)),ISBLANK($W133),NOT(ISNUMBER($X133))),0,IF(BP$132&gt;=YEAR($T133),$W133,0))</f>
        <v/>
      </c>
      <c r="BQ133" s="240">
        <f>IF(OR(NOT(ISNUMBER($T133)),ISBLANK($W133),NOT(ISNUMBER($X133))),0,IF(BQ$132&gt;=YEAR($T133),$W133,0))</f>
        <v/>
      </c>
      <c r="BR133" s="240">
        <f>IF(OR(NOT(ISNUMBER($T133)),ISBLANK($W133),NOT(ISNUMBER($X133))),0,IF(BR$132&gt;=YEAR($T133),$W133,0))</f>
        <v/>
      </c>
      <c r="BS133" s="240">
        <f>IF(OR(NOT(ISNUMBER($T133)),ISBLANK($W133),NOT(ISNUMBER($X133))),0,IF(BS$132&gt;=YEAR($T133),$W133,0))</f>
        <v/>
      </c>
      <c r="BT133" s="240">
        <f>IF(OR(NOT(ISNUMBER($T133)),ISBLANK($W133),NOT(ISNUMBER($X133))),0,IF(BT$132&gt;=YEAR($T133),$W133,0))</f>
        <v/>
      </c>
      <c r="BU133" s="240">
        <f>IF(OR(NOT(ISNUMBER($T133)),ISBLANK($W133),NOT(ISNUMBER($X133))),0,IF(BU$132&gt;=YEAR($T133),$W133,0))</f>
        <v/>
      </c>
      <c r="BV133" s="240">
        <f>IF(OR(NOT(ISNUMBER($T133)),ISBLANK($W133),NOT(ISNUMBER($X133))),0,IF(BV$132&gt;=YEAR($T133),$W133,0))</f>
        <v/>
      </c>
      <c r="BW133" s="240">
        <f>IF(OR(NOT(ISNUMBER($T133)),ISBLANK($W133),NOT(ISNUMBER($X133))),0,IF(BW$132&gt;=YEAR($T133),$W133,0))</f>
        <v/>
      </c>
      <c r="BX133" s="240">
        <f>IF(OR(NOT(ISNUMBER($T133)),ISBLANK($W133),NOT(ISNUMBER($X133))),0,IF(BX$132&gt;=YEAR($T133),$W133,0))</f>
        <v/>
      </c>
      <c r="BY133" s="240">
        <f>IF(OR(NOT(ISNUMBER($T133)),ISBLANK($W133),NOT(ISNUMBER($X133))),0,IF(BY$132&gt;=YEAR($T133),$W133,0))</f>
        <v/>
      </c>
    </row>
    <row r="134" ht="15" customFormat="1" customHeight="1" s="14">
      <c r="A134" s="12" t="n"/>
      <c r="B134" s="30" t="inlineStr">
        <is>
          <t>Bien_Immo - 1</t>
        </is>
      </c>
      <c r="C134" s="190" t="n"/>
      <c r="D134" s="356" t="n"/>
      <c r="E134" s="525" t="n"/>
      <c r="F134" s="525" t="n"/>
      <c r="G134" s="525" t="n"/>
      <c r="H134" s="525" t="n"/>
      <c r="I134" s="525" t="n"/>
      <c r="J134" s="525" t="n"/>
      <c r="K134" s="525" t="n"/>
      <c r="L134" s="525" t="n"/>
      <c r="M134" s="525" t="n"/>
      <c r="N134" s="526" t="n"/>
      <c r="O134" s="260" t="n"/>
      <c r="P134" s="191" t="n"/>
      <c r="Q134" s="341" t="inlineStr">
        <is>
          <t>Autres immobilisations corporelles</t>
        </is>
      </c>
      <c r="R134" s="18" t="n"/>
      <c r="S134" s="12">
        <f>S9</f>
        <v/>
      </c>
      <c r="T134" s="176">
        <f>Z$279</f>
        <v/>
      </c>
      <c r="U134" s="527">
        <f>U9</f>
        <v/>
      </c>
      <c r="V134" s="285">
        <f>V9</f>
        <v/>
      </c>
      <c r="W134" s="512">
        <f>W9</f>
        <v/>
      </c>
      <c r="X134" s="512">
        <f>X9</f>
        <v/>
      </c>
      <c r="Y134" s="12" t="n"/>
      <c r="Z134" s="240">
        <f>IF(OR(NOT(ISNUMBER($T134)),ISBLANK($W134),NOT(ISNUMBER($X134))),0,IF(Z$132&gt;=YEAR($T134),$W134,0))</f>
        <v/>
      </c>
      <c r="AA134" s="240">
        <f>IF(OR(NOT(ISNUMBER($T134)),ISBLANK($W134),NOT(ISNUMBER($X134))),0,IF(AA$132&gt;=YEAR($T134),$W134,0))</f>
        <v/>
      </c>
      <c r="AB134" s="240">
        <f>IF(OR(NOT(ISNUMBER($T134)),ISBLANK($W134),NOT(ISNUMBER($X134))),0,IF(AB$132&gt;=YEAR($T134),$W134,0))</f>
        <v/>
      </c>
      <c r="AC134" s="240">
        <f>IF(OR(NOT(ISNUMBER($T134)),ISBLANK($W134),NOT(ISNUMBER($X134))),0,IF(AC$132&gt;=YEAR($T134),$W134,0))</f>
        <v/>
      </c>
      <c r="AD134" s="240">
        <f>IF(OR(NOT(ISNUMBER($T134)),ISBLANK($W134),NOT(ISNUMBER($X134))),0,IF(AD$132&gt;=YEAR($T134),$W134,0))</f>
        <v/>
      </c>
      <c r="AE134" s="240">
        <f>IF(OR(NOT(ISNUMBER($T134)),ISBLANK($W134),NOT(ISNUMBER($X134))),0,IF(AE$132&gt;=YEAR($T134),$W134,0))</f>
        <v/>
      </c>
      <c r="AF134" s="240">
        <f>IF(OR(NOT(ISNUMBER($T134)),ISBLANK($W134),NOT(ISNUMBER($X134))),0,IF(AF$132&gt;=YEAR($T134),$W134,0))</f>
        <v/>
      </c>
      <c r="AG134" s="240">
        <f>IF(OR(NOT(ISNUMBER($T134)),ISBLANK($W134),NOT(ISNUMBER($X134))),0,IF(AG$132&gt;=YEAR($T134),$W134,0))</f>
        <v/>
      </c>
      <c r="AH134" s="240">
        <f>IF(OR(NOT(ISNUMBER($T134)),ISBLANK($W134),NOT(ISNUMBER($X134))),0,IF(AH$132&gt;=YEAR($T134),$W134,0))</f>
        <v/>
      </c>
      <c r="AI134" s="240">
        <f>IF(OR(NOT(ISNUMBER($T134)),ISBLANK($W134),NOT(ISNUMBER($X134))),0,IF(AI$132&gt;=YEAR($T134),$W134,0))</f>
        <v/>
      </c>
      <c r="AJ134" s="240">
        <f>IF(OR(NOT(ISNUMBER($T134)),ISBLANK($W134),NOT(ISNUMBER($X134))),0,IF(AJ$132&gt;=YEAR($T134),$W134,0))</f>
        <v/>
      </c>
      <c r="AK134" s="240">
        <f>IF(OR(NOT(ISNUMBER($T134)),ISBLANK($W134),NOT(ISNUMBER($X134))),0,IF(AK$132&gt;=YEAR($T134),$W134,0))</f>
        <v/>
      </c>
      <c r="AL134" s="240">
        <f>IF(OR(NOT(ISNUMBER($T134)),ISBLANK($W134),NOT(ISNUMBER($X134))),0,IF(AL$132&gt;=YEAR($T134),$W134,0))</f>
        <v/>
      </c>
      <c r="AM134" s="240">
        <f>IF(OR(NOT(ISNUMBER($T134)),ISBLANK($W134),NOT(ISNUMBER($X134))),0,IF(AM$132&gt;=YEAR($T134),$W134,0))</f>
        <v/>
      </c>
      <c r="AN134" s="240">
        <f>IF(OR(NOT(ISNUMBER($T134)),ISBLANK($W134),NOT(ISNUMBER($X134))),0,IF(AN$132&gt;=YEAR($T134),$W134,0))</f>
        <v/>
      </c>
      <c r="AO134" s="240">
        <f>IF(OR(NOT(ISNUMBER($T134)),ISBLANK($W134),NOT(ISNUMBER($X134))),0,IF(AO$132&gt;=YEAR($T134),$W134,0))</f>
        <v/>
      </c>
      <c r="AP134" s="240">
        <f>IF(OR(NOT(ISNUMBER($T134)),ISBLANK($W134),NOT(ISNUMBER($X134))),0,IF(AP$132&gt;=YEAR($T134),$W134,0))</f>
        <v/>
      </c>
      <c r="AQ134" s="240">
        <f>IF(OR(NOT(ISNUMBER($T134)),ISBLANK($W134),NOT(ISNUMBER($X134))),0,IF(AQ$132&gt;=YEAR($T134),$W134,0))</f>
        <v/>
      </c>
      <c r="AR134" s="240">
        <f>IF(OR(NOT(ISNUMBER($T134)),ISBLANK($W134),NOT(ISNUMBER($X134))),0,IF(AR$132&gt;=YEAR($T134),$W134,0))</f>
        <v/>
      </c>
      <c r="AS134" s="240">
        <f>IF(OR(NOT(ISNUMBER($T134)),ISBLANK($W134),NOT(ISNUMBER($X134))),0,IF(AS$132&gt;=YEAR($T134),$W134,0))</f>
        <v/>
      </c>
      <c r="AT134" s="240">
        <f>IF(OR(NOT(ISNUMBER($T134)),ISBLANK($W134),NOT(ISNUMBER($X134))),0,IF(AT$132&gt;=YEAR($T134),$W134,0))</f>
        <v/>
      </c>
      <c r="AU134" s="240">
        <f>IF(OR(NOT(ISNUMBER($T134)),ISBLANK($W134),NOT(ISNUMBER($X134))),0,IF(AU$132&gt;=YEAR($T134),$W134,0))</f>
        <v/>
      </c>
      <c r="AV134" s="240">
        <f>IF(OR(NOT(ISNUMBER($T134)),ISBLANK($W134),NOT(ISNUMBER($X134))),0,IF(AV$132&gt;=YEAR($T134),$W134,0))</f>
        <v/>
      </c>
      <c r="AW134" s="240">
        <f>IF(OR(NOT(ISNUMBER($T134)),ISBLANK($W134),NOT(ISNUMBER($X134))),0,IF(AW$132&gt;=YEAR($T134),$W134,0))</f>
        <v/>
      </c>
      <c r="AX134" s="240">
        <f>IF(OR(NOT(ISNUMBER($T134)),ISBLANK($W134),NOT(ISNUMBER($X134))),0,IF(AX$132&gt;=YEAR($T134),$W134,0))</f>
        <v/>
      </c>
      <c r="AY134" s="240">
        <f>IF(OR(NOT(ISNUMBER($T134)),ISBLANK($W134),NOT(ISNUMBER($X134))),0,IF(AY$132&gt;=YEAR($T134),$W134,0))</f>
        <v/>
      </c>
      <c r="AZ134" s="240">
        <f>IF(OR(NOT(ISNUMBER($T134)),ISBLANK($W134),NOT(ISNUMBER($X134))),0,IF(AZ$132&gt;=YEAR($T134),$W134,0))</f>
        <v/>
      </c>
      <c r="BA134" s="240">
        <f>IF(OR(NOT(ISNUMBER($T134)),ISBLANK($W134),NOT(ISNUMBER($X134))),0,IF(BA$132&gt;=YEAR($T134),$W134,0))</f>
        <v/>
      </c>
      <c r="BB134" s="240">
        <f>IF(OR(NOT(ISNUMBER($T134)),ISBLANK($W134),NOT(ISNUMBER($X134))),0,IF(BB$132&gt;=YEAR($T134),$W134,0))</f>
        <v/>
      </c>
      <c r="BC134" s="240">
        <f>IF(OR(NOT(ISNUMBER($T134)),ISBLANK($W134),NOT(ISNUMBER($X134))),0,IF(BC$132&gt;=YEAR($T134),$W134,0))</f>
        <v/>
      </c>
      <c r="BD134" s="240">
        <f>IF(OR(NOT(ISNUMBER($T134)),ISBLANK($W134),NOT(ISNUMBER($X134))),0,IF(BD$132&gt;=YEAR($T134),$W134,0))</f>
        <v/>
      </c>
      <c r="BE134" s="240">
        <f>IF(OR(NOT(ISNUMBER($T134)),ISBLANK($W134),NOT(ISNUMBER($X134))),0,IF(BE$132&gt;=YEAR($T134),$W134,0))</f>
        <v/>
      </c>
      <c r="BF134" s="240">
        <f>IF(OR(NOT(ISNUMBER($T134)),ISBLANK($W134),NOT(ISNUMBER($X134))),0,IF(BF$132&gt;=YEAR($T134),$W134,0))</f>
        <v/>
      </c>
      <c r="BG134" s="240">
        <f>IF(OR(NOT(ISNUMBER($T134)),ISBLANK($W134),NOT(ISNUMBER($X134))),0,IF(BG$132&gt;=YEAR($T134),$W134,0))</f>
        <v/>
      </c>
      <c r="BH134" s="240">
        <f>IF(OR(NOT(ISNUMBER($T134)),ISBLANK($W134),NOT(ISNUMBER($X134))),0,IF(BH$132&gt;=YEAR($T134),$W134,0))</f>
        <v/>
      </c>
      <c r="BI134" s="240">
        <f>IF(OR(NOT(ISNUMBER($T134)),ISBLANK($W134),NOT(ISNUMBER($X134))),0,IF(BI$132&gt;=YEAR($T134),$W134,0))</f>
        <v/>
      </c>
      <c r="BJ134" s="240">
        <f>IF(OR(NOT(ISNUMBER($T134)),ISBLANK($W134),NOT(ISNUMBER($X134))),0,IF(BJ$132&gt;=YEAR($T134),$W134,0))</f>
        <v/>
      </c>
      <c r="BK134" s="240">
        <f>IF(OR(NOT(ISNUMBER($T134)),ISBLANK($W134),NOT(ISNUMBER($X134))),0,IF(BK$132&gt;=YEAR($T134),$W134,0))</f>
        <v/>
      </c>
      <c r="BL134" s="240">
        <f>IF(OR(NOT(ISNUMBER($T134)),ISBLANK($W134),NOT(ISNUMBER($X134))),0,IF(BL$132&gt;=YEAR($T134),$W134,0))</f>
        <v/>
      </c>
      <c r="BM134" s="240">
        <f>IF(OR(NOT(ISNUMBER($T134)),ISBLANK($W134),NOT(ISNUMBER($X134))),0,IF(BM$132&gt;=YEAR($T134),$W134,0))</f>
        <v/>
      </c>
      <c r="BN134" s="240">
        <f>IF(OR(NOT(ISNUMBER($T134)),ISBLANK($W134),NOT(ISNUMBER($X134))),0,IF(BN$132&gt;=YEAR($T134),$W134,0))</f>
        <v/>
      </c>
      <c r="BO134" s="240">
        <f>IF(OR(NOT(ISNUMBER($T134)),ISBLANK($W134),NOT(ISNUMBER($X134))),0,IF(BO$132&gt;=YEAR($T134),$W134,0))</f>
        <v/>
      </c>
      <c r="BP134" s="240">
        <f>IF(OR(NOT(ISNUMBER($T134)),ISBLANK($W134),NOT(ISNUMBER($X134))),0,IF(BP$132&gt;=YEAR($T134),$W134,0))</f>
        <v/>
      </c>
      <c r="BQ134" s="240">
        <f>IF(OR(NOT(ISNUMBER($T134)),ISBLANK($W134),NOT(ISNUMBER($X134))),0,IF(BQ$132&gt;=YEAR($T134),$W134,0))</f>
        <v/>
      </c>
      <c r="BR134" s="240">
        <f>IF(OR(NOT(ISNUMBER($T134)),ISBLANK($W134),NOT(ISNUMBER($X134))),0,IF(BR$132&gt;=YEAR($T134),$W134,0))</f>
        <v/>
      </c>
      <c r="BS134" s="240">
        <f>IF(OR(NOT(ISNUMBER($T134)),ISBLANK($W134),NOT(ISNUMBER($X134))),0,IF(BS$132&gt;=YEAR($T134),$W134,0))</f>
        <v/>
      </c>
      <c r="BT134" s="240">
        <f>IF(OR(NOT(ISNUMBER($T134)),ISBLANK($W134),NOT(ISNUMBER($X134))),0,IF(BT$132&gt;=YEAR($T134),$W134,0))</f>
        <v/>
      </c>
      <c r="BU134" s="240">
        <f>IF(OR(NOT(ISNUMBER($T134)),ISBLANK($W134),NOT(ISNUMBER($X134))),0,IF(BU$132&gt;=YEAR($T134),$W134,0))</f>
        <v/>
      </c>
      <c r="BV134" s="240">
        <f>IF(OR(NOT(ISNUMBER($T134)),ISBLANK($W134),NOT(ISNUMBER($X134))),0,IF(BV$132&gt;=YEAR($T134),$W134,0))</f>
        <v/>
      </c>
      <c r="BW134" s="240">
        <f>IF(OR(NOT(ISNUMBER($T134)),ISBLANK($W134),NOT(ISNUMBER($X134))),0,IF(BW$132&gt;=YEAR($T134),$W134,0))</f>
        <v/>
      </c>
      <c r="BX134" s="240">
        <f>IF(OR(NOT(ISNUMBER($T134)),ISBLANK($W134),NOT(ISNUMBER($X134))),0,IF(BX$132&gt;=YEAR($T134),$W134,0))</f>
        <v/>
      </c>
      <c r="BY134" s="240">
        <f>IF(OR(NOT(ISNUMBER($T134)),ISBLANK($W134),NOT(ISNUMBER($X134))),0,IF(BY$132&gt;=YEAR($T134),$W134,0))</f>
        <v/>
      </c>
    </row>
    <row r="135" ht="15" customFormat="1" customHeight="1" s="14">
      <c r="A135" s="12" t="n"/>
      <c r="B135" s="30" t="inlineStr">
        <is>
          <t>Bien_Immo - 1</t>
        </is>
      </c>
      <c r="C135" s="190" t="n"/>
      <c r="D135" s="356" t="n"/>
      <c r="E135" s="525" t="n"/>
      <c r="F135" s="525" t="n"/>
      <c r="G135" s="525" t="n"/>
      <c r="H135" s="525" t="n"/>
      <c r="I135" s="525" t="n"/>
      <c r="J135" s="525" t="n"/>
      <c r="K135" s="525" t="n"/>
      <c r="L135" s="525" t="n"/>
      <c r="M135" s="525" t="n"/>
      <c r="N135" s="526" t="n"/>
      <c r="O135" s="260" t="n"/>
      <c r="P135" s="191" t="n"/>
      <c r="Q135" s="341" t="inlineStr">
        <is>
          <t>Autres immobilisations corporelles</t>
        </is>
      </c>
      <c r="R135" s="18" t="n"/>
      <c r="S135" s="12">
        <f>S10</f>
        <v/>
      </c>
      <c r="T135" s="176">
        <f>Z$279</f>
        <v/>
      </c>
      <c r="U135" s="527">
        <f>U10</f>
        <v/>
      </c>
      <c r="V135" s="285">
        <f>V10</f>
        <v/>
      </c>
      <c r="W135" s="512">
        <f>W10</f>
        <v/>
      </c>
      <c r="X135" s="512">
        <f>X10</f>
        <v/>
      </c>
      <c r="Y135" s="12" t="n"/>
      <c r="Z135" s="240">
        <f>IF(OR(NOT(ISNUMBER($T135)),ISBLANK($W135),NOT(ISNUMBER($X135))),0,IF(Z$132&gt;=YEAR($T135),$W135,0))</f>
        <v/>
      </c>
      <c r="AA135" s="240">
        <f>IF(OR(NOT(ISNUMBER($T135)),ISBLANK($W135),NOT(ISNUMBER($X135))),0,IF(AA$132&gt;=YEAR($T135),$W135,0))</f>
        <v/>
      </c>
      <c r="AB135" s="240">
        <f>IF(OR(NOT(ISNUMBER($T135)),ISBLANK($W135),NOT(ISNUMBER($X135))),0,IF(AB$132&gt;=YEAR($T135),$W135,0))</f>
        <v/>
      </c>
      <c r="AC135" s="240">
        <f>IF(OR(NOT(ISNUMBER($T135)),ISBLANK($W135),NOT(ISNUMBER($X135))),0,IF(AC$132&gt;=YEAR($T135),$W135,0))</f>
        <v/>
      </c>
      <c r="AD135" s="240">
        <f>IF(OR(NOT(ISNUMBER($T135)),ISBLANK($W135),NOT(ISNUMBER($X135))),0,IF(AD$132&gt;=YEAR($T135),$W135,0))</f>
        <v/>
      </c>
      <c r="AE135" s="240">
        <f>IF(OR(NOT(ISNUMBER($T135)),ISBLANK($W135),NOT(ISNUMBER($X135))),0,IF(AE$132&gt;=YEAR($T135),$W135,0))</f>
        <v/>
      </c>
      <c r="AF135" s="240">
        <f>IF(OR(NOT(ISNUMBER($T135)),ISBLANK($W135),NOT(ISNUMBER($X135))),0,IF(AF$132&gt;=YEAR($T135),$W135,0))</f>
        <v/>
      </c>
      <c r="AG135" s="240">
        <f>IF(OR(NOT(ISNUMBER($T135)),ISBLANK($W135),NOT(ISNUMBER($X135))),0,IF(AG$132&gt;=YEAR($T135),$W135,0))</f>
        <v/>
      </c>
      <c r="AH135" s="240">
        <f>IF(OR(NOT(ISNUMBER($T135)),ISBLANK($W135),NOT(ISNUMBER($X135))),0,IF(AH$132&gt;=YEAR($T135),$W135,0))</f>
        <v/>
      </c>
      <c r="AI135" s="240">
        <f>IF(OR(NOT(ISNUMBER($T135)),ISBLANK($W135),NOT(ISNUMBER($X135))),0,IF(AI$132&gt;=YEAR($T135),$W135,0))</f>
        <v/>
      </c>
      <c r="AJ135" s="240">
        <f>IF(OR(NOT(ISNUMBER($T135)),ISBLANK($W135),NOT(ISNUMBER($X135))),0,IF(AJ$132&gt;=YEAR($T135),$W135,0))</f>
        <v/>
      </c>
      <c r="AK135" s="240">
        <f>IF(OR(NOT(ISNUMBER($T135)),ISBLANK($W135),NOT(ISNUMBER($X135))),0,IF(AK$132&gt;=YEAR($T135),$W135,0))</f>
        <v/>
      </c>
      <c r="AL135" s="240">
        <f>IF(OR(NOT(ISNUMBER($T135)),ISBLANK($W135),NOT(ISNUMBER($X135))),0,IF(AL$132&gt;=YEAR($T135),$W135,0))</f>
        <v/>
      </c>
      <c r="AM135" s="240">
        <f>IF(OR(NOT(ISNUMBER($T135)),ISBLANK($W135),NOT(ISNUMBER($X135))),0,IF(AM$132&gt;=YEAR($T135),$W135,0))</f>
        <v/>
      </c>
      <c r="AN135" s="240">
        <f>IF(OR(NOT(ISNUMBER($T135)),ISBLANK($W135),NOT(ISNUMBER($X135))),0,IF(AN$132&gt;=YEAR($T135),$W135,0))</f>
        <v/>
      </c>
      <c r="AO135" s="240">
        <f>IF(OR(NOT(ISNUMBER($T135)),ISBLANK($W135),NOT(ISNUMBER($X135))),0,IF(AO$132&gt;=YEAR($T135),$W135,0))</f>
        <v/>
      </c>
      <c r="AP135" s="240">
        <f>IF(OR(NOT(ISNUMBER($T135)),ISBLANK($W135),NOT(ISNUMBER($X135))),0,IF(AP$132&gt;=YEAR($T135),$W135,0))</f>
        <v/>
      </c>
      <c r="AQ135" s="240">
        <f>IF(OR(NOT(ISNUMBER($T135)),ISBLANK($W135),NOT(ISNUMBER($X135))),0,IF(AQ$132&gt;=YEAR($T135),$W135,0))</f>
        <v/>
      </c>
      <c r="AR135" s="240">
        <f>IF(OR(NOT(ISNUMBER($T135)),ISBLANK($W135),NOT(ISNUMBER($X135))),0,IF(AR$132&gt;=YEAR($T135),$W135,0))</f>
        <v/>
      </c>
      <c r="AS135" s="240">
        <f>IF(OR(NOT(ISNUMBER($T135)),ISBLANK($W135),NOT(ISNUMBER($X135))),0,IF(AS$132&gt;=YEAR($T135),$W135,0))</f>
        <v/>
      </c>
      <c r="AT135" s="240">
        <f>IF(OR(NOT(ISNUMBER($T135)),ISBLANK($W135),NOT(ISNUMBER($X135))),0,IF(AT$132&gt;=YEAR($T135),$W135,0))</f>
        <v/>
      </c>
      <c r="AU135" s="240">
        <f>IF(OR(NOT(ISNUMBER($T135)),ISBLANK($W135),NOT(ISNUMBER($X135))),0,IF(AU$132&gt;=YEAR($T135),$W135,0))</f>
        <v/>
      </c>
      <c r="AV135" s="240">
        <f>IF(OR(NOT(ISNUMBER($T135)),ISBLANK($W135),NOT(ISNUMBER($X135))),0,IF(AV$132&gt;=YEAR($T135),$W135,0))</f>
        <v/>
      </c>
      <c r="AW135" s="240">
        <f>IF(OR(NOT(ISNUMBER($T135)),ISBLANK($W135),NOT(ISNUMBER($X135))),0,IF(AW$132&gt;=YEAR($T135),$W135,0))</f>
        <v/>
      </c>
      <c r="AX135" s="240">
        <f>IF(OR(NOT(ISNUMBER($T135)),ISBLANK($W135),NOT(ISNUMBER($X135))),0,IF(AX$132&gt;=YEAR($T135),$W135,0))</f>
        <v/>
      </c>
      <c r="AY135" s="240">
        <f>IF(OR(NOT(ISNUMBER($T135)),ISBLANK($W135),NOT(ISNUMBER($X135))),0,IF(AY$132&gt;=YEAR($T135),$W135,0))</f>
        <v/>
      </c>
      <c r="AZ135" s="240">
        <f>IF(OR(NOT(ISNUMBER($T135)),ISBLANK($W135),NOT(ISNUMBER($X135))),0,IF(AZ$132&gt;=YEAR($T135),$W135,0))</f>
        <v/>
      </c>
      <c r="BA135" s="240">
        <f>IF(OR(NOT(ISNUMBER($T135)),ISBLANK($W135),NOT(ISNUMBER($X135))),0,IF(BA$132&gt;=YEAR($T135),$W135,0))</f>
        <v/>
      </c>
      <c r="BB135" s="240">
        <f>IF(OR(NOT(ISNUMBER($T135)),ISBLANK($W135),NOT(ISNUMBER($X135))),0,IF(BB$132&gt;=YEAR($T135),$W135,0))</f>
        <v/>
      </c>
      <c r="BC135" s="240">
        <f>IF(OR(NOT(ISNUMBER($T135)),ISBLANK($W135),NOT(ISNUMBER($X135))),0,IF(BC$132&gt;=YEAR($T135),$W135,0))</f>
        <v/>
      </c>
      <c r="BD135" s="240">
        <f>IF(OR(NOT(ISNUMBER($T135)),ISBLANK($W135),NOT(ISNUMBER($X135))),0,IF(BD$132&gt;=YEAR($T135),$W135,0))</f>
        <v/>
      </c>
      <c r="BE135" s="240">
        <f>IF(OR(NOT(ISNUMBER($T135)),ISBLANK($W135),NOT(ISNUMBER($X135))),0,IF(BE$132&gt;=YEAR($T135),$W135,0))</f>
        <v/>
      </c>
      <c r="BF135" s="240">
        <f>IF(OR(NOT(ISNUMBER($T135)),ISBLANK($W135),NOT(ISNUMBER($X135))),0,IF(BF$132&gt;=YEAR($T135),$W135,0))</f>
        <v/>
      </c>
      <c r="BG135" s="240">
        <f>IF(OR(NOT(ISNUMBER($T135)),ISBLANK($W135),NOT(ISNUMBER($X135))),0,IF(BG$132&gt;=YEAR($T135),$W135,0))</f>
        <v/>
      </c>
      <c r="BH135" s="240">
        <f>IF(OR(NOT(ISNUMBER($T135)),ISBLANK($W135),NOT(ISNUMBER($X135))),0,IF(BH$132&gt;=YEAR($T135),$W135,0))</f>
        <v/>
      </c>
      <c r="BI135" s="240">
        <f>IF(OR(NOT(ISNUMBER($T135)),ISBLANK($W135),NOT(ISNUMBER($X135))),0,IF(BI$132&gt;=YEAR($T135),$W135,0))</f>
        <v/>
      </c>
      <c r="BJ135" s="240">
        <f>IF(OR(NOT(ISNUMBER($T135)),ISBLANK($W135),NOT(ISNUMBER($X135))),0,IF(BJ$132&gt;=YEAR($T135),$W135,0))</f>
        <v/>
      </c>
      <c r="BK135" s="240">
        <f>IF(OR(NOT(ISNUMBER($T135)),ISBLANK($W135),NOT(ISNUMBER($X135))),0,IF(BK$132&gt;=YEAR($T135),$W135,0))</f>
        <v/>
      </c>
      <c r="BL135" s="240">
        <f>IF(OR(NOT(ISNUMBER($T135)),ISBLANK($W135),NOT(ISNUMBER($X135))),0,IF(BL$132&gt;=YEAR($T135),$W135,0))</f>
        <v/>
      </c>
      <c r="BM135" s="240">
        <f>IF(OR(NOT(ISNUMBER($T135)),ISBLANK($W135),NOT(ISNUMBER($X135))),0,IF(BM$132&gt;=YEAR($T135),$W135,0))</f>
        <v/>
      </c>
      <c r="BN135" s="240">
        <f>IF(OR(NOT(ISNUMBER($T135)),ISBLANK($W135),NOT(ISNUMBER($X135))),0,IF(BN$132&gt;=YEAR($T135),$W135,0))</f>
        <v/>
      </c>
      <c r="BO135" s="240">
        <f>IF(OR(NOT(ISNUMBER($T135)),ISBLANK($W135),NOT(ISNUMBER($X135))),0,IF(BO$132&gt;=YEAR($T135),$W135,0))</f>
        <v/>
      </c>
      <c r="BP135" s="240">
        <f>IF(OR(NOT(ISNUMBER($T135)),ISBLANK($W135),NOT(ISNUMBER($X135))),0,IF(BP$132&gt;=YEAR($T135),$W135,0))</f>
        <v/>
      </c>
      <c r="BQ135" s="240">
        <f>IF(OR(NOT(ISNUMBER($T135)),ISBLANK($W135),NOT(ISNUMBER($X135))),0,IF(BQ$132&gt;=YEAR($T135),$W135,0))</f>
        <v/>
      </c>
      <c r="BR135" s="240">
        <f>IF(OR(NOT(ISNUMBER($T135)),ISBLANK($W135),NOT(ISNUMBER($X135))),0,IF(BR$132&gt;=YEAR($T135),$W135,0))</f>
        <v/>
      </c>
      <c r="BS135" s="240">
        <f>IF(OR(NOT(ISNUMBER($T135)),ISBLANK($W135),NOT(ISNUMBER($X135))),0,IF(BS$132&gt;=YEAR($T135),$W135,0))</f>
        <v/>
      </c>
      <c r="BT135" s="240">
        <f>IF(OR(NOT(ISNUMBER($T135)),ISBLANK($W135),NOT(ISNUMBER($X135))),0,IF(BT$132&gt;=YEAR($T135),$W135,0))</f>
        <v/>
      </c>
      <c r="BU135" s="240">
        <f>IF(OR(NOT(ISNUMBER($T135)),ISBLANK($W135),NOT(ISNUMBER($X135))),0,IF(BU$132&gt;=YEAR($T135),$W135,0))</f>
        <v/>
      </c>
      <c r="BV135" s="240">
        <f>IF(OR(NOT(ISNUMBER($T135)),ISBLANK($W135),NOT(ISNUMBER($X135))),0,IF(BV$132&gt;=YEAR($T135),$W135,0))</f>
        <v/>
      </c>
      <c r="BW135" s="240">
        <f>IF(OR(NOT(ISNUMBER($T135)),ISBLANK($W135),NOT(ISNUMBER($X135))),0,IF(BW$132&gt;=YEAR($T135),$W135,0))</f>
        <v/>
      </c>
      <c r="BX135" s="240">
        <f>IF(OR(NOT(ISNUMBER($T135)),ISBLANK($W135),NOT(ISNUMBER($X135))),0,IF(BX$132&gt;=YEAR($T135),$W135,0))</f>
        <v/>
      </c>
      <c r="BY135" s="240">
        <f>IF(OR(NOT(ISNUMBER($T135)),ISBLANK($W135),NOT(ISNUMBER($X135))),0,IF(BY$132&gt;=YEAR($T135),$W135,0))</f>
        <v/>
      </c>
    </row>
    <row r="136" ht="15" customFormat="1" customHeight="1" s="14">
      <c r="A136" s="12" t="n"/>
      <c r="B136" s="30" t="inlineStr">
        <is>
          <t>Bien_Immo - 1</t>
        </is>
      </c>
      <c r="C136" s="190" t="n"/>
      <c r="D136" s="356" t="n"/>
      <c r="E136" s="525" t="n"/>
      <c r="F136" s="525" t="n"/>
      <c r="G136" s="525" t="n"/>
      <c r="H136" s="525" t="n"/>
      <c r="I136" s="525" t="n"/>
      <c r="J136" s="525" t="n"/>
      <c r="K136" s="525" t="n"/>
      <c r="L136" s="525" t="n"/>
      <c r="M136" s="525" t="n"/>
      <c r="N136" s="526" t="n"/>
      <c r="O136" s="260" t="n"/>
      <c r="P136" s="191" t="n"/>
      <c r="Q136" s="341" t="inlineStr">
        <is>
          <t>Autres immobilisations corporelles</t>
        </is>
      </c>
      <c r="R136" s="18" t="n"/>
      <c r="S136" s="12">
        <f>S11</f>
        <v/>
      </c>
      <c r="T136" s="176">
        <f>Z$279</f>
        <v/>
      </c>
      <c r="U136" s="527">
        <f>U11</f>
        <v/>
      </c>
      <c r="V136" s="285">
        <f>V11</f>
        <v/>
      </c>
      <c r="W136" s="512">
        <f>W11</f>
        <v/>
      </c>
      <c r="X136" s="512">
        <f>X11</f>
        <v/>
      </c>
      <c r="Y136" s="12" t="n"/>
      <c r="Z136" s="240">
        <f>IF(OR(NOT(ISNUMBER($T136)),ISBLANK($W136),NOT(ISNUMBER($X136))),0,IF(Z$132&gt;=YEAR($T136),$W136,0))</f>
        <v/>
      </c>
      <c r="AA136" s="240">
        <f>IF(OR(NOT(ISNUMBER($T136)),ISBLANK($W136),NOT(ISNUMBER($X136))),0,IF(AA$132&gt;=YEAR($T136),$W136,0))</f>
        <v/>
      </c>
      <c r="AB136" s="240">
        <f>IF(OR(NOT(ISNUMBER($T136)),ISBLANK($W136),NOT(ISNUMBER($X136))),0,IF(AB$132&gt;=YEAR($T136),$W136,0))</f>
        <v/>
      </c>
      <c r="AC136" s="240">
        <f>IF(OR(NOT(ISNUMBER($T136)),ISBLANK($W136),NOT(ISNUMBER($X136))),0,IF(AC$132&gt;=YEAR($T136),$W136,0))</f>
        <v/>
      </c>
      <c r="AD136" s="240">
        <f>IF(OR(NOT(ISNUMBER($T136)),ISBLANK($W136),NOT(ISNUMBER($X136))),0,IF(AD$132&gt;=YEAR($T136),$W136,0))</f>
        <v/>
      </c>
      <c r="AE136" s="240">
        <f>IF(OR(NOT(ISNUMBER($T136)),ISBLANK($W136),NOT(ISNUMBER($X136))),0,IF(AE$132&gt;=YEAR($T136),$W136,0))</f>
        <v/>
      </c>
      <c r="AF136" s="240">
        <f>IF(OR(NOT(ISNUMBER($T136)),ISBLANK($W136),NOT(ISNUMBER($X136))),0,IF(AF$132&gt;=YEAR($T136),$W136,0))</f>
        <v/>
      </c>
      <c r="AG136" s="240">
        <f>IF(OR(NOT(ISNUMBER($T136)),ISBLANK($W136),NOT(ISNUMBER($X136))),0,IF(AG$132&gt;=YEAR($T136),$W136,0))</f>
        <v/>
      </c>
      <c r="AH136" s="240">
        <f>IF(OR(NOT(ISNUMBER($T136)),ISBLANK($W136),NOT(ISNUMBER($X136))),0,IF(AH$132&gt;=YEAR($T136),$W136,0))</f>
        <v/>
      </c>
      <c r="AI136" s="240">
        <f>IF(OR(NOT(ISNUMBER($T136)),ISBLANK($W136),NOT(ISNUMBER($X136))),0,IF(AI$132&gt;=YEAR($T136),$W136,0))</f>
        <v/>
      </c>
      <c r="AJ136" s="240">
        <f>IF(OR(NOT(ISNUMBER($T136)),ISBLANK($W136),NOT(ISNUMBER($X136))),0,IF(AJ$132&gt;=YEAR($T136),$W136,0))</f>
        <v/>
      </c>
      <c r="AK136" s="240">
        <f>IF(OR(NOT(ISNUMBER($T136)),ISBLANK($W136),NOT(ISNUMBER($X136))),0,IF(AK$132&gt;=YEAR($T136),$W136,0))</f>
        <v/>
      </c>
      <c r="AL136" s="240">
        <f>IF(OR(NOT(ISNUMBER($T136)),ISBLANK($W136),NOT(ISNUMBER($X136))),0,IF(AL$132&gt;=YEAR($T136),$W136,0))</f>
        <v/>
      </c>
      <c r="AM136" s="240">
        <f>IF(OR(NOT(ISNUMBER($T136)),ISBLANK($W136),NOT(ISNUMBER($X136))),0,IF(AM$132&gt;=YEAR($T136),$W136,0))</f>
        <v/>
      </c>
      <c r="AN136" s="240">
        <f>IF(OR(NOT(ISNUMBER($T136)),ISBLANK($W136),NOT(ISNUMBER($X136))),0,IF(AN$132&gt;=YEAR($T136),$W136,0))</f>
        <v/>
      </c>
      <c r="AO136" s="240">
        <f>IF(OR(NOT(ISNUMBER($T136)),ISBLANK($W136),NOT(ISNUMBER($X136))),0,IF(AO$132&gt;=YEAR($T136),$W136,0))</f>
        <v/>
      </c>
      <c r="AP136" s="240">
        <f>IF(OR(NOT(ISNUMBER($T136)),ISBLANK($W136),NOT(ISNUMBER($X136))),0,IF(AP$132&gt;=YEAR($T136),$W136,0))</f>
        <v/>
      </c>
      <c r="AQ136" s="240">
        <f>IF(OR(NOT(ISNUMBER($T136)),ISBLANK($W136),NOT(ISNUMBER($X136))),0,IF(AQ$132&gt;=YEAR($T136),$W136,0))</f>
        <v/>
      </c>
      <c r="AR136" s="240">
        <f>IF(OR(NOT(ISNUMBER($T136)),ISBLANK($W136),NOT(ISNUMBER($X136))),0,IF(AR$132&gt;=YEAR($T136),$W136,0))</f>
        <v/>
      </c>
      <c r="AS136" s="240">
        <f>IF(OR(NOT(ISNUMBER($T136)),ISBLANK($W136),NOT(ISNUMBER($X136))),0,IF(AS$132&gt;=YEAR($T136),$W136,0))</f>
        <v/>
      </c>
      <c r="AT136" s="240">
        <f>IF(OR(NOT(ISNUMBER($T136)),ISBLANK($W136),NOT(ISNUMBER($X136))),0,IF(AT$132&gt;=YEAR($T136),$W136,0))</f>
        <v/>
      </c>
      <c r="AU136" s="240">
        <f>IF(OR(NOT(ISNUMBER($T136)),ISBLANK($W136),NOT(ISNUMBER($X136))),0,IF(AU$132&gt;=YEAR($T136),$W136,0))</f>
        <v/>
      </c>
      <c r="AV136" s="240">
        <f>IF(OR(NOT(ISNUMBER($T136)),ISBLANK($W136),NOT(ISNUMBER($X136))),0,IF(AV$132&gt;=YEAR($T136),$W136,0))</f>
        <v/>
      </c>
      <c r="AW136" s="240">
        <f>IF(OR(NOT(ISNUMBER($T136)),ISBLANK($W136),NOT(ISNUMBER($X136))),0,IF(AW$132&gt;=YEAR($T136),$W136,0))</f>
        <v/>
      </c>
      <c r="AX136" s="240">
        <f>IF(OR(NOT(ISNUMBER($T136)),ISBLANK($W136),NOT(ISNUMBER($X136))),0,IF(AX$132&gt;=YEAR($T136),$W136,0))</f>
        <v/>
      </c>
      <c r="AY136" s="240">
        <f>IF(OR(NOT(ISNUMBER($T136)),ISBLANK($W136),NOT(ISNUMBER($X136))),0,IF(AY$132&gt;=YEAR($T136),$W136,0))</f>
        <v/>
      </c>
      <c r="AZ136" s="240">
        <f>IF(OR(NOT(ISNUMBER($T136)),ISBLANK($W136),NOT(ISNUMBER($X136))),0,IF(AZ$132&gt;=YEAR($T136),$W136,0))</f>
        <v/>
      </c>
      <c r="BA136" s="240">
        <f>IF(OR(NOT(ISNUMBER($T136)),ISBLANK($W136),NOT(ISNUMBER($X136))),0,IF(BA$132&gt;=YEAR($T136),$W136,0))</f>
        <v/>
      </c>
      <c r="BB136" s="240">
        <f>IF(OR(NOT(ISNUMBER($T136)),ISBLANK($W136),NOT(ISNUMBER($X136))),0,IF(BB$132&gt;=YEAR($T136),$W136,0))</f>
        <v/>
      </c>
      <c r="BC136" s="240">
        <f>IF(OR(NOT(ISNUMBER($T136)),ISBLANK($W136),NOT(ISNUMBER($X136))),0,IF(BC$132&gt;=YEAR($T136),$W136,0))</f>
        <v/>
      </c>
      <c r="BD136" s="240">
        <f>IF(OR(NOT(ISNUMBER($T136)),ISBLANK($W136),NOT(ISNUMBER($X136))),0,IF(BD$132&gt;=YEAR($T136),$W136,0))</f>
        <v/>
      </c>
      <c r="BE136" s="240">
        <f>IF(OR(NOT(ISNUMBER($T136)),ISBLANK($W136),NOT(ISNUMBER($X136))),0,IF(BE$132&gt;=YEAR($T136),$W136,0))</f>
        <v/>
      </c>
      <c r="BF136" s="240">
        <f>IF(OR(NOT(ISNUMBER($T136)),ISBLANK($W136),NOT(ISNUMBER($X136))),0,IF(BF$132&gt;=YEAR($T136),$W136,0))</f>
        <v/>
      </c>
      <c r="BG136" s="240">
        <f>IF(OR(NOT(ISNUMBER($T136)),ISBLANK($W136),NOT(ISNUMBER($X136))),0,IF(BG$132&gt;=YEAR($T136),$W136,0))</f>
        <v/>
      </c>
      <c r="BH136" s="240">
        <f>IF(OR(NOT(ISNUMBER($T136)),ISBLANK($W136),NOT(ISNUMBER($X136))),0,IF(BH$132&gt;=YEAR($T136),$W136,0))</f>
        <v/>
      </c>
      <c r="BI136" s="240">
        <f>IF(OR(NOT(ISNUMBER($T136)),ISBLANK($W136),NOT(ISNUMBER($X136))),0,IF(BI$132&gt;=YEAR($T136),$W136,0))</f>
        <v/>
      </c>
      <c r="BJ136" s="240">
        <f>IF(OR(NOT(ISNUMBER($T136)),ISBLANK($W136),NOT(ISNUMBER($X136))),0,IF(BJ$132&gt;=YEAR($T136),$W136,0))</f>
        <v/>
      </c>
      <c r="BK136" s="240">
        <f>IF(OR(NOT(ISNUMBER($T136)),ISBLANK($W136),NOT(ISNUMBER($X136))),0,IF(BK$132&gt;=YEAR($T136),$W136,0))</f>
        <v/>
      </c>
      <c r="BL136" s="240">
        <f>IF(OR(NOT(ISNUMBER($T136)),ISBLANK($W136),NOT(ISNUMBER($X136))),0,IF(BL$132&gt;=YEAR($T136),$W136,0))</f>
        <v/>
      </c>
      <c r="BM136" s="240">
        <f>IF(OR(NOT(ISNUMBER($T136)),ISBLANK($W136),NOT(ISNUMBER($X136))),0,IF(BM$132&gt;=YEAR($T136),$W136,0))</f>
        <v/>
      </c>
      <c r="BN136" s="240">
        <f>IF(OR(NOT(ISNUMBER($T136)),ISBLANK($W136),NOT(ISNUMBER($X136))),0,IF(BN$132&gt;=YEAR($T136),$W136,0))</f>
        <v/>
      </c>
      <c r="BO136" s="240">
        <f>IF(OR(NOT(ISNUMBER($T136)),ISBLANK($W136),NOT(ISNUMBER($X136))),0,IF(BO$132&gt;=YEAR($T136),$W136,0))</f>
        <v/>
      </c>
      <c r="BP136" s="240">
        <f>IF(OR(NOT(ISNUMBER($T136)),ISBLANK($W136),NOT(ISNUMBER($X136))),0,IF(BP$132&gt;=YEAR($T136),$W136,0))</f>
        <v/>
      </c>
      <c r="BQ136" s="240">
        <f>IF(OR(NOT(ISNUMBER($T136)),ISBLANK($W136),NOT(ISNUMBER($X136))),0,IF(BQ$132&gt;=YEAR($T136),$W136,0))</f>
        <v/>
      </c>
      <c r="BR136" s="240">
        <f>IF(OR(NOT(ISNUMBER($T136)),ISBLANK($W136),NOT(ISNUMBER($X136))),0,IF(BR$132&gt;=YEAR($T136),$W136,0))</f>
        <v/>
      </c>
      <c r="BS136" s="240">
        <f>IF(OR(NOT(ISNUMBER($T136)),ISBLANK($W136),NOT(ISNUMBER($X136))),0,IF(BS$132&gt;=YEAR($T136),$W136,0))</f>
        <v/>
      </c>
      <c r="BT136" s="240">
        <f>IF(OR(NOT(ISNUMBER($T136)),ISBLANK($W136),NOT(ISNUMBER($X136))),0,IF(BT$132&gt;=YEAR($T136),$W136,0))</f>
        <v/>
      </c>
      <c r="BU136" s="240">
        <f>IF(OR(NOT(ISNUMBER($T136)),ISBLANK($W136),NOT(ISNUMBER($X136))),0,IF(BU$132&gt;=YEAR($T136),$W136,0))</f>
        <v/>
      </c>
      <c r="BV136" s="240">
        <f>IF(OR(NOT(ISNUMBER($T136)),ISBLANK($W136),NOT(ISNUMBER($X136))),0,IF(BV$132&gt;=YEAR($T136),$W136,0))</f>
        <v/>
      </c>
      <c r="BW136" s="240">
        <f>IF(OR(NOT(ISNUMBER($T136)),ISBLANK($W136),NOT(ISNUMBER($X136))),0,IF(BW$132&gt;=YEAR($T136),$W136,0))</f>
        <v/>
      </c>
      <c r="BX136" s="240">
        <f>IF(OR(NOT(ISNUMBER($T136)),ISBLANK($W136),NOT(ISNUMBER($X136))),0,IF(BX$132&gt;=YEAR($T136),$W136,0))</f>
        <v/>
      </c>
      <c r="BY136" s="240">
        <f>IF(OR(NOT(ISNUMBER($T136)),ISBLANK($W136),NOT(ISNUMBER($X136))),0,IF(BY$132&gt;=YEAR($T136),$W136,0))</f>
        <v/>
      </c>
    </row>
    <row r="137" ht="15" customFormat="1" customHeight="1" s="14">
      <c r="A137" s="12" t="n"/>
      <c r="B137" s="30" t="inlineStr">
        <is>
          <t>Bien_Immo - 1</t>
        </is>
      </c>
      <c r="C137" s="190" t="n"/>
      <c r="D137" s="356" t="n"/>
      <c r="E137" s="525" t="n"/>
      <c r="F137" s="525" t="n"/>
      <c r="G137" s="525" t="n"/>
      <c r="H137" s="525" t="n"/>
      <c r="I137" s="525" t="n"/>
      <c r="J137" s="525" t="n"/>
      <c r="K137" s="525" t="n"/>
      <c r="L137" s="525" t="n"/>
      <c r="M137" s="525" t="n"/>
      <c r="N137" s="526" t="n"/>
      <c r="O137" s="260" t="n"/>
      <c r="P137" s="191" t="n"/>
      <c r="Q137" s="341" t="inlineStr">
        <is>
          <t>Autres immobilisations corporelles</t>
        </is>
      </c>
      <c r="R137" s="12" t="n"/>
      <c r="S137" s="12">
        <f>S12</f>
        <v/>
      </c>
      <c r="T137" s="176">
        <f>Z$279</f>
        <v/>
      </c>
      <c r="U137" s="527">
        <f>U12</f>
        <v/>
      </c>
      <c r="V137" s="285">
        <f>V12</f>
        <v/>
      </c>
      <c r="W137" s="512">
        <f>W12</f>
        <v/>
      </c>
      <c r="X137" s="512">
        <f>X12</f>
        <v/>
      </c>
      <c r="Y137" s="12" t="n"/>
      <c r="Z137" s="240">
        <f>IF(OR(NOT(ISNUMBER($T137)),ISBLANK($W137),NOT(ISNUMBER($X137))),0,IF(Z$132&gt;=YEAR($T137),$W137,0))</f>
        <v/>
      </c>
      <c r="AA137" s="240">
        <f>IF(OR(NOT(ISNUMBER($T137)),ISBLANK($W137),NOT(ISNUMBER($X137))),0,IF(AA$132&gt;=YEAR($T137),$W137,0))</f>
        <v/>
      </c>
      <c r="AB137" s="240">
        <f>IF(OR(NOT(ISNUMBER($T137)),ISBLANK($W137),NOT(ISNUMBER($X137))),0,IF(AB$132&gt;=YEAR($T137),$W137,0))</f>
        <v/>
      </c>
      <c r="AC137" s="240">
        <f>IF(OR(NOT(ISNUMBER($T137)),ISBLANK($W137),NOT(ISNUMBER($X137))),0,IF(AC$132&gt;=YEAR($T137),$W137,0))</f>
        <v/>
      </c>
      <c r="AD137" s="240">
        <f>IF(OR(NOT(ISNUMBER($T137)),ISBLANK($W137),NOT(ISNUMBER($X137))),0,IF(AD$132&gt;=YEAR($T137),$W137,0))</f>
        <v/>
      </c>
      <c r="AE137" s="240">
        <f>IF(OR(NOT(ISNUMBER($T137)),ISBLANK($W137),NOT(ISNUMBER($X137))),0,IF(AE$132&gt;=YEAR($T137),$W137,0))</f>
        <v/>
      </c>
      <c r="AF137" s="240">
        <f>IF(OR(NOT(ISNUMBER($T137)),ISBLANK($W137),NOT(ISNUMBER($X137))),0,IF(AF$132&gt;=YEAR($T137),$W137,0))</f>
        <v/>
      </c>
      <c r="AG137" s="240">
        <f>IF(OR(NOT(ISNUMBER($T137)),ISBLANK($W137),NOT(ISNUMBER($X137))),0,IF(AG$132&gt;=YEAR($T137),$W137,0))</f>
        <v/>
      </c>
      <c r="AH137" s="240">
        <f>IF(OR(NOT(ISNUMBER($T137)),ISBLANK($W137),NOT(ISNUMBER($X137))),0,IF(AH$132&gt;=YEAR($T137),$W137,0))</f>
        <v/>
      </c>
      <c r="AI137" s="240">
        <f>IF(OR(NOT(ISNUMBER($T137)),ISBLANK($W137),NOT(ISNUMBER($X137))),0,IF(AI$132&gt;=YEAR($T137),$W137,0))</f>
        <v/>
      </c>
      <c r="AJ137" s="240">
        <f>IF(OR(NOT(ISNUMBER($T137)),ISBLANK($W137),NOT(ISNUMBER($X137))),0,IF(AJ$132&gt;=YEAR($T137),$W137,0))</f>
        <v/>
      </c>
      <c r="AK137" s="240">
        <f>IF(OR(NOT(ISNUMBER($T137)),ISBLANK($W137),NOT(ISNUMBER($X137))),0,IF(AK$132&gt;=YEAR($T137),$W137,0))</f>
        <v/>
      </c>
      <c r="AL137" s="240">
        <f>IF(OR(NOT(ISNUMBER($T137)),ISBLANK($W137),NOT(ISNUMBER($X137))),0,IF(AL$132&gt;=YEAR($T137),$W137,0))</f>
        <v/>
      </c>
      <c r="AM137" s="240">
        <f>IF(OR(NOT(ISNUMBER($T137)),ISBLANK($W137),NOT(ISNUMBER($X137))),0,IF(AM$132&gt;=YEAR($T137),$W137,0))</f>
        <v/>
      </c>
      <c r="AN137" s="240">
        <f>IF(OR(NOT(ISNUMBER($T137)),ISBLANK($W137),NOT(ISNUMBER($X137))),0,IF(AN$132&gt;=YEAR($T137),$W137,0))</f>
        <v/>
      </c>
      <c r="AO137" s="240">
        <f>IF(OR(NOT(ISNUMBER($T137)),ISBLANK($W137),NOT(ISNUMBER($X137))),0,IF(AO$132&gt;=YEAR($T137),$W137,0))</f>
        <v/>
      </c>
      <c r="AP137" s="240">
        <f>IF(OR(NOT(ISNUMBER($T137)),ISBLANK($W137),NOT(ISNUMBER($X137))),0,IF(AP$132&gt;=YEAR($T137),$W137,0))</f>
        <v/>
      </c>
      <c r="AQ137" s="240">
        <f>IF(OR(NOT(ISNUMBER($T137)),ISBLANK($W137),NOT(ISNUMBER($X137))),0,IF(AQ$132&gt;=YEAR($T137),$W137,0))</f>
        <v/>
      </c>
      <c r="AR137" s="240">
        <f>IF(OR(NOT(ISNUMBER($T137)),ISBLANK($W137),NOT(ISNUMBER($X137))),0,IF(AR$132&gt;=YEAR($T137),$W137,0))</f>
        <v/>
      </c>
      <c r="AS137" s="240">
        <f>IF(OR(NOT(ISNUMBER($T137)),ISBLANK($W137),NOT(ISNUMBER($X137))),0,IF(AS$132&gt;=YEAR($T137),$W137,0))</f>
        <v/>
      </c>
      <c r="AT137" s="240">
        <f>IF(OR(NOT(ISNUMBER($T137)),ISBLANK($W137),NOT(ISNUMBER($X137))),0,IF(AT$132&gt;=YEAR($T137),$W137,0))</f>
        <v/>
      </c>
      <c r="AU137" s="240">
        <f>IF(OR(NOT(ISNUMBER($T137)),ISBLANK($W137),NOT(ISNUMBER($X137))),0,IF(AU$132&gt;=YEAR($T137),$W137,0))</f>
        <v/>
      </c>
      <c r="AV137" s="240">
        <f>IF(OR(NOT(ISNUMBER($T137)),ISBLANK($W137),NOT(ISNUMBER($X137))),0,IF(AV$132&gt;=YEAR($T137),$W137,0))</f>
        <v/>
      </c>
      <c r="AW137" s="240">
        <f>IF(OR(NOT(ISNUMBER($T137)),ISBLANK($W137),NOT(ISNUMBER($X137))),0,IF(AW$132&gt;=YEAR($T137),$W137,0))</f>
        <v/>
      </c>
      <c r="AX137" s="240">
        <f>IF(OR(NOT(ISNUMBER($T137)),ISBLANK($W137),NOT(ISNUMBER($X137))),0,IF(AX$132&gt;=YEAR($T137),$W137,0))</f>
        <v/>
      </c>
      <c r="AY137" s="240">
        <f>IF(OR(NOT(ISNUMBER($T137)),ISBLANK($W137),NOT(ISNUMBER($X137))),0,IF(AY$132&gt;=YEAR($T137),$W137,0))</f>
        <v/>
      </c>
      <c r="AZ137" s="240">
        <f>IF(OR(NOT(ISNUMBER($T137)),ISBLANK($W137),NOT(ISNUMBER($X137))),0,IF(AZ$132&gt;=YEAR($T137),$W137,0))</f>
        <v/>
      </c>
      <c r="BA137" s="240">
        <f>IF(OR(NOT(ISNUMBER($T137)),ISBLANK($W137),NOT(ISNUMBER($X137))),0,IF(BA$132&gt;=YEAR($T137),$W137,0))</f>
        <v/>
      </c>
      <c r="BB137" s="240">
        <f>IF(OR(NOT(ISNUMBER($T137)),ISBLANK($W137),NOT(ISNUMBER($X137))),0,IF(BB$132&gt;=YEAR($T137),$W137,0))</f>
        <v/>
      </c>
      <c r="BC137" s="240">
        <f>IF(OR(NOT(ISNUMBER($T137)),ISBLANK($W137),NOT(ISNUMBER($X137))),0,IF(BC$132&gt;=YEAR($T137),$W137,0))</f>
        <v/>
      </c>
      <c r="BD137" s="240">
        <f>IF(OR(NOT(ISNUMBER($T137)),ISBLANK($W137),NOT(ISNUMBER($X137))),0,IF(BD$132&gt;=YEAR($T137),$W137,0))</f>
        <v/>
      </c>
      <c r="BE137" s="240">
        <f>IF(OR(NOT(ISNUMBER($T137)),ISBLANK($W137),NOT(ISNUMBER($X137))),0,IF(BE$132&gt;=YEAR($T137),$W137,0))</f>
        <v/>
      </c>
      <c r="BF137" s="240">
        <f>IF(OR(NOT(ISNUMBER($T137)),ISBLANK($W137),NOT(ISNUMBER($X137))),0,IF(BF$132&gt;=YEAR($T137),$W137,0))</f>
        <v/>
      </c>
      <c r="BG137" s="240">
        <f>IF(OR(NOT(ISNUMBER($T137)),ISBLANK($W137),NOT(ISNUMBER($X137))),0,IF(BG$132&gt;=YEAR($T137),$W137,0))</f>
        <v/>
      </c>
      <c r="BH137" s="240">
        <f>IF(OR(NOT(ISNUMBER($T137)),ISBLANK($W137),NOT(ISNUMBER($X137))),0,IF(BH$132&gt;=YEAR($T137),$W137,0))</f>
        <v/>
      </c>
      <c r="BI137" s="240">
        <f>IF(OR(NOT(ISNUMBER($T137)),ISBLANK($W137),NOT(ISNUMBER($X137))),0,IF(BI$132&gt;=YEAR($T137),$W137,0))</f>
        <v/>
      </c>
      <c r="BJ137" s="240">
        <f>IF(OR(NOT(ISNUMBER($T137)),ISBLANK($W137),NOT(ISNUMBER($X137))),0,IF(BJ$132&gt;=YEAR($T137),$W137,0))</f>
        <v/>
      </c>
      <c r="BK137" s="240">
        <f>IF(OR(NOT(ISNUMBER($T137)),ISBLANK($W137),NOT(ISNUMBER($X137))),0,IF(BK$132&gt;=YEAR($T137),$W137,0))</f>
        <v/>
      </c>
      <c r="BL137" s="240">
        <f>IF(OR(NOT(ISNUMBER($T137)),ISBLANK($W137),NOT(ISNUMBER($X137))),0,IF(BL$132&gt;=YEAR($T137),$W137,0))</f>
        <v/>
      </c>
      <c r="BM137" s="240">
        <f>IF(OR(NOT(ISNUMBER($T137)),ISBLANK($W137),NOT(ISNUMBER($X137))),0,IF(BM$132&gt;=YEAR($T137),$W137,0))</f>
        <v/>
      </c>
      <c r="BN137" s="240">
        <f>IF(OR(NOT(ISNUMBER($T137)),ISBLANK($W137),NOT(ISNUMBER($X137))),0,IF(BN$132&gt;=YEAR($T137),$W137,0))</f>
        <v/>
      </c>
      <c r="BO137" s="240">
        <f>IF(OR(NOT(ISNUMBER($T137)),ISBLANK($W137),NOT(ISNUMBER($X137))),0,IF(BO$132&gt;=YEAR($T137),$W137,0))</f>
        <v/>
      </c>
      <c r="BP137" s="240">
        <f>IF(OR(NOT(ISNUMBER($T137)),ISBLANK($W137),NOT(ISNUMBER($X137))),0,IF(BP$132&gt;=YEAR($T137),$W137,0))</f>
        <v/>
      </c>
      <c r="BQ137" s="240">
        <f>IF(OR(NOT(ISNUMBER($T137)),ISBLANK($W137),NOT(ISNUMBER($X137))),0,IF(BQ$132&gt;=YEAR($T137),$W137,0))</f>
        <v/>
      </c>
      <c r="BR137" s="240">
        <f>IF(OR(NOT(ISNUMBER($T137)),ISBLANK($W137),NOT(ISNUMBER($X137))),0,IF(BR$132&gt;=YEAR($T137),$W137,0))</f>
        <v/>
      </c>
      <c r="BS137" s="240">
        <f>IF(OR(NOT(ISNUMBER($T137)),ISBLANK($W137),NOT(ISNUMBER($X137))),0,IF(BS$132&gt;=YEAR($T137),$W137,0))</f>
        <v/>
      </c>
      <c r="BT137" s="240">
        <f>IF(OR(NOT(ISNUMBER($T137)),ISBLANK($W137),NOT(ISNUMBER($X137))),0,IF(BT$132&gt;=YEAR($T137),$W137,0))</f>
        <v/>
      </c>
      <c r="BU137" s="240">
        <f>IF(OR(NOT(ISNUMBER($T137)),ISBLANK($W137),NOT(ISNUMBER($X137))),0,IF(BU$132&gt;=YEAR($T137),$W137,0))</f>
        <v/>
      </c>
      <c r="BV137" s="240">
        <f>IF(OR(NOT(ISNUMBER($T137)),ISBLANK($W137),NOT(ISNUMBER($X137))),0,IF(BV$132&gt;=YEAR($T137),$W137,0))</f>
        <v/>
      </c>
      <c r="BW137" s="240">
        <f>IF(OR(NOT(ISNUMBER($T137)),ISBLANK($W137),NOT(ISNUMBER($X137))),0,IF(BW$132&gt;=YEAR($T137),$W137,0))</f>
        <v/>
      </c>
      <c r="BX137" s="240">
        <f>IF(OR(NOT(ISNUMBER($T137)),ISBLANK($W137),NOT(ISNUMBER($X137))),0,IF(BX$132&gt;=YEAR($T137),$W137,0))</f>
        <v/>
      </c>
      <c r="BY137" s="240">
        <f>IF(OR(NOT(ISNUMBER($T137)),ISBLANK($W137),NOT(ISNUMBER($X137))),0,IF(BY$132&gt;=YEAR($T137),$W137,0))</f>
        <v/>
      </c>
    </row>
    <row r="138" ht="15" customFormat="1" customHeight="1" s="14">
      <c r="A138" s="12" t="n"/>
      <c r="B138" s="13" t="n"/>
      <c r="C138" s="13" t="n"/>
      <c r="D138" s="4" t="n"/>
      <c r="E138" s="4" t="n"/>
      <c r="F138" s="4" t="n"/>
      <c r="G138" s="12" t="n"/>
      <c r="H138" s="391" t="n"/>
      <c r="I138" s="391" t="n"/>
      <c r="J138" s="391" t="n"/>
      <c r="K138" s="12" t="n"/>
      <c r="L138" s="12" t="n"/>
      <c r="M138" s="391" t="n"/>
      <c r="N138" s="12" t="n"/>
      <c r="O138" s="391" t="n"/>
      <c r="P138" s="12" t="n"/>
      <c r="Q138" s="12" t="n"/>
      <c r="R138" s="3" t="n"/>
      <c r="S138" s="12">
        <f>S13</f>
        <v/>
      </c>
      <c r="T138" s="176">
        <f>Z$279</f>
        <v/>
      </c>
      <c r="U138" s="527">
        <f>U13</f>
        <v/>
      </c>
      <c r="V138" s="285">
        <f>V13</f>
        <v/>
      </c>
      <c r="W138" s="512">
        <f>W13</f>
        <v/>
      </c>
      <c r="X138" s="512">
        <f>X13</f>
        <v/>
      </c>
      <c r="Y138" s="12" t="n"/>
      <c r="Z138" s="240">
        <f>IF(OR(NOT(ISNUMBER($T138)),ISBLANK($W138),NOT(ISNUMBER($X138))),0,IF(Z$132&gt;=YEAR($T138),$W138,0))</f>
        <v/>
      </c>
      <c r="AA138" s="240">
        <f>IF(OR(NOT(ISNUMBER($T138)),ISBLANK($W138),NOT(ISNUMBER($X138))),0,IF(AA$132&gt;=YEAR($T138),$W138,0))</f>
        <v/>
      </c>
      <c r="AB138" s="240">
        <f>IF(OR(NOT(ISNUMBER($T138)),ISBLANK($W138),NOT(ISNUMBER($X138))),0,IF(AB$132&gt;=YEAR($T138),$W138,0))</f>
        <v/>
      </c>
      <c r="AC138" s="240">
        <f>IF(OR(NOT(ISNUMBER($T138)),ISBLANK($W138),NOT(ISNUMBER($X138))),0,IF(AC$132&gt;=YEAR($T138),$W138,0))</f>
        <v/>
      </c>
      <c r="AD138" s="240">
        <f>IF(OR(NOT(ISNUMBER($T138)),ISBLANK($W138),NOT(ISNUMBER($X138))),0,IF(AD$132&gt;=YEAR($T138),$W138,0))</f>
        <v/>
      </c>
      <c r="AE138" s="240">
        <f>IF(OR(NOT(ISNUMBER($T138)),ISBLANK($W138),NOT(ISNUMBER($X138))),0,IF(AE$132&gt;=YEAR($T138),$W138,0))</f>
        <v/>
      </c>
      <c r="AF138" s="240">
        <f>IF(OR(NOT(ISNUMBER($T138)),ISBLANK($W138),NOT(ISNUMBER($X138))),0,IF(AF$132&gt;=YEAR($T138),$W138,0))</f>
        <v/>
      </c>
      <c r="AG138" s="240">
        <f>IF(OR(NOT(ISNUMBER($T138)),ISBLANK($W138),NOT(ISNUMBER($X138))),0,IF(AG$132&gt;=YEAR($T138),$W138,0))</f>
        <v/>
      </c>
      <c r="AH138" s="240">
        <f>IF(OR(NOT(ISNUMBER($T138)),ISBLANK($W138),NOT(ISNUMBER($X138))),0,IF(AH$132&gt;=YEAR($T138),$W138,0))</f>
        <v/>
      </c>
      <c r="AI138" s="240">
        <f>IF(OR(NOT(ISNUMBER($T138)),ISBLANK($W138),NOT(ISNUMBER($X138))),0,IF(AI$132&gt;=YEAR($T138),$W138,0))</f>
        <v/>
      </c>
      <c r="AJ138" s="240">
        <f>IF(OR(NOT(ISNUMBER($T138)),ISBLANK($W138),NOT(ISNUMBER($X138))),0,IF(AJ$132&gt;=YEAR($T138),$W138,0))</f>
        <v/>
      </c>
      <c r="AK138" s="240">
        <f>IF(OR(NOT(ISNUMBER($T138)),ISBLANK($W138),NOT(ISNUMBER($X138))),0,IF(AK$132&gt;=YEAR($T138),$W138,0))</f>
        <v/>
      </c>
      <c r="AL138" s="240">
        <f>IF(OR(NOT(ISNUMBER($T138)),ISBLANK($W138),NOT(ISNUMBER($X138))),0,IF(AL$132&gt;=YEAR($T138),$W138,0))</f>
        <v/>
      </c>
      <c r="AM138" s="240">
        <f>IF(OR(NOT(ISNUMBER($T138)),ISBLANK($W138),NOT(ISNUMBER($X138))),0,IF(AM$132&gt;=YEAR($T138),$W138,0))</f>
        <v/>
      </c>
      <c r="AN138" s="240">
        <f>IF(OR(NOT(ISNUMBER($T138)),ISBLANK($W138),NOT(ISNUMBER($X138))),0,IF(AN$132&gt;=YEAR($T138),$W138,0))</f>
        <v/>
      </c>
      <c r="AO138" s="240">
        <f>IF(OR(NOT(ISNUMBER($T138)),ISBLANK($W138),NOT(ISNUMBER($X138))),0,IF(AO$132&gt;=YEAR($T138),$W138,0))</f>
        <v/>
      </c>
      <c r="AP138" s="240">
        <f>IF(OR(NOT(ISNUMBER($T138)),ISBLANK($W138),NOT(ISNUMBER($X138))),0,IF(AP$132&gt;=YEAR($T138),$W138,0))</f>
        <v/>
      </c>
      <c r="AQ138" s="240">
        <f>IF(OR(NOT(ISNUMBER($T138)),ISBLANK($W138),NOT(ISNUMBER($X138))),0,IF(AQ$132&gt;=YEAR($T138),$W138,0))</f>
        <v/>
      </c>
      <c r="AR138" s="240">
        <f>IF(OR(NOT(ISNUMBER($T138)),ISBLANK($W138),NOT(ISNUMBER($X138))),0,IF(AR$132&gt;=YEAR($T138),$W138,0))</f>
        <v/>
      </c>
      <c r="AS138" s="240">
        <f>IF(OR(NOT(ISNUMBER($T138)),ISBLANK($W138),NOT(ISNUMBER($X138))),0,IF(AS$132&gt;=YEAR($T138),$W138,0))</f>
        <v/>
      </c>
      <c r="AT138" s="240">
        <f>IF(OR(NOT(ISNUMBER($T138)),ISBLANK($W138),NOT(ISNUMBER($X138))),0,IF(AT$132&gt;=YEAR($T138),$W138,0))</f>
        <v/>
      </c>
      <c r="AU138" s="240">
        <f>IF(OR(NOT(ISNUMBER($T138)),ISBLANK($W138),NOT(ISNUMBER($X138))),0,IF(AU$132&gt;=YEAR($T138),$W138,0))</f>
        <v/>
      </c>
      <c r="AV138" s="240">
        <f>IF(OR(NOT(ISNUMBER($T138)),ISBLANK($W138),NOT(ISNUMBER($X138))),0,IF(AV$132&gt;=YEAR($T138),$W138,0))</f>
        <v/>
      </c>
      <c r="AW138" s="240">
        <f>IF(OR(NOT(ISNUMBER($T138)),ISBLANK($W138),NOT(ISNUMBER($X138))),0,IF(AW$132&gt;=YEAR($T138),$W138,0))</f>
        <v/>
      </c>
      <c r="AX138" s="240">
        <f>IF(OR(NOT(ISNUMBER($T138)),ISBLANK($W138),NOT(ISNUMBER($X138))),0,IF(AX$132&gt;=YEAR($T138),$W138,0))</f>
        <v/>
      </c>
      <c r="AY138" s="240">
        <f>IF(OR(NOT(ISNUMBER($T138)),ISBLANK($W138),NOT(ISNUMBER($X138))),0,IF(AY$132&gt;=YEAR($T138),$W138,0))</f>
        <v/>
      </c>
      <c r="AZ138" s="240">
        <f>IF(OR(NOT(ISNUMBER($T138)),ISBLANK($W138),NOT(ISNUMBER($X138))),0,IF(AZ$132&gt;=YEAR($T138),$W138,0))</f>
        <v/>
      </c>
      <c r="BA138" s="240">
        <f>IF(OR(NOT(ISNUMBER($T138)),ISBLANK($W138),NOT(ISNUMBER($X138))),0,IF(BA$132&gt;=YEAR($T138),$W138,0))</f>
        <v/>
      </c>
      <c r="BB138" s="240">
        <f>IF(OR(NOT(ISNUMBER($T138)),ISBLANK($W138),NOT(ISNUMBER($X138))),0,IF(BB$132&gt;=YEAR($T138),$W138,0))</f>
        <v/>
      </c>
      <c r="BC138" s="240">
        <f>IF(OR(NOT(ISNUMBER($T138)),ISBLANK($W138),NOT(ISNUMBER($X138))),0,IF(BC$132&gt;=YEAR($T138),$W138,0))</f>
        <v/>
      </c>
      <c r="BD138" s="240">
        <f>IF(OR(NOT(ISNUMBER($T138)),ISBLANK($W138),NOT(ISNUMBER($X138))),0,IF(BD$132&gt;=YEAR($T138),$W138,0))</f>
        <v/>
      </c>
      <c r="BE138" s="240">
        <f>IF(OR(NOT(ISNUMBER($T138)),ISBLANK($W138),NOT(ISNUMBER($X138))),0,IF(BE$132&gt;=YEAR($T138),$W138,0))</f>
        <v/>
      </c>
      <c r="BF138" s="240">
        <f>IF(OR(NOT(ISNUMBER($T138)),ISBLANK($W138),NOT(ISNUMBER($X138))),0,IF(BF$132&gt;=YEAR($T138),$W138,0))</f>
        <v/>
      </c>
      <c r="BG138" s="240">
        <f>IF(OR(NOT(ISNUMBER($T138)),ISBLANK($W138),NOT(ISNUMBER($X138))),0,IF(BG$132&gt;=YEAR($T138),$W138,0))</f>
        <v/>
      </c>
      <c r="BH138" s="240">
        <f>IF(OR(NOT(ISNUMBER($T138)),ISBLANK($W138),NOT(ISNUMBER($X138))),0,IF(BH$132&gt;=YEAR($T138),$W138,0))</f>
        <v/>
      </c>
      <c r="BI138" s="240">
        <f>IF(OR(NOT(ISNUMBER($T138)),ISBLANK($W138),NOT(ISNUMBER($X138))),0,IF(BI$132&gt;=YEAR($T138),$W138,0))</f>
        <v/>
      </c>
      <c r="BJ138" s="240">
        <f>IF(OR(NOT(ISNUMBER($T138)),ISBLANK($W138),NOT(ISNUMBER($X138))),0,IF(BJ$132&gt;=YEAR($T138),$W138,0))</f>
        <v/>
      </c>
      <c r="BK138" s="240">
        <f>IF(OR(NOT(ISNUMBER($T138)),ISBLANK($W138),NOT(ISNUMBER($X138))),0,IF(BK$132&gt;=YEAR($T138),$W138,0))</f>
        <v/>
      </c>
      <c r="BL138" s="240">
        <f>IF(OR(NOT(ISNUMBER($T138)),ISBLANK($W138),NOT(ISNUMBER($X138))),0,IF(BL$132&gt;=YEAR($T138),$W138,0))</f>
        <v/>
      </c>
      <c r="BM138" s="240">
        <f>IF(OR(NOT(ISNUMBER($T138)),ISBLANK($W138),NOT(ISNUMBER($X138))),0,IF(BM$132&gt;=YEAR($T138),$W138,0))</f>
        <v/>
      </c>
      <c r="BN138" s="240">
        <f>IF(OR(NOT(ISNUMBER($T138)),ISBLANK($W138),NOT(ISNUMBER($X138))),0,IF(BN$132&gt;=YEAR($T138),$W138,0))</f>
        <v/>
      </c>
      <c r="BO138" s="240">
        <f>IF(OR(NOT(ISNUMBER($T138)),ISBLANK($W138),NOT(ISNUMBER($X138))),0,IF(BO$132&gt;=YEAR($T138),$W138,0))</f>
        <v/>
      </c>
      <c r="BP138" s="240">
        <f>IF(OR(NOT(ISNUMBER($T138)),ISBLANK($W138),NOT(ISNUMBER($X138))),0,IF(BP$132&gt;=YEAR($T138),$W138,0))</f>
        <v/>
      </c>
      <c r="BQ138" s="240">
        <f>IF(OR(NOT(ISNUMBER($T138)),ISBLANK($W138),NOT(ISNUMBER($X138))),0,IF(BQ$132&gt;=YEAR($T138),$W138,0))</f>
        <v/>
      </c>
      <c r="BR138" s="240">
        <f>IF(OR(NOT(ISNUMBER($T138)),ISBLANK($W138),NOT(ISNUMBER($X138))),0,IF(BR$132&gt;=YEAR($T138),$W138,0))</f>
        <v/>
      </c>
      <c r="BS138" s="240">
        <f>IF(OR(NOT(ISNUMBER($T138)),ISBLANK($W138),NOT(ISNUMBER($X138))),0,IF(BS$132&gt;=YEAR($T138),$W138,0))</f>
        <v/>
      </c>
      <c r="BT138" s="240">
        <f>IF(OR(NOT(ISNUMBER($T138)),ISBLANK($W138),NOT(ISNUMBER($X138))),0,IF(BT$132&gt;=YEAR($T138),$W138,0))</f>
        <v/>
      </c>
      <c r="BU138" s="240">
        <f>IF(OR(NOT(ISNUMBER($T138)),ISBLANK($W138),NOT(ISNUMBER($X138))),0,IF(BU$132&gt;=YEAR($T138),$W138,0))</f>
        <v/>
      </c>
      <c r="BV138" s="240">
        <f>IF(OR(NOT(ISNUMBER($T138)),ISBLANK($W138),NOT(ISNUMBER($X138))),0,IF(BV$132&gt;=YEAR($T138),$W138,0))</f>
        <v/>
      </c>
      <c r="BW138" s="240">
        <f>IF(OR(NOT(ISNUMBER($T138)),ISBLANK($W138),NOT(ISNUMBER($X138))),0,IF(BW$132&gt;=YEAR($T138),$W138,0))</f>
        <v/>
      </c>
      <c r="BX138" s="240">
        <f>IF(OR(NOT(ISNUMBER($T138)),ISBLANK($W138),NOT(ISNUMBER($X138))),0,IF(BX$132&gt;=YEAR($T138),$W138,0))</f>
        <v/>
      </c>
      <c r="BY138" s="240">
        <f>IF(OR(NOT(ISNUMBER($T138)),ISBLANK($W138),NOT(ISNUMBER($X138))),0,IF(BY$132&gt;=YEAR($T138),$W138,0))</f>
        <v/>
      </c>
    </row>
    <row r="139" ht="15" customFormat="1" customHeight="1" s="14">
      <c r="B139" s="13" t="n"/>
      <c r="C139" s="13" t="n"/>
      <c r="D139" s="4" t="n"/>
      <c r="E139" s="4" t="n"/>
      <c r="F139" s="4" t="n"/>
      <c r="G139" s="12" t="n"/>
      <c r="H139" s="391" t="n"/>
      <c r="I139" s="391" t="n"/>
      <c r="J139" s="391" t="n"/>
      <c r="K139" s="12" t="n"/>
      <c r="L139" s="12" t="n"/>
      <c r="R139" s="12" t="n"/>
      <c r="S139" s="12">
        <f>S14</f>
        <v/>
      </c>
      <c r="T139" s="176">
        <f>Z$279</f>
        <v/>
      </c>
      <c r="U139" s="527">
        <f>U14</f>
        <v/>
      </c>
      <c r="V139" s="285">
        <f>V14</f>
        <v/>
      </c>
      <c r="W139" s="512">
        <f>W14</f>
        <v/>
      </c>
      <c r="X139" s="512">
        <f>X14</f>
        <v/>
      </c>
      <c r="Y139" s="12" t="n"/>
      <c r="Z139" s="240">
        <f>IF(OR(NOT(ISNUMBER($T139)),ISBLANK($W139),NOT(ISNUMBER($X139))),0,IF(Z$132&gt;=YEAR($T139),$W139,0))</f>
        <v/>
      </c>
      <c r="AA139" s="240">
        <f>IF(OR(NOT(ISNUMBER($T139)),ISBLANK($W139),NOT(ISNUMBER($X139))),0,IF(AA$132&gt;=YEAR($T139),$W139,0))</f>
        <v/>
      </c>
      <c r="AB139" s="240">
        <f>IF(OR(NOT(ISNUMBER($T139)),ISBLANK($W139),NOT(ISNUMBER($X139))),0,IF(AB$132&gt;=YEAR($T139),$W139,0))</f>
        <v/>
      </c>
      <c r="AC139" s="240">
        <f>IF(OR(NOT(ISNUMBER($T139)),ISBLANK($W139),NOT(ISNUMBER($X139))),0,IF(AC$132&gt;=YEAR($T139),$W139,0))</f>
        <v/>
      </c>
      <c r="AD139" s="240">
        <f>IF(OR(NOT(ISNUMBER($T139)),ISBLANK($W139),NOT(ISNUMBER($X139))),0,IF(AD$132&gt;=YEAR($T139),$W139,0))</f>
        <v/>
      </c>
      <c r="AE139" s="240">
        <f>IF(OR(NOT(ISNUMBER($T139)),ISBLANK($W139),NOT(ISNUMBER($X139))),0,IF(AE$132&gt;=YEAR($T139),$W139,0))</f>
        <v/>
      </c>
      <c r="AF139" s="240">
        <f>IF(OR(NOT(ISNUMBER($T139)),ISBLANK($W139),NOT(ISNUMBER($X139))),0,IF(AF$132&gt;=YEAR($T139),$W139,0))</f>
        <v/>
      </c>
      <c r="AG139" s="240">
        <f>IF(OR(NOT(ISNUMBER($T139)),ISBLANK($W139),NOT(ISNUMBER($X139))),0,IF(AG$132&gt;=YEAR($T139),$W139,0))</f>
        <v/>
      </c>
      <c r="AH139" s="240">
        <f>IF(OR(NOT(ISNUMBER($T139)),ISBLANK($W139),NOT(ISNUMBER($X139))),0,IF(AH$132&gt;=YEAR($T139),$W139,0))</f>
        <v/>
      </c>
      <c r="AI139" s="240">
        <f>IF(OR(NOT(ISNUMBER($T139)),ISBLANK($W139),NOT(ISNUMBER($X139))),0,IF(AI$132&gt;=YEAR($T139),$W139,0))</f>
        <v/>
      </c>
      <c r="AJ139" s="240">
        <f>IF(OR(NOT(ISNUMBER($T139)),ISBLANK($W139),NOT(ISNUMBER($X139))),0,IF(AJ$132&gt;=YEAR($T139),$W139,0))</f>
        <v/>
      </c>
      <c r="AK139" s="240">
        <f>IF(OR(NOT(ISNUMBER($T139)),ISBLANK($W139),NOT(ISNUMBER($X139))),0,IF(AK$132&gt;=YEAR($T139),$W139,0))</f>
        <v/>
      </c>
      <c r="AL139" s="240">
        <f>IF(OR(NOT(ISNUMBER($T139)),ISBLANK($W139),NOT(ISNUMBER($X139))),0,IF(AL$132&gt;=YEAR($T139),$W139,0))</f>
        <v/>
      </c>
      <c r="AM139" s="240">
        <f>IF(OR(NOT(ISNUMBER($T139)),ISBLANK($W139),NOT(ISNUMBER($X139))),0,IF(AM$132&gt;=YEAR($T139),$W139,0))</f>
        <v/>
      </c>
      <c r="AN139" s="240">
        <f>IF(OR(NOT(ISNUMBER($T139)),ISBLANK($W139),NOT(ISNUMBER($X139))),0,IF(AN$132&gt;=YEAR($T139),$W139,0))</f>
        <v/>
      </c>
      <c r="AO139" s="240">
        <f>IF(OR(NOT(ISNUMBER($T139)),ISBLANK($W139),NOT(ISNUMBER($X139))),0,IF(AO$132&gt;=YEAR($T139),$W139,0))</f>
        <v/>
      </c>
      <c r="AP139" s="240">
        <f>IF(OR(NOT(ISNUMBER($T139)),ISBLANK($W139),NOT(ISNUMBER($X139))),0,IF(AP$132&gt;=YEAR($T139),$W139,0))</f>
        <v/>
      </c>
      <c r="AQ139" s="240">
        <f>IF(OR(NOT(ISNUMBER($T139)),ISBLANK($W139),NOT(ISNUMBER($X139))),0,IF(AQ$132&gt;=YEAR($T139),$W139,0))</f>
        <v/>
      </c>
      <c r="AR139" s="240">
        <f>IF(OR(NOT(ISNUMBER($T139)),ISBLANK($W139),NOT(ISNUMBER($X139))),0,IF(AR$132&gt;=YEAR($T139),$W139,0))</f>
        <v/>
      </c>
      <c r="AS139" s="240">
        <f>IF(OR(NOT(ISNUMBER($T139)),ISBLANK($W139),NOT(ISNUMBER($X139))),0,IF(AS$132&gt;=YEAR($T139),$W139,0))</f>
        <v/>
      </c>
      <c r="AT139" s="240">
        <f>IF(OR(NOT(ISNUMBER($T139)),ISBLANK($W139),NOT(ISNUMBER($X139))),0,IF(AT$132&gt;=YEAR($T139),$W139,0))</f>
        <v/>
      </c>
      <c r="AU139" s="240">
        <f>IF(OR(NOT(ISNUMBER($T139)),ISBLANK($W139),NOT(ISNUMBER($X139))),0,IF(AU$132&gt;=YEAR($T139),$W139,0))</f>
        <v/>
      </c>
      <c r="AV139" s="240">
        <f>IF(OR(NOT(ISNUMBER($T139)),ISBLANK($W139),NOT(ISNUMBER($X139))),0,IF(AV$132&gt;=YEAR($T139),$W139,0))</f>
        <v/>
      </c>
      <c r="AW139" s="240">
        <f>IF(OR(NOT(ISNUMBER($T139)),ISBLANK($W139),NOT(ISNUMBER($X139))),0,IF(AW$132&gt;=YEAR($T139),$W139,0))</f>
        <v/>
      </c>
      <c r="AX139" s="240">
        <f>IF(OR(NOT(ISNUMBER($T139)),ISBLANK($W139),NOT(ISNUMBER($X139))),0,IF(AX$132&gt;=YEAR($T139),$W139,0))</f>
        <v/>
      </c>
      <c r="AY139" s="240">
        <f>IF(OR(NOT(ISNUMBER($T139)),ISBLANK($W139),NOT(ISNUMBER($X139))),0,IF(AY$132&gt;=YEAR($T139),$W139,0))</f>
        <v/>
      </c>
      <c r="AZ139" s="240">
        <f>IF(OR(NOT(ISNUMBER($T139)),ISBLANK($W139),NOT(ISNUMBER($X139))),0,IF(AZ$132&gt;=YEAR($T139),$W139,0))</f>
        <v/>
      </c>
      <c r="BA139" s="240">
        <f>IF(OR(NOT(ISNUMBER($T139)),ISBLANK($W139),NOT(ISNUMBER($X139))),0,IF(BA$132&gt;=YEAR($T139),$W139,0))</f>
        <v/>
      </c>
      <c r="BB139" s="240">
        <f>IF(OR(NOT(ISNUMBER($T139)),ISBLANK($W139),NOT(ISNUMBER($X139))),0,IF(BB$132&gt;=YEAR($T139),$W139,0))</f>
        <v/>
      </c>
      <c r="BC139" s="240">
        <f>IF(OR(NOT(ISNUMBER($T139)),ISBLANK($W139),NOT(ISNUMBER($X139))),0,IF(BC$132&gt;=YEAR($T139),$W139,0))</f>
        <v/>
      </c>
      <c r="BD139" s="240">
        <f>IF(OR(NOT(ISNUMBER($T139)),ISBLANK($W139),NOT(ISNUMBER($X139))),0,IF(BD$132&gt;=YEAR($T139),$W139,0))</f>
        <v/>
      </c>
      <c r="BE139" s="240">
        <f>IF(OR(NOT(ISNUMBER($T139)),ISBLANK($W139),NOT(ISNUMBER($X139))),0,IF(BE$132&gt;=YEAR($T139),$W139,0))</f>
        <v/>
      </c>
      <c r="BF139" s="240">
        <f>IF(OR(NOT(ISNUMBER($T139)),ISBLANK($W139),NOT(ISNUMBER($X139))),0,IF(BF$132&gt;=YEAR($T139),$W139,0))</f>
        <v/>
      </c>
      <c r="BG139" s="240">
        <f>IF(OR(NOT(ISNUMBER($T139)),ISBLANK($W139),NOT(ISNUMBER($X139))),0,IF(BG$132&gt;=YEAR($T139),$W139,0))</f>
        <v/>
      </c>
      <c r="BH139" s="240">
        <f>IF(OR(NOT(ISNUMBER($T139)),ISBLANK($W139),NOT(ISNUMBER($X139))),0,IF(BH$132&gt;=YEAR($T139),$W139,0))</f>
        <v/>
      </c>
      <c r="BI139" s="240">
        <f>IF(OR(NOT(ISNUMBER($T139)),ISBLANK($W139),NOT(ISNUMBER($X139))),0,IF(BI$132&gt;=YEAR($T139),$W139,0))</f>
        <v/>
      </c>
      <c r="BJ139" s="240">
        <f>IF(OR(NOT(ISNUMBER($T139)),ISBLANK($W139),NOT(ISNUMBER($X139))),0,IF(BJ$132&gt;=YEAR($T139),$W139,0))</f>
        <v/>
      </c>
      <c r="BK139" s="240">
        <f>IF(OR(NOT(ISNUMBER($T139)),ISBLANK($W139),NOT(ISNUMBER($X139))),0,IF(BK$132&gt;=YEAR($T139),$W139,0))</f>
        <v/>
      </c>
      <c r="BL139" s="240">
        <f>IF(OR(NOT(ISNUMBER($T139)),ISBLANK($W139),NOT(ISNUMBER($X139))),0,IF(BL$132&gt;=YEAR($T139),$W139,0))</f>
        <v/>
      </c>
      <c r="BM139" s="240">
        <f>IF(OR(NOT(ISNUMBER($T139)),ISBLANK($W139),NOT(ISNUMBER($X139))),0,IF(BM$132&gt;=YEAR($T139),$W139,0))</f>
        <v/>
      </c>
      <c r="BN139" s="240">
        <f>IF(OR(NOT(ISNUMBER($T139)),ISBLANK($W139),NOT(ISNUMBER($X139))),0,IF(BN$132&gt;=YEAR($T139),$W139,0))</f>
        <v/>
      </c>
      <c r="BO139" s="240">
        <f>IF(OR(NOT(ISNUMBER($T139)),ISBLANK($W139),NOT(ISNUMBER($X139))),0,IF(BO$132&gt;=YEAR($T139),$W139,0))</f>
        <v/>
      </c>
      <c r="BP139" s="240">
        <f>IF(OR(NOT(ISNUMBER($T139)),ISBLANK($W139),NOT(ISNUMBER($X139))),0,IF(BP$132&gt;=YEAR($T139),$W139,0))</f>
        <v/>
      </c>
      <c r="BQ139" s="240">
        <f>IF(OR(NOT(ISNUMBER($T139)),ISBLANK($W139),NOT(ISNUMBER($X139))),0,IF(BQ$132&gt;=YEAR($T139),$W139,0))</f>
        <v/>
      </c>
      <c r="BR139" s="240">
        <f>IF(OR(NOT(ISNUMBER($T139)),ISBLANK($W139),NOT(ISNUMBER($X139))),0,IF(BR$132&gt;=YEAR($T139),$W139,0))</f>
        <v/>
      </c>
      <c r="BS139" s="240">
        <f>IF(OR(NOT(ISNUMBER($T139)),ISBLANK($W139),NOT(ISNUMBER($X139))),0,IF(BS$132&gt;=YEAR($T139),$W139,0))</f>
        <v/>
      </c>
      <c r="BT139" s="240">
        <f>IF(OR(NOT(ISNUMBER($T139)),ISBLANK($W139),NOT(ISNUMBER($X139))),0,IF(BT$132&gt;=YEAR($T139),$W139,0))</f>
        <v/>
      </c>
      <c r="BU139" s="240">
        <f>IF(OR(NOT(ISNUMBER($T139)),ISBLANK($W139),NOT(ISNUMBER($X139))),0,IF(BU$132&gt;=YEAR($T139),$W139,0))</f>
        <v/>
      </c>
      <c r="BV139" s="240">
        <f>IF(OR(NOT(ISNUMBER($T139)),ISBLANK($W139),NOT(ISNUMBER($X139))),0,IF(BV$132&gt;=YEAR($T139),$W139,0))</f>
        <v/>
      </c>
      <c r="BW139" s="240">
        <f>IF(OR(NOT(ISNUMBER($T139)),ISBLANK($W139),NOT(ISNUMBER($X139))),0,IF(BW$132&gt;=YEAR($T139),$W139,0))</f>
        <v/>
      </c>
      <c r="BX139" s="240">
        <f>IF(OR(NOT(ISNUMBER($T139)),ISBLANK($W139),NOT(ISNUMBER($X139))),0,IF(BX$132&gt;=YEAR($T139),$W139,0))</f>
        <v/>
      </c>
      <c r="BY139" s="240">
        <f>IF(OR(NOT(ISNUMBER($T139)),ISBLANK($W139),NOT(ISNUMBER($X139))),0,IF(BY$132&gt;=YEAR($T139),$W139,0))</f>
        <v/>
      </c>
    </row>
    <row r="140" ht="15" customFormat="1" customHeight="1" s="14">
      <c r="A140" s="12" t="n"/>
      <c r="B140" s="13" t="n"/>
      <c r="L140" s="12" t="n"/>
      <c r="R140" s="12" t="n"/>
      <c r="S140" s="12">
        <f>S15</f>
        <v/>
      </c>
      <c r="T140" s="176">
        <f>AA$279</f>
        <v/>
      </c>
      <c r="U140" s="527">
        <f>U15</f>
        <v/>
      </c>
      <c r="V140" s="285">
        <f>V15</f>
        <v/>
      </c>
      <c r="W140" s="512">
        <f>W15</f>
        <v/>
      </c>
      <c r="X140" s="512">
        <f>X15</f>
        <v/>
      </c>
      <c r="Y140" s="12" t="n"/>
      <c r="Z140" s="240">
        <f>IF(OR(NOT(ISNUMBER($T140)),ISBLANK($W140),NOT(ISNUMBER($X140))),0,IF(Z$132&gt;=YEAR($T140),$W140,0))</f>
        <v/>
      </c>
      <c r="AA140" s="240">
        <f>IF(OR(NOT(ISNUMBER($T140)),ISBLANK($W140),NOT(ISNUMBER($X140))),0,IF(AA$132&gt;=YEAR($T140),$W140,0))</f>
        <v/>
      </c>
      <c r="AB140" s="240">
        <f>IF(OR(NOT(ISNUMBER($T140)),ISBLANK($W140),NOT(ISNUMBER($X140))),0,IF(AB$132&gt;=YEAR($T140),$W140,0))</f>
        <v/>
      </c>
      <c r="AC140" s="240">
        <f>IF(OR(NOT(ISNUMBER($T140)),ISBLANK($W140),NOT(ISNUMBER($X140))),0,IF(AC$132&gt;=YEAR($T140),$W140,0))</f>
        <v/>
      </c>
      <c r="AD140" s="240">
        <f>IF(OR(NOT(ISNUMBER($T140)),ISBLANK($W140),NOT(ISNUMBER($X140))),0,IF(AD$132&gt;=YEAR($T140),$W140,0))</f>
        <v/>
      </c>
      <c r="AE140" s="240">
        <f>IF(OR(NOT(ISNUMBER($T140)),ISBLANK($W140),NOT(ISNUMBER($X140))),0,IF(AE$132&gt;=YEAR($T140),$W140,0))</f>
        <v/>
      </c>
      <c r="AF140" s="240">
        <f>IF(OR(NOT(ISNUMBER($T140)),ISBLANK($W140),NOT(ISNUMBER($X140))),0,IF(AF$132&gt;=YEAR($T140),$W140,0))</f>
        <v/>
      </c>
      <c r="AG140" s="240">
        <f>IF(OR(NOT(ISNUMBER($T140)),ISBLANK($W140),NOT(ISNUMBER($X140))),0,IF(AG$132&gt;=YEAR($T140),$W140,0))</f>
        <v/>
      </c>
      <c r="AH140" s="240">
        <f>IF(OR(NOT(ISNUMBER($T140)),ISBLANK($W140),NOT(ISNUMBER($X140))),0,IF(AH$132&gt;=YEAR($T140),$W140,0))</f>
        <v/>
      </c>
      <c r="AI140" s="240">
        <f>IF(OR(NOT(ISNUMBER($T140)),ISBLANK($W140),NOT(ISNUMBER($X140))),0,IF(AI$132&gt;=YEAR($T140),$W140,0))</f>
        <v/>
      </c>
      <c r="AJ140" s="240">
        <f>IF(OR(NOT(ISNUMBER($T140)),ISBLANK($W140),NOT(ISNUMBER($X140))),0,IF(AJ$132&gt;=YEAR($T140),$W140,0))</f>
        <v/>
      </c>
      <c r="AK140" s="240">
        <f>IF(OR(NOT(ISNUMBER($T140)),ISBLANK($W140),NOT(ISNUMBER($X140))),0,IF(AK$132&gt;=YEAR($T140),$W140,0))</f>
        <v/>
      </c>
      <c r="AL140" s="240">
        <f>IF(OR(NOT(ISNUMBER($T140)),ISBLANK($W140),NOT(ISNUMBER($X140))),0,IF(AL$132&gt;=YEAR($T140),$W140,0))</f>
        <v/>
      </c>
      <c r="AM140" s="240">
        <f>IF(OR(NOT(ISNUMBER($T140)),ISBLANK($W140),NOT(ISNUMBER($X140))),0,IF(AM$132&gt;=YEAR($T140),$W140,0))</f>
        <v/>
      </c>
      <c r="AN140" s="240">
        <f>IF(OR(NOT(ISNUMBER($T140)),ISBLANK($W140),NOT(ISNUMBER($X140))),0,IF(AN$132&gt;=YEAR($T140),$W140,0))</f>
        <v/>
      </c>
      <c r="AO140" s="240">
        <f>IF(OR(NOT(ISNUMBER($T140)),ISBLANK($W140),NOT(ISNUMBER($X140))),0,IF(AO$132&gt;=YEAR($T140),$W140,0))</f>
        <v/>
      </c>
      <c r="AP140" s="240">
        <f>IF(OR(NOT(ISNUMBER($T140)),ISBLANK($W140),NOT(ISNUMBER($X140))),0,IF(AP$132&gt;=YEAR($T140),$W140,0))</f>
        <v/>
      </c>
      <c r="AQ140" s="240">
        <f>IF(OR(NOT(ISNUMBER($T140)),ISBLANK($W140),NOT(ISNUMBER($X140))),0,IF(AQ$132&gt;=YEAR($T140),$W140,0))</f>
        <v/>
      </c>
      <c r="AR140" s="240">
        <f>IF(OR(NOT(ISNUMBER($T140)),ISBLANK($W140),NOT(ISNUMBER($X140))),0,IF(AR$132&gt;=YEAR($T140),$W140,0))</f>
        <v/>
      </c>
      <c r="AS140" s="240">
        <f>IF(OR(NOT(ISNUMBER($T140)),ISBLANK($W140),NOT(ISNUMBER($X140))),0,IF(AS$132&gt;=YEAR($T140),$W140,0))</f>
        <v/>
      </c>
      <c r="AT140" s="240">
        <f>IF(OR(NOT(ISNUMBER($T140)),ISBLANK($W140),NOT(ISNUMBER($X140))),0,IF(AT$132&gt;=YEAR($T140),$W140,0))</f>
        <v/>
      </c>
      <c r="AU140" s="240">
        <f>IF(OR(NOT(ISNUMBER($T140)),ISBLANK($W140),NOT(ISNUMBER($X140))),0,IF(AU$132&gt;=YEAR($T140),$W140,0))</f>
        <v/>
      </c>
      <c r="AV140" s="240">
        <f>IF(OR(NOT(ISNUMBER($T140)),ISBLANK($W140),NOT(ISNUMBER($X140))),0,IF(AV$132&gt;=YEAR($T140),$W140,0))</f>
        <v/>
      </c>
      <c r="AW140" s="240">
        <f>IF(OR(NOT(ISNUMBER($T140)),ISBLANK($W140),NOT(ISNUMBER($X140))),0,IF(AW$132&gt;=YEAR($T140),$W140,0))</f>
        <v/>
      </c>
      <c r="AX140" s="240">
        <f>IF(OR(NOT(ISNUMBER($T140)),ISBLANK($W140),NOT(ISNUMBER($X140))),0,IF(AX$132&gt;=YEAR($T140),$W140,0))</f>
        <v/>
      </c>
      <c r="AY140" s="240">
        <f>IF(OR(NOT(ISNUMBER($T140)),ISBLANK($W140),NOT(ISNUMBER($X140))),0,IF(AY$132&gt;=YEAR($T140),$W140,0))</f>
        <v/>
      </c>
      <c r="AZ140" s="240">
        <f>IF(OR(NOT(ISNUMBER($T140)),ISBLANK($W140),NOT(ISNUMBER($X140))),0,IF(AZ$132&gt;=YEAR($T140),$W140,0))</f>
        <v/>
      </c>
      <c r="BA140" s="240">
        <f>IF(OR(NOT(ISNUMBER($T140)),ISBLANK($W140),NOT(ISNUMBER($X140))),0,IF(BA$132&gt;=YEAR($T140),$W140,0))</f>
        <v/>
      </c>
      <c r="BB140" s="240">
        <f>IF(OR(NOT(ISNUMBER($T140)),ISBLANK($W140),NOT(ISNUMBER($X140))),0,IF(BB$132&gt;=YEAR($T140),$W140,0))</f>
        <v/>
      </c>
      <c r="BC140" s="240">
        <f>IF(OR(NOT(ISNUMBER($T140)),ISBLANK($W140),NOT(ISNUMBER($X140))),0,IF(BC$132&gt;=YEAR($T140),$W140,0))</f>
        <v/>
      </c>
      <c r="BD140" s="240">
        <f>IF(OR(NOT(ISNUMBER($T140)),ISBLANK($W140),NOT(ISNUMBER($X140))),0,IF(BD$132&gt;=YEAR($T140),$W140,0))</f>
        <v/>
      </c>
      <c r="BE140" s="240">
        <f>IF(OR(NOT(ISNUMBER($T140)),ISBLANK($W140),NOT(ISNUMBER($X140))),0,IF(BE$132&gt;=YEAR($T140),$W140,0))</f>
        <v/>
      </c>
      <c r="BF140" s="240">
        <f>IF(OR(NOT(ISNUMBER($T140)),ISBLANK($W140),NOT(ISNUMBER($X140))),0,IF(BF$132&gt;=YEAR($T140),$W140,0))</f>
        <v/>
      </c>
      <c r="BG140" s="240">
        <f>IF(OR(NOT(ISNUMBER($T140)),ISBLANK($W140),NOT(ISNUMBER($X140))),0,IF(BG$132&gt;=YEAR($T140),$W140,0))</f>
        <v/>
      </c>
      <c r="BH140" s="240">
        <f>IF(OR(NOT(ISNUMBER($T140)),ISBLANK($W140),NOT(ISNUMBER($X140))),0,IF(BH$132&gt;=YEAR($T140),$W140,0))</f>
        <v/>
      </c>
      <c r="BI140" s="240">
        <f>IF(OR(NOT(ISNUMBER($T140)),ISBLANK($W140),NOT(ISNUMBER($X140))),0,IF(BI$132&gt;=YEAR($T140),$W140,0))</f>
        <v/>
      </c>
      <c r="BJ140" s="240">
        <f>IF(OR(NOT(ISNUMBER($T140)),ISBLANK($W140),NOT(ISNUMBER($X140))),0,IF(BJ$132&gt;=YEAR($T140),$W140,0))</f>
        <v/>
      </c>
      <c r="BK140" s="240">
        <f>IF(OR(NOT(ISNUMBER($T140)),ISBLANK($W140),NOT(ISNUMBER($X140))),0,IF(BK$132&gt;=YEAR($T140),$W140,0))</f>
        <v/>
      </c>
      <c r="BL140" s="240">
        <f>IF(OR(NOT(ISNUMBER($T140)),ISBLANK($W140),NOT(ISNUMBER($X140))),0,IF(BL$132&gt;=YEAR($T140),$W140,0))</f>
        <v/>
      </c>
      <c r="BM140" s="240">
        <f>IF(OR(NOT(ISNUMBER($T140)),ISBLANK($W140),NOT(ISNUMBER($X140))),0,IF(BM$132&gt;=YEAR($T140),$W140,0))</f>
        <v/>
      </c>
      <c r="BN140" s="240">
        <f>IF(OR(NOT(ISNUMBER($T140)),ISBLANK($W140),NOT(ISNUMBER($X140))),0,IF(BN$132&gt;=YEAR($T140),$W140,0))</f>
        <v/>
      </c>
      <c r="BO140" s="240">
        <f>IF(OR(NOT(ISNUMBER($T140)),ISBLANK($W140),NOT(ISNUMBER($X140))),0,IF(BO$132&gt;=YEAR($T140),$W140,0))</f>
        <v/>
      </c>
      <c r="BP140" s="240">
        <f>IF(OR(NOT(ISNUMBER($T140)),ISBLANK($W140),NOT(ISNUMBER($X140))),0,IF(BP$132&gt;=YEAR($T140),$W140,0))</f>
        <v/>
      </c>
      <c r="BQ140" s="240">
        <f>IF(OR(NOT(ISNUMBER($T140)),ISBLANK($W140),NOT(ISNUMBER($X140))),0,IF(BQ$132&gt;=YEAR($T140),$W140,0))</f>
        <v/>
      </c>
      <c r="BR140" s="240">
        <f>IF(OR(NOT(ISNUMBER($T140)),ISBLANK($W140),NOT(ISNUMBER($X140))),0,IF(BR$132&gt;=YEAR($T140),$W140,0))</f>
        <v/>
      </c>
      <c r="BS140" s="240">
        <f>IF(OR(NOT(ISNUMBER($T140)),ISBLANK($W140),NOT(ISNUMBER($X140))),0,IF(BS$132&gt;=YEAR($T140),$W140,0))</f>
        <v/>
      </c>
      <c r="BT140" s="240">
        <f>IF(OR(NOT(ISNUMBER($T140)),ISBLANK($W140),NOT(ISNUMBER($X140))),0,IF(BT$132&gt;=YEAR($T140),$W140,0))</f>
        <v/>
      </c>
      <c r="BU140" s="240">
        <f>IF(OR(NOT(ISNUMBER($T140)),ISBLANK($W140),NOT(ISNUMBER($X140))),0,IF(BU$132&gt;=YEAR($T140),$W140,0))</f>
        <v/>
      </c>
      <c r="BV140" s="240">
        <f>IF(OR(NOT(ISNUMBER($T140)),ISBLANK($W140),NOT(ISNUMBER($X140))),0,IF(BV$132&gt;=YEAR($T140),$W140,0))</f>
        <v/>
      </c>
      <c r="BW140" s="240">
        <f>IF(OR(NOT(ISNUMBER($T140)),ISBLANK($W140),NOT(ISNUMBER($X140))),0,IF(BW$132&gt;=YEAR($T140),$W140,0))</f>
        <v/>
      </c>
      <c r="BX140" s="240">
        <f>IF(OR(NOT(ISNUMBER($T140)),ISBLANK($W140),NOT(ISNUMBER($X140))),0,IF(BX$132&gt;=YEAR($T140),$W140,0))</f>
        <v/>
      </c>
      <c r="BY140" s="240">
        <f>IF(OR(NOT(ISNUMBER($T140)),ISBLANK($W140),NOT(ISNUMBER($X140))),0,IF(BY$132&gt;=YEAR($T140),$W140,0))</f>
        <v/>
      </c>
    </row>
    <row r="141" ht="15" customFormat="1" customHeight="1" s="14">
      <c r="A141" s="12" t="n"/>
      <c r="B141" s="13" t="n"/>
      <c r="L141" s="12" t="n"/>
      <c r="R141" s="12" t="n"/>
      <c r="S141" s="12">
        <f>S16</f>
        <v/>
      </c>
      <c r="T141" s="176">
        <f>AA$279</f>
        <v/>
      </c>
      <c r="U141" s="527">
        <f>U16</f>
        <v/>
      </c>
      <c r="V141" s="285">
        <f>V16</f>
        <v/>
      </c>
      <c r="W141" s="512">
        <f>W16</f>
        <v/>
      </c>
      <c r="X141" s="512">
        <f>X16</f>
        <v/>
      </c>
      <c r="Y141" s="12" t="n"/>
      <c r="Z141" s="240">
        <f>IF(OR(NOT(ISNUMBER($T141)),ISBLANK($W141),NOT(ISNUMBER($X141))),0,IF(Z$132&gt;=YEAR($T141),$W141,0))</f>
        <v/>
      </c>
      <c r="AA141" s="240">
        <f>IF(OR(NOT(ISNUMBER($T141)),ISBLANK($W141),NOT(ISNUMBER($X141))),0,IF(AA$132&gt;=YEAR($T141),$W141,0))</f>
        <v/>
      </c>
      <c r="AB141" s="240">
        <f>IF(OR(NOT(ISNUMBER($T141)),ISBLANK($W141),NOT(ISNUMBER($X141))),0,IF(AB$132&gt;=YEAR($T141),$W141,0))</f>
        <v/>
      </c>
      <c r="AC141" s="240">
        <f>IF(OR(NOT(ISNUMBER($T141)),ISBLANK($W141),NOT(ISNUMBER($X141))),0,IF(AC$132&gt;=YEAR($T141),$W141,0))</f>
        <v/>
      </c>
      <c r="AD141" s="240">
        <f>IF(OR(NOT(ISNUMBER($T141)),ISBLANK($W141),NOT(ISNUMBER($X141))),0,IF(AD$132&gt;=YEAR($T141),$W141,0))</f>
        <v/>
      </c>
      <c r="AE141" s="240">
        <f>IF(OR(NOT(ISNUMBER($T141)),ISBLANK($W141),NOT(ISNUMBER($X141))),0,IF(AE$132&gt;=YEAR($T141),$W141,0))</f>
        <v/>
      </c>
      <c r="AF141" s="240">
        <f>IF(OR(NOT(ISNUMBER($T141)),ISBLANK($W141),NOT(ISNUMBER($X141))),0,IF(AF$132&gt;=YEAR($T141),$W141,0))</f>
        <v/>
      </c>
      <c r="AG141" s="240">
        <f>IF(OR(NOT(ISNUMBER($T141)),ISBLANK($W141),NOT(ISNUMBER($X141))),0,IF(AG$132&gt;=YEAR($T141),$W141,0))</f>
        <v/>
      </c>
      <c r="AH141" s="240">
        <f>IF(OR(NOT(ISNUMBER($T141)),ISBLANK($W141),NOT(ISNUMBER($X141))),0,IF(AH$132&gt;=YEAR($T141),$W141,0))</f>
        <v/>
      </c>
      <c r="AI141" s="240">
        <f>IF(OR(NOT(ISNUMBER($T141)),ISBLANK($W141),NOT(ISNUMBER($X141))),0,IF(AI$132&gt;=YEAR($T141),$W141,0))</f>
        <v/>
      </c>
      <c r="AJ141" s="240">
        <f>IF(OR(NOT(ISNUMBER($T141)),ISBLANK($W141),NOT(ISNUMBER($X141))),0,IF(AJ$132&gt;=YEAR($T141),$W141,0))</f>
        <v/>
      </c>
      <c r="AK141" s="240">
        <f>IF(OR(NOT(ISNUMBER($T141)),ISBLANK($W141),NOT(ISNUMBER($X141))),0,IF(AK$132&gt;=YEAR($T141),$W141,0))</f>
        <v/>
      </c>
      <c r="AL141" s="240">
        <f>IF(OR(NOT(ISNUMBER($T141)),ISBLANK($W141),NOT(ISNUMBER($X141))),0,IF(AL$132&gt;=YEAR($T141),$W141,0))</f>
        <v/>
      </c>
      <c r="AM141" s="240">
        <f>IF(OR(NOT(ISNUMBER($T141)),ISBLANK($W141),NOT(ISNUMBER($X141))),0,IF(AM$132&gt;=YEAR($T141),$W141,0))</f>
        <v/>
      </c>
      <c r="AN141" s="240">
        <f>IF(OR(NOT(ISNUMBER($T141)),ISBLANK($W141),NOT(ISNUMBER($X141))),0,IF(AN$132&gt;=YEAR($T141),$W141,0))</f>
        <v/>
      </c>
      <c r="AO141" s="240">
        <f>IF(OR(NOT(ISNUMBER($T141)),ISBLANK($W141),NOT(ISNUMBER($X141))),0,IF(AO$132&gt;=YEAR($T141),$W141,0))</f>
        <v/>
      </c>
      <c r="AP141" s="240">
        <f>IF(OR(NOT(ISNUMBER($T141)),ISBLANK($W141),NOT(ISNUMBER($X141))),0,IF(AP$132&gt;=YEAR($T141),$W141,0))</f>
        <v/>
      </c>
      <c r="AQ141" s="240">
        <f>IF(OR(NOT(ISNUMBER($T141)),ISBLANK($W141),NOT(ISNUMBER($X141))),0,IF(AQ$132&gt;=YEAR($T141),$W141,0))</f>
        <v/>
      </c>
      <c r="AR141" s="240">
        <f>IF(OR(NOT(ISNUMBER($T141)),ISBLANK($W141),NOT(ISNUMBER($X141))),0,IF(AR$132&gt;=YEAR($T141),$W141,0))</f>
        <v/>
      </c>
      <c r="AS141" s="240">
        <f>IF(OR(NOT(ISNUMBER($T141)),ISBLANK($W141),NOT(ISNUMBER($X141))),0,IF(AS$132&gt;=YEAR($T141),$W141,0))</f>
        <v/>
      </c>
      <c r="AT141" s="240">
        <f>IF(OR(NOT(ISNUMBER($T141)),ISBLANK($W141),NOT(ISNUMBER($X141))),0,IF(AT$132&gt;=YEAR($T141),$W141,0))</f>
        <v/>
      </c>
      <c r="AU141" s="240">
        <f>IF(OR(NOT(ISNUMBER($T141)),ISBLANK($W141),NOT(ISNUMBER($X141))),0,IF(AU$132&gt;=YEAR($T141),$W141,0))</f>
        <v/>
      </c>
      <c r="AV141" s="240">
        <f>IF(OR(NOT(ISNUMBER($T141)),ISBLANK($W141),NOT(ISNUMBER($X141))),0,IF(AV$132&gt;=YEAR($T141),$W141,0))</f>
        <v/>
      </c>
      <c r="AW141" s="240">
        <f>IF(OR(NOT(ISNUMBER($T141)),ISBLANK($W141),NOT(ISNUMBER($X141))),0,IF(AW$132&gt;=YEAR($T141),$W141,0))</f>
        <v/>
      </c>
      <c r="AX141" s="240">
        <f>IF(OR(NOT(ISNUMBER($T141)),ISBLANK($W141),NOT(ISNUMBER($X141))),0,IF(AX$132&gt;=YEAR($T141),$W141,0))</f>
        <v/>
      </c>
      <c r="AY141" s="240">
        <f>IF(OR(NOT(ISNUMBER($T141)),ISBLANK($W141),NOT(ISNUMBER($X141))),0,IF(AY$132&gt;=YEAR($T141),$W141,0))</f>
        <v/>
      </c>
      <c r="AZ141" s="240">
        <f>IF(OR(NOT(ISNUMBER($T141)),ISBLANK($W141),NOT(ISNUMBER($X141))),0,IF(AZ$132&gt;=YEAR($T141),$W141,0))</f>
        <v/>
      </c>
      <c r="BA141" s="240">
        <f>IF(OR(NOT(ISNUMBER($T141)),ISBLANK($W141),NOT(ISNUMBER($X141))),0,IF(BA$132&gt;=YEAR($T141),$W141,0))</f>
        <v/>
      </c>
      <c r="BB141" s="240">
        <f>IF(OR(NOT(ISNUMBER($T141)),ISBLANK($W141),NOT(ISNUMBER($X141))),0,IF(BB$132&gt;=YEAR($T141),$W141,0))</f>
        <v/>
      </c>
      <c r="BC141" s="240">
        <f>IF(OR(NOT(ISNUMBER($T141)),ISBLANK($W141),NOT(ISNUMBER($X141))),0,IF(BC$132&gt;=YEAR($T141),$W141,0))</f>
        <v/>
      </c>
      <c r="BD141" s="240">
        <f>IF(OR(NOT(ISNUMBER($T141)),ISBLANK($W141),NOT(ISNUMBER($X141))),0,IF(BD$132&gt;=YEAR($T141),$W141,0))</f>
        <v/>
      </c>
      <c r="BE141" s="240">
        <f>IF(OR(NOT(ISNUMBER($T141)),ISBLANK($W141),NOT(ISNUMBER($X141))),0,IF(BE$132&gt;=YEAR($T141),$W141,0))</f>
        <v/>
      </c>
      <c r="BF141" s="240">
        <f>IF(OR(NOT(ISNUMBER($T141)),ISBLANK($W141),NOT(ISNUMBER($X141))),0,IF(BF$132&gt;=YEAR($T141),$W141,0))</f>
        <v/>
      </c>
      <c r="BG141" s="240">
        <f>IF(OR(NOT(ISNUMBER($T141)),ISBLANK($W141),NOT(ISNUMBER($X141))),0,IF(BG$132&gt;=YEAR($T141),$W141,0))</f>
        <v/>
      </c>
      <c r="BH141" s="240">
        <f>IF(OR(NOT(ISNUMBER($T141)),ISBLANK($W141),NOT(ISNUMBER($X141))),0,IF(BH$132&gt;=YEAR($T141),$W141,0))</f>
        <v/>
      </c>
      <c r="BI141" s="240">
        <f>IF(OR(NOT(ISNUMBER($T141)),ISBLANK($W141),NOT(ISNUMBER($X141))),0,IF(BI$132&gt;=YEAR($T141),$W141,0))</f>
        <v/>
      </c>
      <c r="BJ141" s="240">
        <f>IF(OR(NOT(ISNUMBER($T141)),ISBLANK($W141),NOT(ISNUMBER($X141))),0,IF(BJ$132&gt;=YEAR($T141),$W141,0))</f>
        <v/>
      </c>
      <c r="BK141" s="240">
        <f>IF(OR(NOT(ISNUMBER($T141)),ISBLANK($W141),NOT(ISNUMBER($X141))),0,IF(BK$132&gt;=YEAR($T141),$W141,0))</f>
        <v/>
      </c>
      <c r="BL141" s="240">
        <f>IF(OR(NOT(ISNUMBER($T141)),ISBLANK($W141),NOT(ISNUMBER($X141))),0,IF(BL$132&gt;=YEAR($T141),$W141,0))</f>
        <v/>
      </c>
      <c r="BM141" s="240">
        <f>IF(OR(NOT(ISNUMBER($T141)),ISBLANK($W141),NOT(ISNUMBER($X141))),0,IF(BM$132&gt;=YEAR($T141),$W141,0))</f>
        <v/>
      </c>
      <c r="BN141" s="240">
        <f>IF(OR(NOT(ISNUMBER($T141)),ISBLANK($W141),NOT(ISNUMBER($X141))),0,IF(BN$132&gt;=YEAR($T141),$W141,0))</f>
        <v/>
      </c>
      <c r="BO141" s="240">
        <f>IF(OR(NOT(ISNUMBER($T141)),ISBLANK($W141),NOT(ISNUMBER($X141))),0,IF(BO$132&gt;=YEAR($T141),$W141,0))</f>
        <v/>
      </c>
      <c r="BP141" s="240">
        <f>IF(OR(NOT(ISNUMBER($T141)),ISBLANK($W141),NOT(ISNUMBER($X141))),0,IF(BP$132&gt;=YEAR($T141),$W141,0))</f>
        <v/>
      </c>
      <c r="BQ141" s="240">
        <f>IF(OR(NOT(ISNUMBER($T141)),ISBLANK($W141),NOT(ISNUMBER($X141))),0,IF(BQ$132&gt;=YEAR($T141),$W141,0))</f>
        <v/>
      </c>
      <c r="BR141" s="240">
        <f>IF(OR(NOT(ISNUMBER($T141)),ISBLANK($W141),NOT(ISNUMBER($X141))),0,IF(BR$132&gt;=YEAR($T141),$W141,0))</f>
        <v/>
      </c>
      <c r="BS141" s="240">
        <f>IF(OR(NOT(ISNUMBER($T141)),ISBLANK($W141),NOT(ISNUMBER($X141))),0,IF(BS$132&gt;=YEAR($T141),$W141,0))</f>
        <v/>
      </c>
      <c r="BT141" s="240">
        <f>IF(OR(NOT(ISNUMBER($T141)),ISBLANK($W141),NOT(ISNUMBER($X141))),0,IF(BT$132&gt;=YEAR($T141),$W141,0))</f>
        <v/>
      </c>
      <c r="BU141" s="240">
        <f>IF(OR(NOT(ISNUMBER($T141)),ISBLANK($W141),NOT(ISNUMBER($X141))),0,IF(BU$132&gt;=YEAR($T141),$W141,0))</f>
        <v/>
      </c>
      <c r="BV141" s="240">
        <f>IF(OR(NOT(ISNUMBER($T141)),ISBLANK($W141),NOT(ISNUMBER($X141))),0,IF(BV$132&gt;=YEAR($T141),$W141,0))</f>
        <v/>
      </c>
      <c r="BW141" s="240">
        <f>IF(OR(NOT(ISNUMBER($T141)),ISBLANK($W141),NOT(ISNUMBER($X141))),0,IF(BW$132&gt;=YEAR($T141),$W141,0))</f>
        <v/>
      </c>
      <c r="BX141" s="240">
        <f>IF(OR(NOT(ISNUMBER($T141)),ISBLANK($W141),NOT(ISNUMBER($X141))),0,IF(BX$132&gt;=YEAR($T141),$W141,0))</f>
        <v/>
      </c>
      <c r="BY141" s="240">
        <f>IF(OR(NOT(ISNUMBER($T141)),ISBLANK($W141),NOT(ISNUMBER($X141))),0,IF(BY$132&gt;=YEAR($T141),$W141,0))</f>
        <v/>
      </c>
    </row>
    <row r="142" ht="15" customFormat="1" customHeight="1" s="14">
      <c r="A142" s="12" t="n"/>
      <c r="B142" s="13" t="n"/>
      <c r="L142" s="12" t="n"/>
      <c r="R142" s="12" t="n"/>
      <c r="S142" s="12">
        <f>S17</f>
        <v/>
      </c>
      <c r="T142" s="176">
        <f>AA$279</f>
        <v/>
      </c>
      <c r="U142" s="527">
        <f>U17</f>
        <v/>
      </c>
      <c r="V142" s="285">
        <f>V17</f>
        <v/>
      </c>
      <c r="W142" s="512">
        <f>W17</f>
        <v/>
      </c>
      <c r="X142" s="512">
        <f>X17</f>
        <v/>
      </c>
      <c r="Y142" s="12" t="n"/>
      <c r="Z142" s="240">
        <f>IF(OR(NOT(ISNUMBER($T142)),ISBLANK($W142),NOT(ISNUMBER($X142))),0,IF(Z$132&gt;=YEAR($T142),$W142,0))</f>
        <v/>
      </c>
      <c r="AA142" s="240">
        <f>IF(OR(NOT(ISNUMBER($T142)),ISBLANK($W142),NOT(ISNUMBER($X142))),0,IF(AA$132&gt;=YEAR($T142),$W142,0))</f>
        <v/>
      </c>
      <c r="AB142" s="240">
        <f>IF(OR(NOT(ISNUMBER($T142)),ISBLANK($W142),NOT(ISNUMBER($X142))),0,IF(AB$132&gt;=YEAR($T142),$W142,0))</f>
        <v/>
      </c>
      <c r="AC142" s="240">
        <f>IF(OR(NOT(ISNUMBER($T142)),ISBLANK($W142),NOT(ISNUMBER($X142))),0,IF(AC$132&gt;=YEAR($T142),$W142,0))</f>
        <v/>
      </c>
      <c r="AD142" s="240">
        <f>IF(OR(NOT(ISNUMBER($T142)),ISBLANK($W142),NOT(ISNUMBER($X142))),0,IF(AD$132&gt;=YEAR($T142),$W142,0))</f>
        <v/>
      </c>
      <c r="AE142" s="240">
        <f>IF(OR(NOT(ISNUMBER($T142)),ISBLANK($W142),NOT(ISNUMBER($X142))),0,IF(AE$132&gt;=YEAR($T142),$W142,0))</f>
        <v/>
      </c>
      <c r="AF142" s="240">
        <f>IF(OR(NOT(ISNUMBER($T142)),ISBLANK($W142),NOT(ISNUMBER($X142))),0,IF(AF$132&gt;=YEAR($T142),$W142,0))</f>
        <v/>
      </c>
      <c r="AG142" s="240">
        <f>IF(OR(NOT(ISNUMBER($T142)),ISBLANK($W142),NOT(ISNUMBER($X142))),0,IF(AG$132&gt;=YEAR($T142),$W142,0))</f>
        <v/>
      </c>
      <c r="AH142" s="240">
        <f>IF(OR(NOT(ISNUMBER($T142)),ISBLANK($W142),NOT(ISNUMBER($X142))),0,IF(AH$132&gt;=YEAR($T142),$W142,0))</f>
        <v/>
      </c>
      <c r="AI142" s="240">
        <f>IF(OR(NOT(ISNUMBER($T142)),ISBLANK($W142),NOT(ISNUMBER($X142))),0,IF(AI$132&gt;=YEAR($T142),$W142,0))</f>
        <v/>
      </c>
      <c r="AJ142" s="240">
        <f>IF(OR(NOT(ISNUMBER($T142)),ISBLANK($W142),NOT(ISNUMBER($X142))),0,IF(AJ$132&gt;=YEAR($T142),$W142,0))</f>
        <v/>
      </c>
      <c r="AK142" s="240">
        <f>IF(OR(NOT(ISNUMBER($T142)),ISBLANK($W142),NOT(ISNUMBER($X142))),0,IF(AK$132&gt;=YEAR($T142),$W142,0))</f>
        <v/>
      </c>
      <c r="AL142" s="240">
        <f>IF(OR(NOT(ISNUMBER($T142)),ISBLANK($W142),NOT(ISNUMBER($X142))),0,IF(AL$132&gt;=YEAR($T142),$W142,0))</f>
        <v/>
      </c>
      <c r="AM142" s="240">
        <f>IF(OR(NOT(ISNUMBER($T142)),ISBLANK($W142),NOT(ISNUMBER($X142))),0,IF(AM$132&gt;=YEAR($T142),$W142,0))</f>
        <v/>
      </c>
      <c r="AN142" s="240">
        <f>IF(OR(NOT(ISNUMBER($T142)),ISBLANK($W142),NOT(ISNUMBER($X142))),0,IF(AN$132&gt;=YEAR($T142),$W142,0))</f>
        <v/>
      </c>
      <c r="AO142" s="240">
        <f>IF(OR(NOT(ISNUMBER($T142)),ISBLANK($W142),NOT(ISNUMBER($X142))),0,IF(AO$132&gt;=YEAR($T142),$W142,0))</f>
        <v/>
      </c>
      <c r="AP142" s="240">
        <f>IF(OR(NOT(ISNUMBER($T142)),ISBLANK($W142),NOT(ISNUMBER($X142))),0,IF(AP$132&gt;=YEAR($T142),$W142,0))</f>
        <v/>
      </c>
      <c r="AQ142" s="240">
        <f>IF(OR(NOT(ISNUMBER($T142)),ISBLANK($W142),NOT(ISNUMBER($X142))),0,IF(AQ$132&gt;=YEAR($T142),$W142,0))</f>
        <v/>
      </c>
      <c r="AR142" s="240">
        <f>IF(OR(NOT(ISNUMBER($T142)),ISBLANK($W142),NOT(ISNUMBER($X142))),0,IF(AR$132&gt;=YEAR($T142),$W142,0))</f>
        <v/>
      </c>
      <c r="AS142" s="240">
        <f>IF(OR(NOT(ISNUMBER($T142)),ISBLANK($W142),NOT(ISNUMBER($X142))),0,IF(AS$132&gt;=YEAR($T142),$W142,0))</f>
        <v/>
      </c>
      <c r="AT142" s="240">
        <f>IF(OR(NOT(ISNUMBER($T142)),ISBLANK($W142),NOT(ISNUMBER($X142))),0,IF(AT$132&gt;=YEAR($T142),$W142,0))</f>
        <v/>
      </c>
      <c r="AU142" s="240">
        <f>IF(OR(NOT(ISNUMBER($T142)),ISBLANK($W142),NOT(ISNUMBER($X142))),0,IF(AU$132&gt;=YEAR($T142),$W142,0))</f>
        <v/>
      </c>
      <c r="AV142" s="240">
        <f>IF(OR(NOT(ISNUMBER($T142)),ISBLANK($W142),NOT(ISNUMBER($X142))),0,IF(AV$132&gt;=YEAR($T142),$W142,0))</f>
        <v/>
      </c>
      <c r="AW142" s="240">
        <f>IF(OR(NOT(ISNUMBER($T142)),ISBLANK($W142),NOT(ISNUMBER($X142))),0,IF(AW$132&gt;=YEAR($T142),$W142,0))</f>
        <v/>
      </c>
      <c r="AX142" s="240">
        <f>IF(OR(NOT(ISNUMBER($T142)),ISBLANK($W142),NOT(ISNUMBER($X142))),0,IF(AX$132&gt;=YEAR($T142),$W142,0))</f>
        <v/>
      </c>
      <c r="AY142" s="240">
        <f>IF(OR(NOT(ISNUMBER($T142)),ISBLANK($W142),NOT(ISNUMBER($X142))),0,IF(AY$132&gt;=YEAR($T142),$W142,0))</f>
        <v/>
      </c>
      <c r="AZ142" s="240">
        <f>IF(OR(NOT(ISNUMBER($T142)),ISBLANK($W142),NOT(ISNUMBER($X142))),0,IF(AZ$132&gt;=YEAR($T142),$W142,0))</f>
        <v/>
      </c>
      <c r="BA142" s="240">
        <f>IF(OR(NOT(ISNUMBER($T142)),ISBLANK($W142),NOT(ISNUMBER($X142))),0,IF(BA$132&gt;=YEAR($T142),$W142,0))</f>
        <v/>
      </c>
      <c r="BB142" s="240">
        <f>IF(OR(NOT(ISNUMBER($T142)),ISBLANK($W142),NOT(ISNUMBER($X142))),0,IF(BB$132&gt;=YEAR($T142),$W142,0))</f>
        <v/>
      </c>
      <c r="BC142" s="240">
        <f>IF(OR(NOT(ISNUMBER($T142)),ISBLANK($W142),NOT(ISNUMBER($X142))),0,IF(BC$132&gt;=YEAR($T142),$W142,0))</f>
        <v/>
      </c>
      <c r="BD142" s="240">
        <f>IF(OR(NOT(ISNUMBER($T142)),ISBLANK($W142),NOT(ISNUMBER($X142))),0,IF(BD$132&gt;=YEAR($T142),$W142,0))</f>
        <v/>
      </c>
      <c r="BE142" s="240">
        <f>IF(OR(NOT(ISNUMBER($T142)),ISBLANK($W142),NOT(ISNUMBER($X142))),0,IF(BE$132&gt;=YEAR($T142),$W142,0))</f>
        <v/>
      </c>
      <c r="BF142" s="240">
        <f>IF(OR(NOT(ISNUMBER($T142)),ISBLANK($W142),NOT(ISNUMBER($X142))),0,IF(BF$132&gt;=YEAR($T142),$W142,0))</f>
        <v/>
      </c>
      <c r="BG142" s="240">
        <f>IF(OR(NOT(ISNUMBER($T142)),ISBLANK($W142),NOT(ISNUMBER($X142))),0,IF(BG$132&gt;=YEAR($T142),$W142,0))</f>
        <v/>
      </c>
      <c r="BH142" s="240">
        <f>IF(OR(NOT(ISNUMBER($T142)),ISBLANK($W142),NOT(ISNUMBER($X142))),0,IF(BH$132&gt;=YEAR($T142),$W142,0))</f>
        <v/>
      </c>
      <c r="BI142" s="240">
        <f>IF(OR(NOT(ISNUMBER($T142)),ISBLANK($W142),NOT(ISNUMBER($X142))),0,IF(BI$132&gt;=YEAR($T142),$W142,0))</f>
        <v/>
      </c>
      <c r="BJ142" s="240">
        <f>IF(OR(NOT(ISNUMBER($T142)),ISBLANK($W142),NOT(ISNUMBER($X142))),0,IF(BJ$132&gt;=YEAR($T142),$W142,0))</f>
        <v/>
      </c>
      <c r="BK142" s="240">
        <f>IF(OR(NOT(ISNUMBER($T142)),ISBLANK($W142),NOT(ISNUMBER($X142))),0,IF(BK$132&gt;=YEAR($T142),$W142,0))</f>
        <v/>
      </c>
      <c r="BL142" s="240">
        <f>IF(OR(NOT(ISNUMBER($T142)),ISBLANK($W142),NOT(ISNUMBER($X142))),0,IF(BL$132&gt;=YEAR($T142),$W142,0))</f>
        <v/>
      </c>
      <c r="BM142" s="240">
        <f>IF(OR(NOT(ISNUMBER($T142)),ISBLANK($W142),NOT(ISNUMBER($X142))),0,IF(BM$132&gt;=YEAR($T142),$W142,0))</f>
        <v/>
      </c>
      <c r="BN142" s="240">
        <f>IF(OR(NOT(ISNUMBER($T142)),ISBLANK($W142),NOT(ISNUMBER($X142))),0,IF(BN$132&gt;=YEAR($T142),$W142,0))</f>
        <v/>
      </c>
      <c r="BO142" s="240">
        <f>IF(OR(NOT(ISNUMBER($T142)),ISBLANK($W142),NOT(ISNUMBER($X142))),0,IF(BO$132&gt;=YEAR($T142),$W142,0))</f>
        <v/>
      </c>
      <c r="BP142" s="240">
        <f>IF(OR(NOT(ISNUMBER($T142)),ISBLANK($W142),NOT(ISNUMBER($X142))),0,IF(BP$132&gt;=YEAR($T142),$W142,0))</f>
        <v/>
      </c>
      <c r="BQ142" s="240">
        <f>IF(OR(NOT(ISNUMBER($T142)),ISBLANK($W142),NOT(ISNUMBER($X142))),0,IF(BQ$132&gt;=YEAR($T142),$W142,0))</f>
        <v/>
      </c>
      <c r="BR142" s="240">
        <f>IF(OR(NOT(ISNUMBER($T142)),ISBLANK($W142),NOT(ISNUMBER($X142))),0,IF(BR$132&gt;=YEAR($T142),$W142,0))</f>
        <v/>
      </c>
      <c r="BS142" s="240">
        <f>IF(OR(NOT(ISNUMBER($T142)),ISBLANK($W142),NOT(ISNUMBER($X142))),0,IF(BS$132&gt;=YEAR($T142),$W142,0))</f>
        <v/>
      </c>
      <c r="BT142" s="240">
        <f>IF(OR(NOT(ISNUMBER($T142)),ISBLANK($W142),NOT(ISNUMBER($X142))),0,IF(BT$132&gt;=YEAR($T142),$W142,0))</f>
        <v/>
      </c>
      <c r="BU142" s="240">
        <f>IF(OR(NOT(ISNUMBER($T142)),ISBLANK($W142),NOT(ISNUMBER($X142))),0,IF(BU$132&gt;=YEAR($T142),$W142,0))</f>
        <v/>
      </c>
      <c r="BV142" s="240">
        <f>IF(OR(NOT(ISNUMBER($T142)),ISBLANK($W142),NOT(ISNUMBER($X142))),0,IF(BV$132&gt;=YEAR($T142),$W142,0))</f>
        <v/>
      </c>
      <c r="BW142" s="240">
        <f>IF(OR(NOT(ISNUMBER($T142)),ISBLANK($W142),NOT(ISNUMBER($X142))),0,IF(BW$132&gt;=YEAR($T142),$W142,0))</f>
        <v/>
      </c>
      <c r="BX142" s="240">
        <f>IF(OR(NOT(ISNUMBER($T142)),ISBLANK($W142),NOT(ISNUMBER($X142))),0,IF(BX$132&gt;=YEAR($T142),$W142,0))</f>
        <v/>
      </c>
      <c r="BY142" s="240">
        <f>IF(OR(NOT(ISNUMBER($T142)),ISBLANK($W142),NOT(ISNUMBER($X142))),0,IF(BY$132&gt;=YEAR($T142),$W142,0))</f>
        <v/>
      </c>
    </row>
    <row r="143" ht="15" customFormat="1" customHeight="1" s="14">
      <c r="A143" s="12" t="n"/>
      <c r="B143" s="13" t="n"/>
      <c r="L143" s="12" t="n"/>
      <c r="R143" s="12" t="n"/>
      <c r="S143" s="12">
        <f>S18</f>
        <v/>
      </c>
      <c r="T143" s="176">
        <f>AA$279</f>
        <v/>
      </c>
      <c r="U143" s="527">
        <f>U18</f>
        <v/>
      </c>
      <c r="V143" s="285">
        <f>V18</f>
        <v/>
      </c>
      <c r="W143" s="512">
        <f>W18</f>
        <v/>
      </c>
      <c r="X143" s="512">
        <f>X18</f>
        <v/>
      </c>
      <c r="Y143" s="12" t="n"/>
      <c r="Z143" s="240">
        <f>IF(OR(NOT(ISNUMBER($T143)),ISBLANK($W143),NOT(ISNUMBER($X143))),0,IF(Z$132&gt;=YEAR($T143),$W143,0))</f>
        <v/>
      </c>
      <c r="AA143" s="240">
        <f>IF(OR(NOT(ISNUMBER($T143)),ISBLANK($W143),NOT(ISNUMBER($X143))),0,IF(AA$132&gt;=YEAR($T143),$W143,0))</f>
        <v/>
      </c>
      <c r="AB143" s="240">
        <f>IF(OR(NOT(ISNUMBER($T143)),ISBLANK($W143),NOT(ISNUMBER($X143))),0,IF(AB$132&gt;=YEAR($T143),$W143,0))</f>
        <v/>
      </c>
      <c r="AC143" s="240">
        <f>IF(OR(NOT(ISNUMBER($T143)),ISBLANK($W143),NOT(ISNUMBER($X143))),0,IF(AC$132&gt;=YEAR($T143),$W143,0))</f>
        <v/>
      </c>
      <c r="AD143" s="240">
        <f>IF(OR(NOT(ISNUMBER($T143)),ISBLANK($W143),NOT(ISNUMBER($X143))),0,IF(AD$132&gt;=YEAR($T143),$W143,0))</f>
        <v/>
      </c>
      <c r="AE143" s="240">
        <f>IF(OR(NOT(ISNUMBER($T143)),ISBLANK($W143),NOT(ISNUMBER($X143))),0,IF(AE$132&gt;=YEAR($T143),$W143,0))</f>
        <v/>
      </c>
      <c r="AF143" s="240">
        <f>IF(OR(NOT(ISNUMBER($T143)),ISBLANK($W143),NOT(ISNUMBER($X143))),0,IF(AF$132&gt;=YEAR($T143),$W143,0))</f>
        <v/>
      </c>
      <c r="AG143" s="240">
        <f>IF(OR(NOT(ISNUMBER($T143)),ISBLANK($W143),NOT(ISNUMBER($X143))),0,IF(AG$132&gt;=YEAR($T143),$W143,0))</f>
        <v/>
      </c>
      <c r="AH143" s="240">
        <f>IF(OR(NOT(ISNUMBER($T143)),ISBLANK($W143),NOT(ISNUMBER($X143))),0,IF(AH$132&gt;=YEAR($T143),$W143,0))</f>
        <v/>
      </c>
      <c r="AI143" s="240">
        <f>IF(OR(NOT(ISNUMBER($T143)),ISBLANK($W143),NOT(ISNUMBER($X143))),0,IF(AI$132&gt;=YEAR($T143),$W143,0))</f>
        <v/>
      </c>
      <c r="AJ143" s="240">
        <f>IF(OR(NOT(ISNUMBER($T143)),ISBLANK($W143),NOT(ISNUMBER($X143))),0,IF(AJ$132&gt;=YEAR($T143),$W143,0))</f>
        <v/>
      </c>
      <c r="AK143" s="240">
        <f>IF(OR(NOT(ISNUMBER($T143)),ISBLANK($W143),NOT(ISNUMBER($X143))),0,IF(AK$132&gt;=YEAR($T143),$W143,0))</f>
        <v/>
      </c>
      <c r="AL143" s="240">
        <f>IF(OR(NOT(ISNUMBER($T143)),ISBLANK($W143),NOT(ISNUMBER($X143))),0,IF(AL$132&gt;=YEAR($T143),$W143,0))</f>
        <v/>
      </c>
      <c r="AM143" s="240">
        <f>IF(OR(NOT(ISNUMBER($T143)),ISBLANK($W143),NOT(ISNUMBER($X143))),0,IF(AM$132&gt;=YEAR($T143),$W143,0))</f>
        <v/>
      </c>
      <c r="AN143" s="240">
        <f>IF(OR(NOT(ISNUMBER($T143)),ISBLANK($W143),NOT(ISNUMBER($X143))),0,IF(AN$132&gt;=YEAR($T143),$W143,0))</f>
        <v/>
      </c>
      <c r="AO143" s="240">
        <f>IF(OR(NOT(ISNUMBER($T143)),ISBLANK($W143),NOT(ISNUMBER($X143))),0,IF(AO$132&gt;=YEAR($T143),$W143,0))</f>
        <v/>
      </c>
      <c r="AP143" s="240">
        <f>IF(OR(NOT(ISNUMBER($T143)),ISBLANK($W143),NOT(ISNUMBER($X143))),0,IF(AP$132&gt;=YEAR($T143),$W143,0))</f>
        <v/>
      </c>
      <c r="AQ143" s="240">
        <f>IF(OR(NOT(ISNUMBER($T143)),ISBLANK($W143),NOT(ISNUMBER($X143))),0,IF(AQ$132&gt;=YEAR($T143),$W143,0))</f>
        <v/>
      </c>
      <c r="AR143" s="240">
        <f>IF(OR(NOT(ISNUMBER($T143)),ISBLANK($W143),NOT(ISNUMBER($X143))),0,IF(AR$132&gt;=YEAR($T143),$W143,0))</f>
        <v/>
      </c>
      <c r="AS143" s="240">
        <f>IF(OR(NOT(ISNUMBER($T143)),ISBLANK($W143),NOT(ISNUMBER($X143))),0,IF(AS$132&gt;=YEAR($T143),$W143,0))</f>
        <v/>
      </c>
      <c r="AT143" s="240">
        <f>IF(OR(NOT(ISNUMBER($T143)),ISBLANK($W143),NOT(ISNUMBER($X143))),0,IF(AT$132&gt;=YEAR($T143),$W143,0))</f>
        <v/>
      </c>
      <c r="AU143" s="240">
        <f>IF(OR(NOT(ISNUMBER($T143)),ISBLANK($W143),NOT(ISNUMBER($X143))),0,IF(AU$132&gt;=YEAR($T143),$W143,0))</f>
        <v/>
      </c>
      <c r="AV143" s="240">
        <f>IF(OR(NOT(ISNUMBER($T143)),ISBLANK($W143),NOT(ISNUMBER($X143))),0,IF(AV$132&gt;=YEAR($T143),$W143,0))</f>
        <v/>
      </c>
      <c r="AW143" s="240">
        <f>IF(OR(NOT(ISNUMBER($T143)),ISBLANK($W143),NOT(ISNUMBER($X143))),0,IF(AW$132&gt;=YEAR($T143),$W143,0))</f>
        <v/>
      </c>
      <c r="AX143" s="240">
        <f>IF(OR(NOT(ISNUMBER($T143)),ISBLANK($W143),NOT(ISNUMBER($X143))),0,IF(AX$132&gt;=YEAR($T143),$W143,0))</f>
        <v/>
      </c>
      <c r="AY143" s="240">
        <f>IF(OR(NOT(ISNUMBER($T143)),ISBLANK($W143),NOT(ISNUMBER($X143))),0,IF(AY$132&gt;=YEAR($T143),$W143,0))</f>
        <v/>
      </c>
      <c r="AZ143" s="240">
        <f>IF(OR(NOT(ISNUMBER($T143)),ISBLANK($W143),NOT(ISNUMBER($X143))),0,IF(AZ$132&gt;=YEAR($T143),$W143,0))</f>
        <v/>
      </c>
      <c r="BA143" s="240">
        <f>IF(OR(NOT(ISNUMBER($T143)),ISBLANK($W143),NOT(ISNUMBER($X143))),0,IF(BA$132&gt;=YEAR($T143),$W143,0))</f>
        <v/>
      </c>
      <c r="BB143" s="240">
        <f>IF(OR(NOT(ISNUMBER($T143)),ISBLANK($W143),NOT(ISNUMBER($X143))),0,IF(BB$132&gt;=YEAR($T143),$W143,0))</f>
        <v/>
      </c>
      <c r="BC143" s="240">
        <f>IF(OR(NOT(ISNUMBER($T143)),ISBLANK($W143),NOT(ISNUMBER($X143))),0,IF(BC$132&gt;=YEAR($T143),$W143,0))</f>
        <v/>
      </c>
      <c r="BD143" s="240">
        <f>IF(OR(NOT(ISNUMBER($T143)),ISBLANK($W143),NOT(ISNUMBER($X143))),0,IF(BD$132&gt;=YEAR($T143),$W143,0))</f>
        <v/>
      </c>
      <c r="BE143" s="240">
        <f>IF(OR(NOT(ISNUMBER($T143)),ISBLANK($W143),NOT(ISNUMBER($X143))),0,IF(BE$132&gt;=YEAR($T143),$W143,0))</f>
        <v/>
      </c>
      <c r="BF143" s="240">
        <f>IF(OR(NOT(ISNUMBER($T143)),ISBLANK($W143),NOT(ISNUMBER($X143))),0,IF(BF$132&gt;=YEAR($T143),$W143,0))</f>
        <v/>
      </c>
      <c r="BG143" s="240">
        <f>IF(OR(NOT(ISNUMBER($T143)),ISBLANK($W143),NOT(ISNUMBER($X143))),0,IF(BG$132&gt;=YEAR($T143),$W143,0))</f>
        <v/>
      </c>
      <c r="BH143" s="240">
        <f>IF(OR(NOT(ISNUMBER($T143)),ISBLANK($W143),NOT(ISNUMBER($X143))),0,IF(BH$132&gt;=YEAR($T143),$W143,0))</f>
        <v/>
      </c>
      <c r="BI143" s="240">
        <f>IF(OR(NOT(ISNUMBER($T143)),ISBLANK($W143),NOT(ISNUMBER($X143))),0,IF(BI$132&gt;=YEAR($T143),$W143,0))</f>
        <v/>
      </c>
      <c r="BJ143" s="240">
        <f>IF(OR(NOT(ISNUMBER($T143)),ISBLANK($W143),NOT(ISNUMBER($X143))),0,IF(BJ$132&gt;=YEAR($T143),$W143,0))</f>
        <v/>
      </c>
      <c r="BK143" s="240">
        <f>IF(OR(NOT(ISNUMBER($T143)),ISBLANK($W143),NOT(ISNUMBER($X143))),0,IF(BK$132&gt;=YEAR($T143),$W143,0))</f>
        <v/>
      </c>
      <c r="BL143" s="240">
        <f>IF(OR(NOT(ISNUMBER($T143)),ISBLANK($W143),NOT(ISNUMBER($X143))),0,IF(BL$132&gt;=YEAR($T143),$W143,0))</f>
        <v/>
      </c>
      <c r="BM143" s="240">
        <f>IF(OR(NOT(ISNUMBER($T143)),ISBLANK($W143),NOT(ISNUMBER($X143))),0,IF(BM$132&gt;=YEAR($T143),$W143,0))</f>
        <v/>
      </c>
      <c r="BN143" s="240">
        <f>IF(OR(NOT(ISNUMBER($T143)),ISBLANK($W143),NOT(ISNUMBER($X143))),0,IF(BN$132&gt;=YEAR($T143),$W143,0))</f>
        <v/>
      </c>
      <c r="BO143" s="240">
        <f>IF(OR(NOT(ISNUMBER($T143)),ISBLANK($W143),NOT(ISNUMBER($X143))),0,IF(BO$132&gt;=YEAR($T143),$W143,0))</f>
        <v/>
      </c>
      <c r="BP143" s="240">
        <f>IF(OR(NOT(ISNUMBER($T143)),ISBLANK($W143),NOT(ISNUMBER($X143))),0,IF(BP$132&gt;=YEAR($T143),$W143,0))</f>
        <v/>
      </c>
      <c r="BQ143" s="240">
        <f>IF(OR(NOT(ISNUMBER($T143)),ISBLANK($W143),NOT(ISNUMBER($X143))),0,IF(BQ$132&gt;=YEAR($T143),$W143,0))</f>
        <v/>
      </c>
      <c r="BR143" s="240">
        <f>IF(OR(NOT(ISNUMBER($T143)),ISBLANK($W143),NOT(ISNUMBER($X143))),0,IF(BR$132&gt;=YEAR($T143),$W143,0))</f>
        <v/>
      </c>
      <c r="BS143" s="240">
        <f>IF(OR(NOT(ISNUMBER($T143)),ISBLANK($W143),NOT(ISNUMBER($X143))),0,IF(BS$132&gt;=YEAR($T143),$W143,0))</f>
        <v/>
      </c>
      <c r="BT143" s="240">
        <f>IF(OR(NOT(ISNUMBER($T143)),ISBLANK($W143),NOT(ISNUMBER($X143))),0,IF(BT$132&gt;=YEAR($T143),$W143,0))</f>
        <v/>
      </c>
      <c r="BU143" s="240">
        <f>IF(OR(NOT(ISNUMBER($T143)),ISBLANK($W143),NOT(ISNUMBER($X143))),0,IF(BU$132&gt;=YEAR($T143),$W143,0))</f>
        <v/>
      </c>
      <c r="BV143" s="240">
        <f>IF(OR(NOT(ISNUMBER($T143)),ISBLANK($W143),NOT(ISNUMBER($X143))),0,IF(BV$132&gt;=YEAR($T143),$W143,0))</f>
        <v/>
      </c>
      <c r="BW143" s="240">
        <f>IF(OR(NOT(ISNUMBER($T143)),ISBLANK($W143),NOT(ISNUMBER($X143))),0,IF(BW$132&gt;=YEAR($T143),$W143,0))</f>
        <v/>
      </c>
      <c r="BX143" s="240">
        <f>IF(OR(NOT(ISNUMBER($T143)),ISBLANK($W143),NOT(ISNUMBER($X143))),0,IF(BX$132&gt;=YEAR($T143),$W143,0))</f>
        <v/>
      </c>
      <c r="BY143" s="240">
        <f>IF(OR(NOT(ISNUMBER($T143)),ISBLANK($W143),NOT(ISNUMBER($X143))),0,IF(BY$132&gt;=YEAR($T143),$W143,0))</f>
        <v/>
      </c>
    </row>
    <row r="144" ht="15" customFormat="1" customHeight="1" s="14">
      <c r="A144" s="12" t="n"/>
      <c r="B144" s="13" t="n"/>
      <c r="L144" s="12" t="n"/>
      <c r="R144" s="12" t="n"/>
      <c r="S144" s="12">
        <f>S19</f>
        <v/>
      </c>
      <c r="T144" s="176">
        <f>AA$279</f>
        <v/>
      </c>
      <c r="U144" s="527">
        <f>U19</f>
        <v/>
      </c>
      <c r="V144" s="285">
        <f>V19</f>
        <v/>
      </c>
      <c r="W144" s="512">
        <f>W19</f>
        <v/>
      </c>
      <c r="X144" s="512">
        <f>X19</f>
        <v/>
      </c>
      <c r="Y144" s="12" t="n"/>
      <c r="Z144" s="240">
        <f>IF(OR(NOT(ISNUMBER($T144)),ISBLANK($W144),NOT(ISNUMBER($X144))),0,IF(Z$132&gt;=YEAR($T144),$W144,0))</f>
        <v/>
      </c>
      <c r="AA144" s="240">
        <f>IF(OR(NOT(ISNUMBER($T144)),ISBLANK($W144),NOT(ISNUMBER($X144))),0,IF(AA$132&gt;=YEAR($T144),$W144,0))</f>
        <v/>
      </c>
      <c r="AB144" s="240">
        <f>IF(OR(NOT(ISNUMBER($T144)),ISBLANK($W144),NOT(ISNUMBER($X144))),0,IF(AB$132&gt;=YEAR($T144),$W144,0))</f>
        <v/>
      </c>
      <c r="AC144" s="240">
        <f>IF(OR(NOT(ISNUMBER($T144)),ISBLANK($W144),NOT(ISNUMBER($X144))),0,IF(AC$132&gt;=YEAR($T144),$W144,0))</f>
        <v/>
      </c>
      <c r="AD144" s="240">
        <f>IF(OR(NOT(ISNUMBER($T144)),ISBLANK($W144),NOT(ISNUMBER($X144))),0,IF(AD$132&gt;=YEAR($T144),$W144,0))</f>
        <v/>
      </c>
      <c r="AE144" s="240">
        <f>IF(OR(NOT(ISNUMBER($T144)),ISBLANK($W144),NOT(ISNUMBER($X144))),0,IF(AE$132&gt;=YEAR($T144),$W144,0))</f>
        <v/>
      </c>
      <c r="AF144" s="240">
        <f>IF(OR(NOT(ISNUMBER($T144)),ISBLANK($W144),NOT(ISNUMBER($X144))),0,IF(AF$132&gt;=YEAR($T144),$W144,0))</f>
        <v/>
      </c>
      <c r="AG144" s="240">
        <f>IF(OR(NOT(ISNUMBER($T144)),ISBLANK($W144),NOT(ISNUMBER($X144))),0,IF(AG$132&gt;=YEAR($T144),$W144,0))</f>
        <v/>
      </c>
      <c r="AH144" s="240">
        <f>IF(OR(NOT(ISNUMBER($T144)),ISBLANK($W144),NOT(ISNUMBER($X144))),0,IF(AH$132&gt;=YEAR($T144),$W144,0))</f>
        <v/>
      </c>
      <c r="AI144" s="240">
        <f>IF(OR(NOT(ISNUMBER($T144)),ISBLANK($W144),NOT(ISNUMBER($X144))),0,IF(AI$132&gt;=YEAR($T144),$W144,0))</f>
        <v/>
      </c>
      <c r="AJ144" s="240">
        <f>IF(OR(NOT(ISNUMBER($T144)),ISBLANK($W144),NOT(ISNUMBER($X144))),0,IF(AJ$132&gt;=YEAR($T144),$W144,0))</f>
        <v/>
      </c>
      <c r="AK144" s="240">
        <f>IF(OR(NOT(ISNUMBER($T144)),ISBLANK($W144),NOT(ISNUMBER($X144))),0,IF(AK$132&gt;=YEAR($T144),$W144,0))</f>
        <v/>
      </c>
      <c r="AL144" s="240">
        <f>IF(OR(NOT(ISNUMBER($T144)),ISBLANK($W144),NOT(ISNUMBER($X144))),0,IF(AL$132&gt;=YEAR($T144),$W144,0))</f>
        <v/>
      </c>
      <c r="AM144" s="240">
        <f>IF(OR(NOT(ISNUMBER($T144)),ISBLANK($W144),NOT(ISNUMBER($X144))),0,IF(AM$132&gt;=YEAR($T144),$W144,0))</f>
        <v/>
      </c>
      <c r="AN144" s="240">
        <f>IF(OR(NOT(ISNUMBER($T144)),ISBLANK($W144),NOT(ISNUMBER($X144))),0,IF(AN$132&gt;=YEAR($T144),$W144,0))</f>
        <v/>
      </c>
      <c r="AO144" s="240">
        <f>IF(OR(NOT(ISNUMBER($T144)),ISBLANK($W144),NOT(ISNUMBER($X144))),0,IF(AO$132&gt;=YEAR($T144),$W144,0))</f>
        <v/>
      </c>
      <c r="AP144" s="240">
        <f>IF(OR(NOT(ISNUMBER($T144)),ISBLANK($W144),NOT(ISNUMBER($X144))),0,IF(AP$132&gt;=YEAR($T144),$W144,0))</f>
        <v/>
      </c>
      <c r="AQ144" s="240">
        <f>IF(OR(NOT(ISNUMBER($T144)),ISBLANK($W144),NOT(ISNUMBER($X144))),0,IF(AQ$132&gt;=YEAR($T144),$W144,0))</f>
        <v/>
      </c>
      <c r="AR144" s="240">
        <f>IF(OR(NOT(ISNUMBER($T144)),ISBLANK($W144),NOT(ISNUMBER($X144))),0,IF(AR$132&gt;=YEAR($T144),$W144,0))</f>
        <v/>
      </c>
      <c r="AS144" s="240">
        <f>IF(OR(NOT(ISNUMBER($T144)),ISBLANK($W144),NOT(ISNUMBER($X144))),0,IF(AS$132&gt;=YEAR($T144),$W144,0))</f>
        <v/>
      </c>
      <c r="AT144" s="240">
        <f>IF(OR(NOT(ISNUMBER($T144)),ISBLANK($W144),NOT(ISNUMBER($X144))),0,IF(AT$132&gt;=YEAR($T144),$W144,0))</f>
        <v/>
      </c>
      <c r="AU144" s="240">
        <f>IF(OR(NOT(ISNUMBER($T144)),ISBLANK($W144),NOT(ISNUMBER($X144))),0,IF(AU$132&gt;=YEAR($T144),$W144,0))</f>
        <v/>
      </c>
      <c r="AV144" s="240">
        <f>IF(OR(NOT(ISNUMBER($T144)),ISBLANK($W144),NOT(ISNUMBER($X144))),0,IF(AV$132&gt;=YEAR($T144),$W144,0))</f>
        <v/>
      </c>
      <c r="AW144" s="240">
        <f>IF(OR(NOT(ISNUMBER($T144)),ISBLANK($W144),NOT(ISNUMBER($X144))),0,IF(AW$132&gt;=YEAR($T144),$W144,0))</f>
        <v/>
      </c>
      <c r="AX144" s="240">
        <f>IF(OR(NOT(ISNUMBER($T144)),ISBLANK($W144),NOT(ISNUMBER($X144))),0,IF(AX$132&gt;=YEAR($T144),$W144,0))</f>
        <v/>
      </c>
      <c r="AY144" s="240">
        <f>IF(OR(NOT(ISNUMBER($T144)),ISBLANK($W144),NOT(ISNUMBER($X144))),0,IF(AY$132&gt;=YEAR($T144),$W144,0))</f>
        <v/>
      </c>
      <c r="AZ144" s="240">
        <f>IF(OR(NOT(ISNUMBER($T144)),ISBLANK($W144),NOT(ISNUMBER($X144))),0,IF(AZ$132&gt;=YEAR($T144),$W144,0))</f>
        <v/>
      </c>
      <c r="BA144" s="240">
        <f>IF(OR(NOT(ISNUMBER($T144)),ISBLANK($W144),NOT(ISNUMBER($X144))),0,IF(BA$132&gt;=YEAR($T144),$W144,0))</f>
        <v/>
      </c>
      <c r="BB144" s="240">
        <f>IF(OR(NOT(ISNUMBER($T144)),ISBLANK($W144),NOT(ISNUMBER($X144))),0,IF(BB$132&gt;=YEAR($T144),$W144,0))</f>
        <v/>
      </c>
      <c r="BC144" s="240">
        <f>IF(OR(NOT(ISNUMBER($T144)),ISBLANK($W144),NOT(ISNUMBER($X144))),0,IF(BC$132&gt;=YEAR($T144),$W144,0))</f>
        <v/>
      </c>
      <c r="BD144" s="240">
        <f>IF(OR(NOT(ISNUMBER($T144)),ISBLANK($W144),NOT(ISNUMBER($X144))),0,IF(BD$132&gt;=YEAR($T144),$W144,0))</f>
        <v/>
      </c>
      <c r="BE144" s="240">
        <f>IF(OR(NOT(ISNUMBER($T144)),ISBLANK($W144),NOT(ISNUMBER($X144))),0,IF(BE$132&gt;=YEAR($T144),$W144,0))</f>
        <v/>
      </c>
      <c r="BF144" s="240">
        <f>IF(OR(NOT(ISNUMBER($T144)),ISBLANK($W144),NOT(ISNUMBER($X144))),0,IF(BF$132&gt;=YEAR($T144),$W144,0))</f>
        <v/>
      </c>
      <c r="BG144" s="240">
        <f>IF(OR(NOT(ISNUMBER($T144)),ISBLANK($W144),NOT(ISNUMBER($X144))),0,IF(BG$132&gt;=YEAR($T144),$W144,0))</f>
        <v/>
      </c>
      <c r="BH144" s="240">
        <f>IF(OR(NOT(ISNUMBER($T144)),ISBLANK($W144),NOT(ISNUMBER($X144))),0,IF(BH$132&gt;=YEAR($T144),$W144,0))</f>
        <v/>
      </c>
      <c r="BI144" s="240">
        <f>IF(OR(NOT(ISNUMBER($T144)),ISBLANK($W144),NOT(ISNUMBER($X144))),0,IF(BI$132&gt;=YEAR($T144),$W144,0))</f>
        <v/>
      </c>
      <c r="BJ144" s="240">
        <f>IF(OR(NOT(ISNUMBER($T144)),ISBLANK($W144),NOT(ISNUMBER($X144))),0,IF(BJ$132&gt;=YEAR($T144),$W144,0))</f>
        <v/>
      </c>
      <c r="BK144" s="240">
        <f>IF(OR(NOT(ISNUMBER($T144)),ISBLANK($W144),NOT(ISNUMBER($X144))),0,IF(BK$132&gt;=YEAR($T144),$W144,0))</f>
        <v/>
      </c>
      <c r="BL144" s="240">
        <f>IF(OR(NOT(ISNUMBER($T144)),ISBLANK($W144),NOT(ISNUMBER($X144))),0,IF(BL$132&gt;=YEAR($T144),$W144,0))</f>
        <v/>
      </c>
      <c r="BM144" s="240">
        <f>IF(OR(NOT(ISNUMBER($T144)),ISBLANK($W144),NOT(ISNUMBER($X144))),0,IF(BM$132&gt;=YEAR($T144),$W144,0))</f>
        <v/>
      </c>
      <c r="BN144" s="240">
        <f>IF(OR(NOT(ISNUMBER($T144)),ISBLANK($W144),NOT(ISNUMBER($X144))),0,IF(BN$132&gt;=YEAR($T144),$W144,0))</f>
        <v/>
      </c>
      <c r="BO144" s="240">
        <f>IF(OR(NOT(ISNUMBER($T144)),ISBLANK($W144),NOT(ISNUMBER($X144))),0,IF(BO$132&gt;=YEAR($T144),$W144,0))</f>
        <v/>
      </c>
      <c r="BP144" s="240">
        <f>IF(OR(NOT(ISNUMBER($T144)),ISBLANK($W144),NOT(ISNUMBER($X144))),0,IF(BP$132&gt;=YEAR($T144),$W144,0))</f>
        <v/>
      </c>
      <c r="BQ144" s="240">
        <f>IF(OR(NOT(ISNUMBER($T144)),ISBLANK($W144),NOT(ISNUMBER($X144))),0,IF(BQ$132&gt;=YEAR($T144),$W144,0))</f>
        <v/>
      </c>
      <c r="BR144" s="240">
        <f>IF(OR(NOT(ISNUMBER($T144)),ISBLANK($W144),NOT(ISNUMBER($X144))),0,IF(BR$132&gt;=YEAR($T144),$W144,0))</f>
        <v/>
      </c>
      <c r="BS144" s="240">
        <f>IF(OR(NOT(ISNUMBER($T144)),ISBLANK($W144),NOT(ISNUMBER($X144))),0,IF(BS$132&gt;=YEAR($T144),$W144,0))</f>
        <v/>
      </c>
      <c r="BT144" s="240">
        <f>IF(OR(NOT(ISNUMBER($T144)),ISBLANK($W144),NOT(ISNUMBER($X144))),0,IF(BT$132&gt;=YEAR($T144),$W144,0))</f>
        <v/>
      </c>
      <c r="BU144" s="240">
        <f>IF(OR(NOT(ISNUMBER($T144)),ISBLANK($W144),NOT(ISNUMBER($X144))),0,IF(BU$132&gt;=YEAR($T144),$W144,0))</f>
        <v/>
      </c>
      <c r="BV144" s="240">
        <f>IF(OR(NOT(ISNUMBER($T144)),ISBLANK($W144),NOT(ISNUMBER($X144))),0,IF(BV$132&gt;=YEAR($T144),$W144,0))</f>
        <v/>
      </c>
      <c r="BW144" s="240">
        <f>IF(OR(NOT(ISNUMBER($T144)),ISBLANK($W144),NOT(ISNUMBER($X144))),0,IF(BW$132&gt;=YEAR($T144),$W144,0))</f>
        <v/>
      </c>
      <c r="BX144" s="240">
        <f>IF(OR(NOT(ISNUMBER($T144)),ISBLANK($W144),NOT(ISNUMBER($X144))),0,IF(BX$132&gt;=YEAR($T144),$W144,0))</f>
        <v/>
      </c>
      <c r="BY144" s="240">
        <f>IF(OR(NOT(ISNUMBER($T144)),ISBLANK($W144),NOT(ISNUMBER($X144))),0,IF(BY$132&gt;=YEAR($T144),$W144,0))</f>
        <v/>
      </c>
    </row>
    <row r="145" ht="15" customHeight="1" s="503">
      <c r="D145" s="14" t="n"/>
      <c r="E145" s="14" t="n"/>
      <c r="F145" s="14" t="n"/>
      <c r="G145" s="14" t="n"/>
      <c r="H145" s="14" t="n"/>
      <c r="I145" s="14" t="n"/>
      <c r="J145" s="14" t="n"/>
      <c r="M145" s="14" t="n"/>
      <c r="N145" s="14" t="n"/>
      <c r="O145" s="14" t="n"/>
      <c r="P145" s="14" t="n"/>
      <c r="Q145" s="14" t="n"/>
      <c r="S145" s="12">
        <f>S20</f>
        <v/>
      </c>
      <c r="T145" s="176">
        <f>AA$279</f>
        <v/>
      </c>
      <c r="U145" s="527">
        <f>U20</f>
        <v/>
      </c>
      <c r="V145" s="285">
        <f>V20</f>
        <v/>
      </c>
      <c r="W145" s="512">
        <f>W20</f>
        <v/>
      </c>
      <c r="X145" s="512">
        <f>X20</f>
        <v/>
      </c>
      <c r="Z145" s="240">
        <f>IF(OR(NOT(ISNUMBER($T145)),ISBLANK($W145),NOT(ISNUMBER($X145))),0,IF(Z$132&gt;=YEAR($T145),$W145,0))</f>
        <v/>
      </c>
      <c r="AA145" s="240">
        <f>IF(OR(NOT(ISNUMBER($T145)),ISBLANK($W145),NOT(ISNUMBER($X145))),0,IF(AA$132&gt;=YEAR($T145),$W145,0))</f>
        <v/>
      </c>
      <c r="AB145" s="240">
        <f>IF(OR(NOT(ISNUMBER($T145)),ISBLANK($W145),NOT(ISNUMBER($X145))),0,IF(AB$132&gt;=YEAR($T145),$W145,0))</f>
        <v/>
      </c>
      <c r="AC145" s="240">
        <f>IF(OR(NOT(ISNUMBER($T145)),ISBLANK($W145),NOT(ISNUMBER($X145))),0,IF(AC$132&gt;=YEAR($T145),$W145,0))</f>
        <v/>
      </c>
      <c r="AD145" s="240">
        <f>IF(OR(NOT(ISNUMBER($T145)),ISBLANK($W145),NOT(ISNUMBER($X145))),0,IF(AD$132&gt;=YEAR($T145),$W145,0))</f>
        <v/>
      </c>
      <c r="AE145" s="240">
        <f>IF(OR(NOT(ISNUMBER($T145)),ISBLANK($W145),NOT(ISNUMBER($X145))),0,IF(AE$132&gt;=YEAR($T145),$W145,0))</f>
        <v/>
      </c>
      <c r="AF145" s="240">
        <f>IF(OR(NOT(ISNUMBER($T145)),ISBLANK($W145),NOT(ISNUMBER($X145))),0,IF(AF$132&gt;=YEAR($T145),$W145,0))</f>
        <v/>
      </c>
      <c r="AG145" s="240">
        <f>IF(OR(NOT(ISNUMBER($T145)),ISBLANK($W145),NOT(ISNUMBER($X145))),0,IF(AG$132&gt;=YEAR($T145),$W145,0))</f>
        <v/>
      </c>
      <c r="AH145" s="240">
        <f>IF(OR(NOT(ISNUMBER($T145)),ISBLANK($W145),NOT(ISNUMBER($X145))),0,IF(AH$132&gt;=YEAR($T145),$W145,0))</f>
        <v/>
      </c>
      <c r="AI145" s="240">
        <f>IF(OR(NOT(ISNUMBER($T145)),ISBLANK($W145),NOT(ISNUMBER($X145))),0,IF(AI$132&gt;=YEAR($T145),$W145,0))</f>
        <v/>
      </c>
      <c r="AJ145" s="240">
        <f>IF(OR(NOT(ISNUMBER($T145)),ISBLANK($W145),NOT(ISNUMBER($X145))),0,IF(AJ$132&gt;=YEAR($T145),$W145,0))</f>
        <v/>
      </c>
      <c r="AK145" s="240">
        <f>IF(OR(NOT(ISNUMBER($T145)),ISBLANK($W145),NOT(ISNUMBER($X145))),0,IF(AK$132&gt;=YEAR($T145),$W145,0))</f>
        <v/>
      </c>
      <c r="AL145" s="240">
        <f>IF(OR(NOT(ISNUMBER($T145)),ISBLANK($W145),NOT(ISNUMBER($X145))),0,IF(AL$132&gt;=YEAR($T145),$W145,0))</f>
        <v/>
      </c>
      <c r="AM145" s="240">
        <f>IF(OR(NOT(ISNUMBER($T145)),ISBLANK($W145),NOT(ISNUMBER($X145))),0,IF(AM$132&gt;=YEAR($T145),$W145,0))</f>
        <v/>
      </c>
      <c r="AN145" s="240">
        <f>IF(OR(NOT(ISNUMBER($T145)),ISBLANK($W145),NOT(ISNUMBER($X145))),0,IF(AN$132&gt;=YEAR($T145),$W145,0))</f>
        <v/>
      </c>
      <c r="AO145" s="240">
        <f>IF(OR(NOT(ISNUMBER($T145)),ISBLANK($W145),NOT(ISNUMBER($X145))),0,IF(AO$132&gt;=YEAR($T145),$W145,0))</f>
        <v/>
      </c>
      <c r="AP145" s="240">
        <f>IF(OR(NOT(ISNUMBER($T145)),ISBLANK($W145),NOT(ISNUMBER($X145))),0,IF(AP$132&gt;=YEAR($T145),$W145,0))</f>
        <v/>
      </c>
      <c r="AQ145" s="240">
        <f>IF(OR(NOT(ISNUMBER($T145)),ISBLANK($W145),NOT(ISNUMBER($X145))),0,IF(AQ$132&gt;=YEAR($T145),$W145,0))</f>
        <v/>
      </c>
      <c r="AR145" s="240">
        <f>IF(OR(NOT(ISNUMBER($T145)),ISBLANK($W145),NOT(ISNUMBER($X145))),0,IF(AR$132&gt;=YEAR($T145),$W145,0))</f>
        <v/>
      </c>
      <c r="AS145" s="240">
        <f>IF(OR(NOT(ISNUMBER($T145)),ISBLANK($W145),NOT(ISNUMBER($X145))),0,IF(AS$132&gt;=YEAR($T145),$W145,0))</f>
        <v/>
      </c>
      <c r="AT145" s="240">
        <f>IF(OR(NOT(ISNUMBER($T145)),ISBLANK($W145),NOT(ISNUMBER($X145))),0,IF(AT$132&gt;=YEAR($T145),$W145,0))</f>
        <v/>
      </c>
      <c r="AU145" s="240">
        <f>IF(OR(NOT(ISNUMBER($T145)),ISBLANK($W145),NOT(ISNUMBER($X145))),0,IF(AU$132&gt;=YEAR($T145),$W145,0))</f>
        <v/>
      </c>
      <c r="AV145" s="240">
        <f>IF(OR(NOT(ISNUMBER($T145)),ISBLANK($W145),NOT(ISNUMBER($X145))),0,IF(AV$132&gt;=YEAR($T145),$W145,0))</f>
        <v/>
      </c>
      <c r="AW145" s="240">
        <f>IF(OR(NOT(ISNUMBER($T145)),ISBLANK($W145),NOT(ISNUMBER($X145))),0,IF(AW$132&gt;=YEAR($T145),$W145,0))</f>
        <v/>
      </c>
      <c r="AX145" s="240">
        <f>IF(OR(NOT(ISNUMBER($T145)),ISBLANK($W145),NOT(ISNUMBER($X145))),0,IF(AX$132&gt;=YEAR($T145),$W145,0))</f>
        <v/>
      </c>
      <c r="AY145" s="240">
        <f>IF(OR(NOT(ISNUMBER($T145)),ISBLANK($W145),NOT(ISNUMBER($X145))),0,IF(AY$132&gt;=YEAR($T145),$W145,0))</f>
        <v/>
      </c>
      <c r="AZ145" s="240">
        <f>IF(OR(NOT(ISNUMBER($T145)),ISBLANK($W145),NOT(ISNUMBER($X145))),0,IF(AZ$132&gt;=YEAR($T145),$W145,0))</f>
        <v/>
      </c>
      <c r="BA145" s="240">
        <f>IF(OR(NOT(ISNUMBER($T145)),ISBLANK($W145),NOT(ISNUMBER($X145))),0,IF(BA$132&gt;=YEAR($T145),$W145,0))</f>
        <v/>
      </c>
      <c r="BB145" s="240">
        <f>IF(OR(NOT(ISNUMBER($T145)),ISBLANK($W145),NOT(ISNUMBER($X145))),0,IF(BB$132&gt;=YEAR($T145),$W145,0))</f>
        <v/>
      </c>
      <c r="BC145" s="240">
        <f>IF(OR(NOT(ISNUMBER($T145)),ISBLANK($W145),NOT(ISNUMBER($X145))),0,IF(BC$132&gt;=YEAR($T145),$W145,0))</f>
        <v/>
      </c>
      <c r="BD145" s="240">
        <f>IF(OR(NOT(ISNUMBER($T145)),ISBLANK($W145),NOT(ISNUMBER($X145))),0,IF(BD$132&gt;=YEAR($T145),$W145,0))</f>
        <v/>
      </c>
      <c r="BE145" s="240">
        <f>IF(OR(NOT(ISNUMBER($T145)),ISBLANK($W145),NOT(ISNUMBER($X145))),0,IF(BE$132&gt;=YEAR($T145),$W145,0))</f>
        <v/>
      </c>
      <c r="BF145" s="240">
        <f>IF(OR(NOT(ISNUMBER($T145)),ISBLANK($W145),NOT(ISNUMBER($X145))),0,IF(BF$132&gt;=YEAR($T145),$W145,0))</f>
        <v/>
      </c>
      <c r="BG145" s="240">
        <f>IF(OR(NOT(ISNUMBER($T145)),ISBLANK($W145),NOT(ISNUMBER($X145))),0,IF(BG$132&gt;=YEAR($T145),$W145,0))</f>
        <v/>
      </c>
      <c r="BH145" s="240">
        <f>IF(OR(NOT(ISNUMBER($T145)),ISBLANK($W145),NOT(ISNUMBER($X145))),0,IF(BH$132&gt;=YEAR($T145),$W145,0))</f>
        <v/>
      </c>
      <c r="BI145" s="240">
        <f>IF(OR(NOT(ISNUMBER($T145)),ISBLANK($W145),NOT(ISNUMBER($X145))),0,IF(BI$132&gt;=YEAR($T145),$W145,0))</f>
        <v/>
      </c>
      <c r="BJ145" s="240">
        <f>IF(OR(NOT(ISNUMBER($T145)),ISBLANK($W145),NOT(ISNUMBER($X145))),0,IF(BJ$132&gt;=YEAR($T145),$W145,0))</f>
        <v/>
      </c>
      <c r="BK145" s="240">
        <f>IF(OR(NOT(ISNUMBER($T145)),ISBLANK($W145),NOT(ISNUMBER($X145))),0,IF(BK$132&gt;=YEAR($T145),$W145,0))</f>
        <v/>
      </c>
      <c r="BL145" s="240">
        <f>IF(OR(NOT(ISNUMBER($T145)),ISBLANK($W145),NOT(ISNUMBER($X145))),0,IF(BL$132&gt;=YEAR($T145),$W145,0))</f>
        <v/>
      </c>
      <c r="BM145" s="240">
        <f>IF(OR(NOT(ISNUMBER($T145)),ISBLANK($W145),NOT(ISNUMBER($X145))),0,IF(BM$132&gt;=YEAR($T145),$W145,0))</f>
        <v/>
      </c>
      <c r="BN145" s="240">
        <f>IF(OR(NOT(ISNUMBER($T145)),ISBLANK($W145),NOT(ISNUMBER($X145))),0,IF(BN$132&gt;=YEAR($T145),$W145,0))</f>
        <v/>
      </c>
      <c r="BO145" s="240">
        <f>IF(OR(NOT(ISNUMBER($T145)),ISBLANK($W145),NOT(ISNUMBER($X145))),0,IF(BO$132&gt;=YEAR($T145),$W145,0))</f>
        <v/>
      </c>
      <c r="BP145" s="240">
        <f>IF(OR(NOT(ISNUMBER($T145)),ISBLANK($W145),NOT(ISNUMBER($X145))),0,IF(BP$132&gt;=YEAR($T145),$W145,0))</f>
        <v/>
      </c>
      <c r="BQ145" s="240">
        <f>IF(OR(NOT(ISNUMBER($T145)),ISBLANK($W145),NOT(ISNUMBER($X145))),0,IF(BQ$132&gt;=YEAR($T145),$W145,0))</f>
        <v/>
      </c>
      <c r="BR145" s="240">
        <f>IF(OR(NOT(ISNUMBER($T145)),ISBLANK($W145),NOT(ISNUMBER($X145))),0,IF(BR$132&gt;=YEAR($T145),$W145,0))</f>
        <v/>
      </c>
      <c r="BS145" s="240">
        <f>IF(OR(NOT(ISNUMBER($T145)),ISBLANK($W145),NOT(ISNUMBER($X145))),0,IF(BS$132&gt;=YEAR($T145),$W145,0))</f>
        <v/>
      </c>
      <c r="BT145" s="240">
        <f>IF(OR(NOT(ISNUMBER($T145)),ISBLANK($W145),NOT(ISNUMBER($X145))),0,IF(BT$132&gt;=YEAR($T145),$W145,0))</f>
        <v/>
      </c>
      <c r="BU145" s="240">
        <f>IF(OR(NOT(ISNUMBER($T145)),ISBLANK($W145),NOT(ISNUMBER($X145))),0,IF(BU$132&gt;=YEAR($T145),$W145,0))</f>
        <v/>
      </c>
      <c r="BV145" s="240">
        <f>IF(OR(NOT(ISNUMBER($T145)),ISBLANK($W145),NOT(ISNUMBER($X145))),0,IF(BV$132&gt;=YEAR($T145),$W145,0))</f>
        <v/>
      </c>
      <c r="BW145" s="240">
        <f>IF(OR(NOT(ISNUMBER($T145)),ISBLANK($W145),NOT(ISNUMBER($X145))),0,IF(BW$132&gt;=YEAR($T145),$W145,0))</f>
        <v/>
      </c>
      <c r="BX145" s="240">
        <f>IF(OR(NOT(ISNUMBER($T145)),ISBLANK($W145),NOT(ISNUMBER($X145))),0,IF(BX$132&gt;=YEAR($T145),$W145,0))</f>
        <v/>
      </c>
      <c r="BY145" s="240">
        <f>IF(OR(NOT(ISNUMBER($T145)),ISBLANK($W145),NOT(ISNUMBER($X145))),0,IF(BY$132&gt;=YEAR($T145),$W145,0))</f>
        <v/>
      </c>
    </row>
    <row r="146" ht="15" customHeight="1" s="503">
      <c r="D146" s="14" t="n"/>
      <c r="E146" s="14" t="n"/>
      <c r="F146" s="14" t="n"/>
      <c r="G146" s="14" t="n"/>
      <c r="H146" s="14" t="n"/>
      <c r="I146" s="14" t="n"/>
      <c r="J146" s="14" t="n"/>
      <c r="K146" s="14" t="n"/>
      <c r="S146" s="12">
        <f>S21</f>
        <v/>
      </c>
      <c r="T146" s="176">
        <f>AA$279</f>
        <v/>
      </c>
      <c r="U146" s="527">
        <f>U21</f>
        <v/>
      </c>
      <c r="V146" s="285">
        <f>V21</f>
        <v/>
      </c>
      <c r="W146" s="512">
        <f>W21</f>
        <v/>
      </c>
      <c r="X146" s="512">
        <f>X21</f>
        <v/>
      </c>
      <c r="Z146" s="240">
        <f>IF(OR(NOT(ISNUMBER($T146)),ISBLANK($W146),NOT(ISNUMBER($X146))),0,IF(Z$132&gt;=YEAR($T146),$W146,0))</f>
        <v/>
      </c>
      <c r="AA146" s="240">
        <f>IF(OR(NOT(ISNUMBER($T146)),ISBLANK($W146),NOT(ISNUMBER($X146))),0,IF(AA$132&gt;=YEAR($T146),$W146,0))</f>
        <v/>
      </c>
      <c r="AB146" s="240">
        <f>IF(OR(NOT(ISNUMBER($T146)),ISBLANK($W146),NOT(ISNUMBER($X146))),0,IF(AB$132&gt;=YEAR($T146),$W146,0))</f>
        <v/>
      </c>
      <c r="AC146" s="240">
        <f>IF(OR(NOT(ISNUMBER($T146)),ISBLANK($W146),NOT(ISNUMBER($X146))),0,IF(AC$132&gt;=YEAR($T146),$W146,0))</f>
        <v/>
      </c>
      <c r="AD146" s="240">
        <f>IF(OR(NOT(ISNUMBER($T146)),ISBLANK($W146),NOT(ISNUMBER($X146))),0,IF(AD$132&gt;=YEAR($T146),$W146,0))</f>
        <v/>
      </c>
      <c r="AE146" s="240">
        <f>IF(OR(NOT(ISNUMBER($T146)),ISBLANK($W146),NOT(ISNUMBER($X146))),0,IF(AE$132&gt;=YEAR($T146),$W146,0))</f>
        <v/>
      </c>
      <c r="AF146" s="240">
        <f>IF(OR(NOT(ISNUMBER($T146)),ISBLANK($W146),NOT(ISNUMBER($X146))),0,IF(AF$132&gt;=YEAR($T146),$W146,0))</f>
        <v/>
      </c>
      <c r="AG146" s="240">
        <f>IF(OR(NOT(ISNUMBER($T146)),ISBLANK($W146),NOT(ISNUMBER($X146))),0,IF(AG$132&gt;=YEAR($T146),$W146,0))</f>
        <v/>
      </c>
      <c r="AH146" s="240">
        <f>IF(OR(NOT(ISNUMBER($T146)),ISBLANK($W146),NOT(ISNUMBER($X146))),0,IF(AH$132&gt;=YEAR($T146),$W146,0))</f>
        <v/>
      </c>
      <c r="AI146" s="240">
        <f>IF(OR(NOT(ISNUMBER($T146)),ISBLANK($W146),NOT(ISNUMBER($X146))),0,IF(AI$132&gt;=YEAR($T146),$W146,0))</f>
        <v/>
      </c>
      <c r="AJ146" s="240">
        <f>IF(OR(NOT(ISNUMBER($T146)),ISBLANK($W146),NOT(ISNUMBER($X146))),0,IF(AJ$132&gt;=YEAR($T146),$W146,0))</f>
        <v/>
      </c>
      <c r="AK146" s="240">
        <f>IF(OR(NOT(ISNUMBER($T146)),ISBLANK($W146),NOT(ISNUMBER($X146))),0,IF(AK$132&gt;=YEAR($T146),$W146,0))</f>
        <v/>
      </c>
      <c r="AL146" s="240">
        <f>IF(OR(NOT(ISNUMBER($T146)),ISBLANK($W146),NOT(ISNUMBER($X146))),0,IF(AL$132&gt;=YEAR($T146),$W146,0))</f>
        <v/>
      </c>
      <c r="AM146" s="240">
        <f>IF(OR(NOT(ISNUMBER($T146)),ISBLANK($W146),NOT(ISNUMBER($X146))),0,IF(AM$132&gt;=YEAR($T146),$W146,0))</f>
        <v/>
      </c>
      <c r="AN146" s="240">
        <f>IF(OR(NOT(ISNUMBER($T146)),ISBLANK($W146),NOT(ISNUMBER($X146))),0,IF(AN$132&gt;=YEAR($T146),$W146,0))</f>
        <v/>
      </c>
      <c r="AO146" s="240">
        <f>IF(OR(NOT(ISNUMBER($T146)),ISBLANK($W146),NOT(ISNUMBER($X146))),0,IF(AO$132&gt;=YEAR($T146),$W146,0))</f>
        <v/>
      </c>
      <c r="AP146" s="240">
        <f>IF(OR(NOT(ISNUMBER($T146)),ISBLANK($W146),NOT(ISNUMBER($X146))),0,IF(AP$132&gt;=YEAR($T146),$W146,0))</f>
        <v/>
      </c>
      <c r="AQ146" s="240">
        <f>IF(OR(NOT(ISNUMBER($T146)),ISBLANK($W146),NOT(ISNUMBER($X146))),0,IF(AQ$132&gt;=YEAR($T146),$W146,0))</f>
        <v/>
      </c>
      <c r="AR146" s="240">
        <f>IF(OR(NOT(ISNUMBER($T146)),ISBLANK($W146),NOT(ISNUMBER($X146))),0,IF(AR$132&gt;=YEAR($T146),$W146,0))</f>
        <v/>
      </c>
      <c r="AS146" s="240">
        <f>IF(OR(NOT(ISNUMBER($T146)),ISBLANK($W146),NOT(ISNUMBER($X146))),0,IF(AS$132&gt;=YEAR($T146),$W146,0))</f>
        <v/>
      </c>
      <c r="AT146" s="240">
        <f>IF(OR(NOT(ISNUMBER($T146)),ISBLANK($W146),NOT(ISNUMBER($X146))),0,IF(AT$132&gt;=YEAR($T146),$W146,0))</f>
        <v/>
      </c>
      <c r="AU146" s="240">
        <f>IF(OR(NOT(ISNUMBER($T146)),ISBLANK($W146),NOT(ISNUMBER($X146))),0,IF(AU$132&gt;=YEAR($T146),$W146,0))</f>
        <v/>
      </c>
      <c r="AV146" s="240">
        <f>IF(OR(NOT(ISNUMBER($T146)),ISBLANK($W146),NOT(ISNUMBER($X146))),0,IF(AV$132&gt;=YEAR($T146),$W146,0))</f>
        <v/>
      </c>
      <c r="AW146" s="240">
        <f>IF(OR(NOT(ISNUMBER($T146)),ISBLANK($W146),NOT(ISNUMBER($X146))),0,IF(AW$132&gt;=YEAR($T146),$W146,0))</f>
        <v/>
      </c>
      <c r="AX146" s="240">
        <f>IF(OR(NOT(ISNUMBER($T146)),ISBLANK($W146),NOT(ISNUMBER($X146))),0,IF(AX$132&gt;=YEAR($T146),$W146,0))</f>
        <v/>
      </c>
      <c r="AY146" s="240">
        <f>IF(OR(NOT(ISNUMBER($T146)),ISBLANK($W146),NOT(ISNUMBER($X146))),0,IF(AY$132&gt;=YEAR($T146),$W146,0))</f>
        <v/>
      </c>
      <c r="AZ146" s="240">
        <f>IF(OR(NOT(ISNUMBER($T146)),ISBLANK($W146),NOT(ISNUMBER($X146))),0,IF(AZ$132&gt;=YEAR($T146),$W146,0))</f>
        <v/>
      </c>
      <c r="BA146" s="240">
        <f>IF(OR(NOT(ISNUMBER($T146)),ISBLANK($W146),NOT(ISNUMBER($X146))),0,IF(BA$132&gt;=YEAR($T146),$W146,0))</f>
        <v/>
      </c>
      <c r="BB146" s="240">
        <f>IF(OR(NOT(ISNUMBER($T146)),ISBLANK($W146),NOT(ISNUMBER($X146))),0,IF(BB$132&gt;=YEAR($T146),$W146,0))</f>
        <v/>
      </c>
      <c r="BC146" s="240">
        <f>IF(OR(NOT(ISNUMBER($T146)),ISBLANK($W146),NOT(ISNUMBER($X146))),0,IF(BC$132&gt;=YEAR($T146),$W146,0))</f>
        <v/>
      </c>
      <c r="BD146" s="240">
        <f>IF(OR(NOT(ISNUMBER($T146)),ISBLANK($W146),NOT(ISNUMBER($X146))),0,IF(BD$132&gt;=YEAR($T146),$W146,0))</f>
        <v/>
      </c>
      <c r="BE146" s="240">
        <f>IF(OR(NOT(ISNUMBER($T146)),ISBLANK($W146),NOT(ISNUMBER($X146))),0,IF(BE$132&gt;=YEAR($T146),$W146,0))</f>
        <v/>
      </c>
      <c r="BF146" s="240">
        <f>IF(OR(NOT(ISNUMBER($T146)),ISBLANK($W146),NOT(ISNUMBER($X146))),0,IF(BF$132&gt;=YEAR($T146),$W146,0))</f>
        <v/>
      </c>
      <c r="BG146" s="240">
        <f>IF(OR(NOT(ISNUMBER($T146)),ISBLANK($W146),NOT(ISNUMBER($X146))),0,IF(BG$132&gt;=YEAR($T146),$W146,0))</f>
        <v/>
      </c>
      <c r="BH146" s="240">
        <f>IF(OR(NOT(ISNUMBER($T146)),ISBLANK($W146),NOT(ISNUMBER($X146))),0,IF(BH$132&gt;=YEAR($T146),$W146,0))</f>
        <v/>
      </c>
      <c r="BI146" s="240">
        <f>IF(OR(NOT(ISNUMBER($T146)),ISBLANK($W146),NOT(ISNUMBER($X146))),0,IF(BI$132&gt;=YEAR($T146),$W146,0))</f>
        <v/>
      </c>
      <c r="BJ146" s="240">
        <f>IF(OR(NOT(ISNUMBER($T146)),ISBLANK($W146),NOT(ISNUMBER($X146))),0,IF(BJ$132&gt;=YEAR($T146),$W146,0))</f>
        <v/>
      </c>
      <c r="BK146" s="240">
        <f>IF(OR(NOT(ISNUMBER($T146)),ISBLANK($W146),NOT(ISNUMBER($X146))),0,IF(BK$132&gt;=YEAR($T146),$W146,0))</f>
        <v/>
      </c>
      <c r="BL146" s="240">
        <f>IF(OR(NOT(ISNUMBER($T146)),ISBLANK($W146),NOT(ISNUMBER($X146))),0,IF(BL$132&gt;=YEAR($T146),$W146,0))</f>
        <v/>
      </c>
      <c r="BM146" s="240">
        <f>IF(OR(NOT(ISNUMBER($T146)),ISBLANK($W146),NOT(ISNUMBER($X146))),0,IF(BM$132&gt;=YEAR($T146),$W146,0))</f>
        <v/>
      </c>
      <c r="BN146" s="240">
        <f>IF(OR(NOT(ISNUMBER($T146)),ISBLANK($W146),NOT(ISNUMBER($X146))),0,IF(BN$132&gt;=YEAR($T146),$W146,0))</f>
        <v/>
      </c>
      <c r="BO146" s="240">
        <f>IF(OR(NOT(ISNUMBER($T146)),ISBLANK($W146),NOT(ISNUMBER($X146))),0,IF(BO$132&gt;=YEAR($T146),$W146,0))</f>
        <v/>
      </c>
      <c r="BP146" s="240">
        <f>IF(OR(NOT(ISNUMBER($T146)),ISBLANK($W146),NOT(ISNUMBER($X146))),0,IF(BP$132&gt;=YEAR($T146),$W146,0))</f>
        <v/>
      </c>
      <c r="BQ146" s="240">
        <f>IF(OR(NOT(ISNUMBER($T146)),ISBLANK($W146),NOT(ISNUMBER($X146))),0,IF(BQ$132&gt;=YEAR($T146),$W146,0))</f>
        <v/>
      </c>
      <c r="BR146" s="240">
        <f>IF(OR(NOT(ISNUMBER($T146)),ISBLANK($W146),NOT(ISNUMBER($X146))),0,IF(BR$132&gt;=YEAR($T146),$W146,0))</f>
        <v/>
      </c>
      <c r="BS146" s="240">
        <f>IF(OR(NOT(ISNUMBER($T146)),ISBLANK($W146),NOT(ISNUMBER($X146))),0,IF(BS$132&gt;=YEAR($T146),$W146,0))</f>
        <v/>
      </c>
      <c r="BT146" s="240">
        <f>IF(OR(NOT(ISNUMBER($T146)),ISBLANK($W146),NOT(ISNUMBER($X146))),0,IF(BT$132&gt;=YEAR($T146),$W146,0))</f>
        <v/>
      </c>
      <c r="BU146" s="240">
        <f>IF(OR(NOT(ISNUMBER($T146)),ISBLANK($W146),NOT(ISNUMBER($X146))),0,IF(BU$132&gt;=YEAR($T146),$W146,0))</f>
        <v/>
      </c>
      <c r="BV146" s="240">
        <f>IF(OR(NOT(ISNUMBER($T146)),ISBLANK($W146),NOT(ISNUMBER($X146))),0,IF(BV$132&gt;=YEAR($T146),$W146,0))</f>
        <v/>
      </c>
      <c r="BW146" s="240">
        <f>IF(OR(NOT(ISNUMBER($T146)),ISBLANK($W146),NOT(ISNUMBER($X146))),0,IF(BW$132&gt;=YEAR($T146),$W146,0))</f>
        <v/>
      </c>
      <c r="BX146" s="240">
        <f>IF(OR(NOT(ISNUMBER($T146)),ISBLANK($W146),NOT(ISNUMBER($X146))),0,IF(BX$132&gt;=YEAR($T146),$W146,0))</f>
        <v/>
      </c>
      <c r="BY146" s="240">
        <f>IF(OR(NOT(ISNUMBER($T146)),ISBLANK($W146),NOT(ISNUMBER($X146))),0,IF(BY$132&gt;=YEAR($T146),$W146,0))</f>
        <v/>
      </c>
    </row>
    <row r="147" ht="15" customHeight="1" s="503">
      <c r="D147" s="14" t="n"/>
      <c r="E147" s="14" t="n"/>
      <c r="F147" s="14" t="n"/>
      <c r="G147" s="14" t="n"/>
      <c r="H147" s="14" t="n"/>
      <c r="I147" s="14" t="n"/>
      <c r="J147" s="14" t="n"/>
      <c r="K147" s="14" t="n"/>
      <c r="N147" s="14" t="n"/>
      <c r="O147" s="14" t="n"/>
      <c r="P147" s="14" t="n"/>
      <c r="Q147" s="14" t="n"/>
      <c r="S147" s="12">
        <f>S22</f>
        <v/>
      </c>
      <c r="T147" s="176">
        <f>AB$279</f>
        <v/>
      </c>
      <c r="U147" s="527">
        <f>U22</f>
        <v/>
      </c>
      <c r="V147" s="285">
        <f>V22</f>
        <v/>
      </c>
      <c r="W147" s="512">
        <f>W22</f>
        <v/>
      </c>
      <c r="X147" s="512">
        <f>X22</f>
        <v/>
      </c>
      <c r="Z147" s="240">
        <f>IF(OR(NOT(ISNUMBER($T147)),ISBLANK($W147),NOT(ISNUMBER($X147))),0,IF(Z$132&gt;=YEAR($T147),$W147,0))</f>
        <v/>
      </c>
      <c r="AA147" s="240">
        <f>IF(OR(NOT(ISNUMBER($T147)),ISBLANK($W147),NOT(ISNUMBER($X147))),0,IF(AA$132&gt;=YEAR($T147),$W147,0))</f>
        <v/>
      </c>
      <c r="AB147" s="240">
        <f>IF(OR(NOT(ISNUMBER($T147)),ISBLANK($W147),NOT(ISNUMBER($X147))),0,IF(AB$132&gt;=YEAR($T147),$W147,0))</f>
        <v/>
      </c>
      <c r="AC147" s="240">
        <f>IF(OR(NOT(ISNUMBER($T147)),ISBLANK($W147),NOT(ISNUMBER($X147))),0,IF(AC$132&gt;=YEAR($T147),$W147,0))</f>
        <v/>
      </c>
      <c r="AD147" s="240">
        <f>IF(OR(NOT(ISNUMBER($T147)),ISBLANK($W147),NOT(ISNUMBER($X147))),0,IF(AD$132&gt;=YEAR($T147),$W147,0))</f>
        <v/>
      </c>
      <c r="AE147" s="240">
        <f>IF(OR(NOT(ISNUMBER($T147)),ISBLANK($W147),NOT(ISNUMBER($X147))),0,IF(AE$132&gt;=YEAR($T147),$W147,0))</f>
        <v/>
      </c>
      <c r="AF147" s="240">
        <f>IF(OR(NOT(ISNUMBER($T147)),ISBLANK($W147),NOT(ISNUMBER($X147))),0,IF(AF$132&gt;=YEAR($T147),$W147,0))</f>
        <v/>
      </c>
      <c r="AG147" s="240">
        <f>IF(OR(NOT(ISNUMBER($T147)),ISBLANK($W147),NOT(ISNUMBER($X147))),0,IF(AG$132&gt;=YEAR($T147),$W147,0))</f>
        <v/>
      </c>
      <c r="AH147" s="240">
        <f>IF(OR(NOT(ISNUMBER($T147)),ISBLANK($W147),NOT(ISNUMBER($X147))),0,IF(AH$132&gt;=YEAR($T147),$W147,0))</f>
        <v/>
      </c>
      <c r="AI147" s="240">
        <f>IF(OR(NOT(ISNUMBER($T147)),ISBLANK($W147),NOT(ISNUMBER($X147))),0,IF(AI$132&gt;=YEAR($T147),$W147,0))</f>
        <v/>
      </c>
      <c r="AJ147" s="240">
        <f>IF(OR(NOT(ISNUMBER($T147)),ISBLANK($W147),NOT(ISNUMBER($X147))),0,IF(AJ$132&gt;=YEAR($T147),$W147,0))</f>
        <v/>
      </c>
      <c r="AK147" s="240">
        <f>IF(OR(NOT(ISNUMBER($T147)),ISBLANK($W147),NOT(ISNUMBER($X147))),0,IF(AK$132&gt;=YEAR($T147),$W147,0))</f>
        <v/>
      </c>
      <c r="AL147" s="240">
        <f>IF(OR(NOT(ISNUMBER($T147)),ISBLANK($W147),NOT(ISNUMBER($X147))),0,IF(AL$132&gt;=YEAR($T147),$W147,0))</f>
        <v/>
      </c>
      <c r="AM147" s="240">
        <f>IF(OR(NOT(ISNUMBER($T147)),ISBLANK($W147),NOT(ISNUMBER($X147))),0,IF(AM$132&gt;=YEAR($T147),$W147,0))</f>
        <v/>
      </c>
      <c r="AN147" s="240">
        <f>IF(OR(NOT(ISNUMBER($T147)),ISBLANK($W147),NOT(ISNUMBER($X147))),0,IF(AN$132&gt;=YEAR($T147),$W147,0))</f>
        <v/>
      </c>
      <c r="AO147" s="240">
        <f>IF(OR(NOT(ISNUMBER($T147)),ISBLANK($W147),NOT(ISNUMBER($X147))),0,IF(AO$132&gt;=YEAR($T147),$W147,0))</f>
        <v/>
      </c>
      <c r="AP147" s="240">
        <f>IF(OR(NOT(ISNUMBER($T147)),ISBLANK($W147),NOT(ISNUMBER($X147))),0,IF(AP$132&gt;=YEAR($T147),$W147,0))</f>
        <v/>
      </c>
      <c r="AQ147" s="240">
        <f>IF(OR(NOT(ISNUMBER($T147)),ISBLANK($W147),NOT(ISNUMBER($X147))),0,IF(AQ$132&gt;=YEAR($T147),$W147,0))</f>
        <v/>
      </c>
      <c r="AR147" s="240">
        <f>IF(OR(NOT(ISNUMBER($T147)),ISBLANK($W147),NOT(ISNUMBER($X147))),0,IF(AR$132&gt;=YEAR($T147),$W147,0))</f>
        <v/>
      </c>
      <c r="AS147" s="240">
        <f>IF(OR(NOT(ISNUMBER($T147)),ISBLANK($W147),NOT(ISNUMBER($X147))),0,IF(AS$132&gt;=YEAR($T147),$W147,0))</f>
        <v/>
      </c>
      <c r="AT147" s="240">
        <f>IF(OR(NOT(ISNUMBER($T147)),ISBLANK($W147),NOT(ISNUMBER($X147))),0,IF(AT$132&gt;=YEAR($T147),$W147,0))</f>
        <v/>
      </c>
      <c r="AU147" s="240">
        <f>IF(OR(NOT(ISNUMBER($T147)),ISBLANK($W147),NOT(ISNUMBER($X147))),0,IF(AU$132&gt;=YEAR($T147),$W147,0))</f>
        <v/>
      </c>
      <c r="AV147" s="240">
        <f>IF(OR(NOT(ISNUMBER($T147)),ISBLANK($W147),NOT(ISNUMBER($X147))),0,IF(AV$132&gt;=YEAR($T147),$W147,0))</f>
        <v/>
      </c>
      <c r="AW147" s="240">
        <f>IF(OR(NOT(ISNUMBER($T147)),ISBLANK($W147),NOT(ISNUMBER($X147))),0,IF(AW$132&gt;=YEAR($T147),$W147,0))</f>
        <v/>
      </c>
      <c r="AX147" s="240">
        <f>IF(OR(NOT(ISNUMBER($T147)),ISBLANK($W147),NOT(ISNUMBER($X147))),0,IF(AX$132&gt;=YEAR($T147),$W147,0))</f>
        <v/>
      </c>
      <c r="AY147" s="240">
        <f>IF(OR(NOT(ISNUMBER($T147)),ISBLANK($W147),NOT(ISNUMBER($X147))),0,IF(AY$132&gt;=YEAR($T147),$W147,0))</f>
        <v/>
      </c>
      <c r="AZ147" s="240">
        <f>IF(OR(NOT(ISNUMBER($T147)),ISBLANK($W147),NOT(ISNUMBER($X147))),0,IF(AZ$132&gt;=YEAR($T147),$W147,0))</f>
        <v/>
      </c>
      <c r="BA147" s="240">
        <f>IF(OR(NOT(ISNUMBER($T147)),ISBLANK($W147),NOT(ISNUMBER($X147))),0,IF(BA$132&gt;=YEAR($T147),$W147,0))</f>
        <v/>
      </c>
      <c r="BB147" s="240">
        <f>IF(OR(NOT(ISNUMBER($T147)),ISBLANK($W147),NOT(ISNUMBER($X147))),0,IF(BB$132&gt;=YEAR($T147),$W147,0))</f>
        <v/>
      </c>
      <c r="BC147" s="240">
        <f>IF(OR(NOT(ISNUMBER($T147)),ISBLANK($W147),NOT(ISNUMBER($X147))),0,IF(BC$132&gt;=YEAR($T147),$W147,0))</f>
        <v/>
      </c>
      <c r="BD147" s="240">
        <f>IF(OR(NOT(ISNUMBER($T147)),ISBLANK($W147),NOT(ISNUMBER($X147))),0,IF(BD$132&gt;=YEAR($T147),$W147,0))</f>
        <v/>
      </c>
      <c r="BE147" s="240">
        <f>IF(OR(NOT(ISNUMBER($T147)),ISBLANK($W147),NOT(ISNUMBER($X147))),0,IF(BE$132&gt;=YEAR($T147),$W147,0))</f>
        <v/>
      </c>
      <c r="BF147" s="240">
        <f>IF(OR(NOT(ISNUMBER($T147)),ISBLANK($W147),NOT(ISNUMBER($X147))),0,IF(BF$132&gt;=YEAR($T147),$W147,0))</f>
        <v/>
      </c>
      <c r="BG147" s="240">
        <f>IF(OR(NOT(ISNUMBER($T147)),ISBLANK($W147),NOT(ISNUMBER($X147))),0,IF(BG$132&gt;=YEAR($T147),$W147,0))</f>
        <v/>
      </c>
      <c r="BH147" s="240">
        <f>IF(OR(NOT(ISNUMBER($T147)),ISBLANK($W147),NOT(ISNUMBER($X147))),0,IF(BH$132&gt;=YEAR($T147),$W147,0))</f>
        <v/>
      </c>
      <c r="BI147" s="240">
        <f>IF(OR(NOT(ISNUMBER($T147)),ISBLANK($W147),NOT(ISNUMBER($X147))),0,IF(BI$132&gt;=YEAR($T147),$W147,0))</f>
        <v/>
      </c>
      <c r="BJ147" s="240">
        <f>IF(OR(NOT(ISNUMBER($T147)),ISBLANK($W147),NOT(ISNUMBER($X147))),0,IF(BJ$132&gt;=YEAR($T147),$W147,0))</f>
        <v/>
      </c>
      <c r="BK147" s="240">
        <f>IF(OR(NOT(ISNUMBER($T147)),ISBLANK($W147),NOT(ISNUMBER($X147))),0,IF(BK$132&gt;=YEAR($T147),$W147,0))</f>
        <v/>
      </c>
      <c r="BL147" s="240">
        <f>IF(OR(NOT(ISNUMBER($T147)),ISBLANK($W147),NOT(ISNUMBER($X147))),0,IF(BL$132&gt;=YEAR($T147),$W147,0))</f>
        <v/>
      </c>
      <c r="BM147" s="240">
        <f>IF(OR(NOT(ISNUMBER($T147)),ISBLANK($W147),NOT(ISNUMBER($X147))),0,IF(BM$132&gt;=YEAR($T147),$W147,0))</f>
        <v/>
      </c>
      <c r="BN147" s="240">
        <f>IF(OR(NOT(ISNUMBER($T147)),ISBLANK($W147),NOT(ISNUMBER($X147))),0,IF(BN$132&gt;=YEAR($T147),$W147,0))</f>
        <v/>
      </c>
      <c r="BO147" s="240">
        <f>IF(OR(NOT(ISNUMBER($T147)),ISBLANK($W147),NOT(ISNUMBER($X147))),0,IF(BO$132&gt;=YEAR($T147),$W147,0))</f>
        <v/>
      </c>
      <c r="BP147" s="240">
        <f>IF(OR(NOT(ISNUMBER($T147)),ISBLANK($W147),NOT(ISNUMBER($X147))),0,IF(BP$132&gt;=YEAR($T147),$W147,0))</f>
        <v/>
      </c>
      <c r="BQ147" s="240">
        <f>IF(OR(NOT(ISNUMBER($T147)),ISBLANK($W147),NOT(ISNUMBER($X147))),0,IF(BQ$132&gt;=YEAR($T147),$W147,0))</f>
        <v/>
      </c>
      <c r="BR147" s="240">
        <f>IF(OR(NOT(ISNUMBER($T147)),ISBLANK($W147),NOT(ISNUMBER($X147))),0,IF(BR$132&gt;=YEAR($T147),$W147,0))</f>
        <v/>
      </c>
      <c r="BS147" s="240">
        <f>IF(OR(NOT(ISNUMBER($T147)),ISBLANK($W147),NOT(ISNUMBER($X147))),0,IF(BS$132&gt;=YEAR($T147),$W147,0))</f>
        <v/>
      </c>
      <c r="BT147" s="240">
        <f>IF(OR(NOT(ISNUMBER($T147)),ISBLANK($W147),NOT(ISNUMBER($X147))),0,IF(BT$132&gt;=YEAR($T147),$W147,0))</f>
        <v/>
      </c>
      <c r="BU147" s="240">
        <f>IF(OR(NOT(ISNUMBER($T147)),ISBLANK($W147),NOT(ISNUMBER($X147))),0,IF(BU$132&gt;=YEAR($T147),$W147,0))</f>
        <v/>
      </c>
      <c r="BV147" s="240">
        <f>IF(OR(NOT(ISNUMBER($T147)),ISBLANK($W147),NOT(ISNUMBER($X147))),0,IF(BV$132&gt;=YEAR($T147),$W147,0))</f>
        <v/>
      </c>
      <c r="BW147" s="240">
        <f>IF(OR(NOT(ISNUMBER($T147)),ISBLANK($W147),NOT(ISNUMBER($X147))),0,IF(BW$132&gt;=YEAR($T147),$W147,0))</f>
        <v/>
      </c>
      <c r="BX147" s="240">
        <f>IF(OR(NOT(ISNUMBER($T147)),ISBLANK($W147),NOT(ISNUMBER($X147))),0,IF(BX$132&gt;=YEAR($T147),$W147,0))</f>
        <v/>
      </c>
      <c r="BY147" s="240">
        <f>IF(OR(NOT(ISNUMBER($T147)),ISBLANK($W147),NOT(ISNUMBER($X147))),0,IF(BY$132&gt;=YEAR($T147),$W147,0))</f>
        <v/>
      </c>
    </row>
    <row r="148" ht="15" customHeight="1" s="503">
      <c r="D148" s="14" t="n"/>
      <c r="E148" s="14" t="n"/>
      <c r="F148" s="14" t="n"/>
      <c r="G148" s="14" t="n"/>
      <c r="H148" s="14" t="n"/>
      <c r="I148" s="14" t="n"/>
      <c r="J148" s="14" t="n"/>
      <c r="K148" s="14" t="n"/>
      <c r="L148" s="14" t="n"/>
      <c r="M148" s="14" t="n"/>
      <c r="N148" s="14" t="n"/>
      <c r="O148" s="14" t="n"/>
      <c r="P148" s="14" t="n"/>
      <c r="Q148" s="14" t="n"/>
      <c r="S148" s="12">
        <f>S23</f>
        <v/>
      </c>
      <c r="T148" s="176">
        <f>AB$279</f>
        <v/>
      </c>
      <c r="U148" s="527">
        <f>U23</f>
        <v/>
      </c>
      <c r="V148" s="285">
        <f>V23</f>
        <v/>
      </c>
      <c r="W148" s="512">
        <f>W23</f>
        <v/>
      </c>
      <c r="X148" s="512">
        <f>X23</f>
        <v/>
      </c>
      <c r="Z148" s="240">
        <f>IF(OR(NOT(ISNUMBER($T148)),ISBLANK($W148),NOT(ISNUMBER($X148))),0,IF(Z$132&gt;=YEAR($T148),$W148,0))</f>
        <v/>
      </c>
      <c r="AA148" s="240">
        <f>IF(OR(NOT(ISNUMBER($T148)),ISBLANK($W148),NOT(ISNUMBER($X148))),0,IF(AA$132&gt;=YEAR($T148),$W148,0))</f>
        <v/>
      </c>
      <c r="AB148" s="240">
        <f>IF(OR(NOT(ISNUMBER($T148)),ISBLANK($W148),NOT(ISNUMBER($X148))),0,IF(AB$132&gt;=YEAR($T148),$W148,0))</f>
        <v/>
      </c>
      <c r="AC148" s="240">
        <f>IF(OR(NOT(ISNUMBER($T148)),ISBLANK($W148),NOT(ISNUMBER($X148))),0,IF(AC$132&gt;=YEAR($T148),$W148,0))</f>
        <v/>
      </c>
      <c r="AD148" s="240">
        <f>IF(OR(NOT(ISNUMBER($T148)),ISBLANK($W148),NOT(ISNUMBER($X148))),0,IF(AD$132&gt;=YEAR($T148),$W148,0))</f>
        <v/>
      </c>
      <c r="AE148" s="240">
        <f>IF(OR(NOT(ISNUMBER($T148)),ISBLANK($W148),NOT(ISNUMBER($X148))),0,IF(AE$132&gt;=YEAR($T148),$W148,0))</f>
        <v/>
      </c>
      <c r="AF148" s="240">
        <f>IF(OR(NOT(ISNUMBER($T148)),ISBLANK($W148),NOT(ISNUMBER($X148))),0,IF(AF$132&gt;=YEAR($T148),$W148,0))</f>
        <v/>
      </c>
      <c r="AG148" s="240">
        <f>IF(OR(NOT(ISNUMBER($T148)),ISBLANK($W148),NOT(ISNUMBER($X148))),0,IF(AG$132&gt;=YEAR($T148),$W148,0))</f>
        <v/>
      </c>
      <c r="AH148" s="240">
        <f>IF(OR(NOT(ISNUMBER($T148)),ISBLANK($W148),NOT(ISNUMBER($X148))),0,IF(AH$132&gt;=YEAR($T148),$W148,0))</f>
        <v/>
      </c>
      <c r="AI148" s="240">
        <f>IF(OR(NOT(ISNUMBER($T148)),ISBLANK($W148),NOT(ISNUMBER($X148))),0,IF(AI$132&gt;=YEAR($T148),$W148,0))</f>
        <v/>
      </c>
      <c r="AJ148" s="240">
        <f>IF(OR(NOT(ISNUMBER($T148)),ISBLANK($W148),NOT(ISNUMBER($X148))),0,IF(AJ$132&gt;=YEAR($T148),$W148,0))</f>
        <v/>
      </c>
      <c r="AK148" s="240">
        <f>IF(OR(NOT(ISNUMBER($T148)),ISBLANK($W148),NOT(ISNUMBER($X148))),0,IF(AK$132&gt;=YEAR($T148),$W148,0))</f>
        <v/>
      </c>
      <c r="AL148" s="240">
        <f>IF(OR(NOT(ISNUMBER($T148)),ISBLANK($W148),NOT(ISNUMBER($X148))),0,IF(AL$132&gt;=YEAR($T148),$W148,0))</f>
        <v/>
      </c>
      <c r="AM148" s="240">
        <f>IF(OR(NOT(ISNUMBER($T148)),ISBLANK($W148),NOT(ISNUMBER($X148))),0,IF(AM$132&gt;=YEAR($T148),$W148,0))</f>
        <v/>
      </c>
      <c r="AN148" s="240">
        <f>IF(OR(NOT(ISNUMBER($T148)),ISBLANK($W148),NOT(ISNUMBER($X148))),0,IF(AN$132&gt;=YEAR($T148),$W148,0))</f>
        <v/>
      </c>
      <c r="AO148" s="240">
        <f>IF(OR(NOT(ISNUMBER($T148)),ISBLANK($W148),NOT(ISNUMBER($X148))),0,IF(AO$132&gt;=YEAR($T148),$W148,0))</f>
        <v/>
      </c>
      <c r="AP148" s="240">
        <f>IF(OR(NOT(ISNUMBER($T148)),ISBLANK($W148),NOT(ISNUMBER($X148))),0,IF(AP$132&gt;=YEAR($T148),$W148,0))</f>
        <v/>
      </c>
      <c r="AQ148" s="240">
        <f>IF(OR(NOT(ISNUMBER($T148)),ISBLANK($W148),NOT(ISNUMBER($X148))),0,IF(AQ$132&gt;=YEAR($T148),$W148,0))</f>
        <v/>
      </c>
      <c r="AR148" s="240">
        <f>IF(OR(NOT(ISNUMBER($T148)),ISBLANK($W148),NOT(ISNUMBER($X148))),0,IF(AR$132&gt;=YEAR($T148),$W148,0))</f>
        <v/>
      </c>
      <c r="AS148" s="240">
        <f>IF(OR(NOT(ISNUMBER($T148)),ISBLANK($W148),NOT(ISNUMBER($X148))),0,IF(AS$132&gt;=YEAR($T148),$W148,0))</f>
        <v/>
      </c>
      <c r="AT148" s="240">
        <f>IF(OR(NOT(ISNUMBER($T148)),ISBLANK($W148),NOT(ISNUMBER($X148))),0,IF(AT$132&gt;=YEAR($T148),$W148,0))</f>
        <v/>
      </c>
      <c r="AU148" s="240">
        <f>IF(OR(NOT(ISNUMBER($T148)),ISBLANK($W148),NOT(ISNUMBER($X148))),0,IF(AU$132&gt;=YEAR($T148),$W148,0))</f>
        <v/>
      </c>
      <c r="AV148" s="240">
        <f>IF(OR(NOT(ISNUMBER($T148)),ISBLANK($W148),NOT(ISNUMBER($X148))),0,IF(AV$132&gt;=YEAR($T148),$W148,0))</f>
        <v/>
      </c>
      <c r="AW148" s="240">
        <f>IF(OR(NOT(ISNUMBER($T148)),ISBLANK($W148),NOT(ISNUMBER($X148))),0,IF(AW$132&gt;=YEAR($T148),$W148,0))</f>
        <v/>
      </c>
      <c r="AX148" s="240">
        <f>IF(OR(NOT(ISNUMBER($T148)),ISBLANK($W148),NOT(ISNUMBER($X148))),0,IF(AX$132&gt;=YEAR($T148),$W148,0))</f>
        <v/>
      </c>
      <c r="AY148" s="240">
        <f>IF(OR(NOT(ISNUMBER($T148)),ISBLANK($W148),NOT(ISNUMBER($X148))),0,IF(AY$132&gt;=YEAR($T148),$W148,0))</f>
        <v/>
      </c>
      <c r="AZ148" s="240">
        <f>IF(OR(NOT(ISNUMBER($T148)),ISBLANK($W148),NOT(ISNUMBER($X148))),0,IF(AZ$132&gt;=YEAR($T148),$W148,0))</f>
        <v/>
      </c>
      <c r="BA148" s="240">
        <f>IF(OR(NOT(ISNUMBER($T148)),ISBLANK($W148),NOT(ISNUMBER($X148))),0,IF(BA$132&gt;=YEAR($T148),$W148,0))</f>
        <v/>
      </c>
      <c r="BB148" s="240">
        <f>IF(OR(NOT(ISNUMBER($T148)),ISBLANK($W148),NOT(ISNUMBER($X148))),0,IF(BB$132&gt;=YEAR($T148),$W148,0))</f>
        <v/>
      </c>
      <c r="BC148" s="240">
        <f>IF(OR(NOT(ISNUMBER($T148)),ISBLANK($W148),NOT(ISNUMBER($X148))),0,IF(BC$132&gt;=YEAR($T148),$W148,0))</f>
        <v/>
      </c>
      <c r="BD148" s="240">
        <f>IF(OR(NOT(ISNUMBER($T148)),ISBLANK($W148),NOT(ISNUMBER($X148))),0,IF(BD$132&gt;=YEAR($T148),$W148,0))</f>
        <v/>
      </c>
      <c r="BE148" s="240">
        <f>IF(OR(NOT(ISNUMBER($T148)),ISBLANK($W148),NOT(ISNUMBER($X148))),0,IF(BE$132&gt;=YEAR($T148),$W148,0))</f>
        <v/>
      </c>
      <c r="BF148" s="240">
        <f>IF(OR(NOT(ISNUMBER($T148)),ISBLANK($W148),NOT(ISNUMBER($X148))),0,IF(BF$132&gt;=YEAR($T148),$W148,0))</f>
        <v/>
      </c>
      <c r="BG148" s="240">
        <f>IF(OR(NOT(ISNUMBER($T148)),ISBLANK($W148),NOT(ISNUMBER($X148))),0,IF(BG$132&gt;=YEAR($T148),$W148,0))</f>
        <v/>
      </c>
      <c r="BH148" s="240">
        <f>IF(OR(NOT(ISNUMBER($T148)),ISBLANK($W148),NOT(ISNUMBER($X148))),0,IF(BH$132&gt;=YEAR($T148),$W148,0))</f>
        <v/>
      </c>
      <c r="BI148" s="240">
        <f>IF(OR(NOT(ISNUMBER($T148)),ISBLANK($W148),NOT(ISNUMBER($X148))),0,IF(BI$132&gt;=YEAR($T148),$W148,0))</f>
        <v/>
      </c>
      <c r="BJ148" s="240">
        <f>IF(OR(NOT(ISNUMBER($T148)),ISBLANK($W148),NOT(ISNUMBER($X148))),0,IF(BJ$132&gt;=YEAR($T148),$W148,0))</f>
        <v/>
      </c>
      <c r="BK148" s="240">
        <f>IF(OR(NOT(ISNUMBER($T148)),ISBLANK($W148),NOT(ISNUMBER($X148))),0,IF(BK$132&gt;=YEAR($T148),$W148,0))</f>
        <v/>
      </c>
      <c r="BL148" s="240">
        <f>IF(OR(NOT(ISNUMBER($T148)),ISBLANK($W148),NOT(ISNUMBER($X148))),0,IF(BL$132&gt;=YEAR($T148),$W148,0))</f>
        <v/>
      </c>
      <c r="BM148" s="240">
        <f>IF(OR(NOT(ISNUMBER($T148)),ISBLANK($W148),NOT(ISNUMBER($X148))),0,IF(BM$132&gt;=YEAR($T148),$W148,0))</f>
        <v/>
      </c>
      <c r="BN148" s="240">
        <f>IF(OR(NOT(ISNUMBER($T148)),ISBLANK($W148),NOT(ISNUMBER($X148))),0,IF(BN$132&gt;=YEAR($T148),$W148,0))</f>
        <v/>
      </c>
      <c r="BO148" s="240">
        <f>IF(OR(NOT(ISNUMBER($T148)),ISBLANK($W148),NOT(ISNUMBER($X148))),0,IF(BO$132&gt;=YEAR($T148),$W148,0))</f>
        <v/>
      </c>
      <c r="BP148" s="240">
        <f>IF(OR(NOT(ISNUMBER($T148)),ISBLANK($W148),NOT(ISNUMBER($X148))),0,IF(BP$132&gt;=YEAR($T148),$W148,0))</f>
        <v/>
      </c>
      <c r="BQ148" s="240">
        <f>IF(OR(NOT(ISNUMBER($T148)),ISBLANK($W148),NOT(ISNUMBER($X148))),0,IF(BQ$132&gt;=YEAR($T148),$W148,0))</f>
        <v/>
      </c>
      <c r="BR148" s="240">
        <f>IF(OR(NOT(ISNUMBER($T148)),ISBLANK($W148),NOT(ISNUMBER($X148))),0,IF(BR$132&gt;=YEAR($T148),$W148,0))</f>
        <v/>
      </c>
      <c r="BS148" s="240">
        <f>IF(OR(NOT(ISNUMBER($T148)),ISBLANK($W148),NOT(ISNUMBER($X148))),0,IF(BS$132&gt;=YEAR($T148),$W148,0))</f>
        <v/>
      </c>
      <c r="BT148" s="240">
        <f>IF(OR(NOT(ISNUMBER($T148)),ISBLANK($W148),NOT(ISNUMBER($X148))),0,IF(BT$132&gt;=YEAR($T148),$W148,0))</f>
        <v/>
      </c>
      <c r="BU148" s="240">
        <f>IF(OR(NOT(ISNUMBER($T148)),ISBLANK($W148),NOT(ISNUMBER($X148))),0,IF(BU$132&gt;=YEAR($T148),$W148,0))</f>
        <v/>
      </c>
      <c r="BV148" s="240">
        <f>IF(OR(NOT(ISNUMBER($T148)),ISBLANK($W148),NOT(ISNUMBER($X148))),0,IF(BV$132&gt;=YEAR($T148),$W148,0))</f>
        <v/>
      </c>
      <c r="BW148" s="240">
        <f>IF(OR(NOT(ISNUMBER($T148)),ISBLANK($W148),NOT(ISNUMBER($X148))),0,IF(BW$132&gt;=YEAR($T148),$W148,0))</f>
        <v/>
      </c>
      <c r="BX148" s="240">
        <f>IF(OR(NOT(ISNUMBER($T148)),ISBLANK($W148),NOT(ISNUMBER($X148))),0,IF(BX$132&gt;=YEAR($T148),$W148,0))</f>
        <v/>
      </c>
      <c r="BY148" s="240">
        <f>IF(OR(NOT(ISNUMBER($T148)),ISBLANK($W148),NOT(ISNUMBER($X148))),0,IF(BY$132&gt;=YEAR($T148),$W148,0))</f>
        <v/>
      </c>
    </row>
    <row r="149" ht="15" customHeight="1" s="503">
      <c r="D149" s="14" t="n"/>
      <c r="E149" s="14" t="n"/>
      <c r="F149" s="14" t="n"/>
      <c r="G149" s="14" t="n"/>
      <c r="H149" s="14" t="n"/>
      <c r="I149" s="14" t="n"/>
      <c r="J149" s="14" t="n"/>
      <c r="K149" s="14" t="n"/>
      <c r="L149" s="14" t="n"/>
      <c r="M149" s="14" t="n"/>
      <c r="N149" s="14" t="n"/>
      <c r="O149" s="14" t="n"/>
      <c r="P149" s="14" t="n"/>
      <c r="Q149" s="14" t="n"/>
      <c r="S149" s="12">
        <f>S24</f>
        <v/>
      </c>
      <c r="T149" s="176">
        <f>AB$279</f>
        <v/>
      </c>
      <c r="U149" s="527">
        <f>U24</f>
        <v/>
      </c>
      <c r="V149" s="285">
        <f>V24</f>
        <v/>
      </c>
      <c r="W149" s="512">
        <f>W24</f>
        <v/>
      </c>
      <c r="X149" s="512">
        <f>X24</f>
        <v/>
      </c>
      <c r="Z149" s="240">
        <f>IF(OR(NOT(ISNUMBER($T149)),ISBLANK($W149),NOT(ISNUMBER($X149))),0,IF(Z$132&gt;=YEAR($T149),$W149,0))</f>
        <v/>
      </c>
      <c r="AA149" s="240">
        <f>IF(OR(NOT(ISNUMBER($T149)),ISBLANK($W149),NOT(ISNUMBER($X149))),0,IF(AA$132&gt;=YEAR($T149),$W149,0))</f>
        <v/>
      </c>
      <c r="AB149" s="240">
        <f>IF(OR(NOT(ISNUMBER($T149)),ISBLANK($W149),NOT(ISNUMBER($X149))),0,IF(AB$132&gt;=YEAR($T149),$W149,0))</f>
        <v/>
      </c>
      <c r="AC149" s="240">
        <f>IF(OR(NOT(ISNUMBER($T149)),ISBLANK($W149),NOT(ISNUMBER($X149))),0,IF(AC$132&gt;=YEAR($T149),$W149,0))</f>
        <v/>
      </c>
      <c r="AD149" s="240">
        <f>IF(OR(NOT(ISNUMBER($T149)),ISBLANK($W149),NOT(ISNUMBER($X149))),0,IF(AD$132&gt;=YEAR($T149),$W149,0))</f>
        <v/>
      </c>
      <c r="AE149" s="240">
        <f>IF(OR(NOT(ISNUMBER($T149)),ISBLANK($W149),NOT(ISNUMBER($X149))),0,IF(AE$132&gt;=YEAR($T149),$W149,0))</f>
        <v/>
      </c>
      <c r="AF149" s="240">
        <f>IF(OR(NOT(ISNUMBER($T149)),ISBLANK($W149),NOT(ISNUMBER($X149))),0,IF(AF$132&gt;=YEAR($T149),$W149,0))</f>
        <v/>
      </c>
      <c r="AG149" s="240">
        <f>IF(OR(NOT(ISNUMBER($T149)),ISBLANK($W149),NOT(ISNUMBER($X149))),0,IF(AG$132&gt;=YEAR($T149),$W149,0))</f>
        <v/>
      </c>
      <c r="AH149" s="240">
        <f>IF(OR(NOT(ISNUMBER($T149)),ISBLANK($W149),NOT(ISNUMBER($X149))),0,IF(AH$132&gt;=YEAR($T149),$W149,0))</f>
        <v/>
      </c>
      <c r="AI149" s="240">
        <f>IF(OR(NOT(ISNUMBER($T149)),ISBLANK($W149),NOT(ISNUMBER($X149))),0,IF(AI$132&gt;=YEAR($T149),$W149,0))</f>
        <v/>
      </c>
      <c r="AJ149" s="240">
        <f>IF(OR(NOT(ISNUMBER($T149)),ISBLANK($W149),NOT(ISNUMBER($X149))),0,IF(AJ$132&gt;=YEAR($T149),$W149,0))</f>
        <v/>
      </c>
      <c r="AK149" s="240">
        <f>IF(OR(NOT(ISNUMBER($T149)),ISBLANK($W149),NOT(ISNUMBER($X149))),0,IF(AK$132&gt;=YEAR($T149),$W149,0))</f>
        <v/>
      </c>
      <c r="AL149" s="240">
        <f>IF(OR(NOT(ISNUMBER($T149)),ISBLANK($W149),NOT(ISNUMBER($X149))),0,IF(AL$132&gt;=YEAR($T149),$W149,0))</f>
        <v/>
      </c>
      <c r="AM149" s="240">
        <f>IF(OR(NOT(ISNUMBER($T149)),ISBLANK($W149),NOT(ISNUMBER($X149))),0,IF(AM$132&gt;=YEAR($T149),$W149,0))</f>
        <v/>
      </c>
      <c r="AN149" s="240">
        <f>IF(OR(NOT(ISNUMBER($T149)),ISBLANK($W149),NOT(ISNUMBER($X149))),0,IF(AN$132&gt;=YEAR($T149),$W149,0))</f>
        <v/>
      </c>
      <c r="AO149" s="240">
        <f>IF(OR(NOT(ISNUMBER($T149)),ISBLANK($W149),NOT(ISNUMBER($X149))),0,IF(AO$132&gt;=YEAR($T149),$W149,0))</f>
        <v/>
      </c>
      <c r="AP149" s="240">
        <f>IF(OR(NOT(ISNUMBER($T149)),ISBLANK($W149),NOT(ISNUMBER($X149))),0,IF(AP$132&gt;=YEAR($T149),$W149,0))</f>
        <v/>
      </c>
      <c r="AQ149" s="240">
        <f>IF(OR(NOT(ISNUMBER($T149)),ISBLANK($W149),NOT(ISNUMBER($X149))),0,IF(AQ$132&gt;=YEAR($T149),$W149,0))</f>
        <v/>
      </c>
      <c r="AR149" s="240">
        <f>IF(OR(NOT(ISNUMBER($T149)),ISBLANK($W149),NOT(ISNUMBER($X149))),0,IF(AR$132&gt;=YEAR($T149),$W149,0))</f>
        <v/>
      </c>
      <c r="AS149" s="240">
        <f>IF(OR(NOT(ISNUMBER($T149)),ISBLANK($W149),NOT(ISNUMBER($X149))),0,IF(AS$132&gt;=YEAR($T149),$W149,0))</f>
        <v/>
      </c>
      <c r="AT149" s="240">
        <f>IF(OR(NOT(ISNUMBER($T149)),ISBLANK($W149),NOT(ISNUMBER($X149))),0,IF(AT$132&gt;=YEAR($T149),$W149,0))</f>
        <v/>
      </c>
      <c r="AU149" s="240">
        <f>IF(OR(NOT(ISNUMBER($T149)),ISBLANK($W149),NOT(ISNUMBER($X149))),0,IF(AU$132&gt;=YEAR($T149),$W149,0))</f>
        <v/>
      </c>
      <c r="AV149" s="240">
        <f>IF(OR(NOT(ISNUMBER($T149)),ISBLANK($W149),NOT(ISNUMBER($X149))),0,IF(AV$132&gt;=YEAR($T149),$W149,0))</f>
        <v/>
      </c>
      <c r="AW149" s="240">
        <f>IF(OR(NOT(ISNUMBER($T149)),ISBLANK($W149),NOT(ISNUMBER($X149))),0,IF(AW$132&gt;=YEAR($T149),$W149,0))</f>
        <v/>
      </c>
      <c r="AX149" s="240">
        <f>IF(OR(NOT(ISNUMBER($T149)),ISBLANK($W149),NOT(ISNUMBER($X149))),0,IF(AX$132&gt;=YEAR($T149),$W149,0))</f>
        <v/>
      </c>
      <c r="AY149" s="240">
        <f>IF(OR(NOT(ISNUMBER($T149)),ISBLANK($W149),NOT(ISNUMBER($X149))),0,IF(AY$132&gt;=YEAR($T149),$W149,0))</f>
        <v/>
      </c>
      <c r="AZ149" s="240">
        <f>IF(OR(NOT(ISNUMBER($T149)),ISBLANK($W149),NOT(ISNUMBER($X149))),0,IF(AZ$132&gt;=YEAR($T149),$W149,0))</f>
        <v/>
      </c>
      <c r="BA149" s="240">
        <f>IF(OR(NOT(ISNUMBER($T149)),ISBLANK($W149),NOT(ISNUMBER($X149))),0,IF(BA$132&gt;=YEAR($T149),$W149,0))</f>
        <v/>
      </c>
      <c r="BB149" s="240">
        <f>IF(OR(NOT(ISNUMBER($T149)),ISBLANK($W149),NOT(ISNUMBER($X149))),0,IF(BB$132&gt;=YEAR($T149),$W149,0))</f>
        <v/>
      </c>
      <c r="BC149" s="240">
        <f>IF(OR(NOT(ISNUMBER($T149)),ISBLANK($W149),NOT(ISNUMBER($X149))),0,IF(BC$132&gt;=YEAR($T149),$W149,0))</f>
        <v/>
      </c>
      <c r="BD149" s="240">
        <f>IF(OR(NOT(ISNUMBER($T149)),ISBLANK($W149),NOT(ISNUMBER($X149))),0,IF(BD$132&gt;=YEAR($T149),$W149,0))</f>
        <v/>
      </c>
      <c r="BE149" s="240">
        <f>IF(OR(NOT(ISNUMBER($T149)),ISBLANK($W149),NOT(ISNUMBER($X149))),0,IF(BE$132&gt;=YEAR($T149),$W149,0))</f>
        <v/>
      </c>
      <c r="BF149" s="240">
        <f>IF(OR(NOT(ISNUMBER($T149)),ISBLANK($W149),NOT(ISNUMBER($X149))),0,IF(BF$132&gt;=YEAR($T149),$W149,0))</f>
        <v/>
      </c>
      <c r="BG149" s="240">
        <f>IF(OR(NOT(ISNUMBER($T149)),ISBLANK($W149),NOT(ISNUMBER($X149))),0,IF(BG$132&gt;=YEAR($T149),$W149,0))</f>
        <v/>
      </c>
      <c r="BH149" s="240">
        <f>IF(OR(NOT(ISNUMBER($T149)),ISBLANK($W149),NOT(ISNUMBER($X149))),0,IF(BH$132&gt;=YEAR($T149),$W149,0))</f>
        <v/>
      </c>
      <c r="BI149" s="240">
        <f>IF(OR(NOT(ISNUMBER($T149)),ISBLANK($W149),NOT(ISNUMBER($X149))),0,IF(BI$132&gt;=YEAR($T149),$W149,0))</f>
        <v/>
      </c>
      <c r="BJ149" s="240">
        <f>IF(OR(NOT(ISNUMBER($T149)),ISBLANK($W149),NOT(ISNUMBER($X149))),0,IF(BJ$132&gt;=YEAR($T149),$W149,0))</f>
        <v/>
      </c>
      <c r="BK149" s="240">
        <f>IF(OR(NOT(ISNUMBER($T149)),ISBLANK($W149),NOT(ISNUMBER($X149))),0,IF(BK$132&gt;=YEAR($T149),$W149,0))</f>
        <v/>
      </c>
      <c r="BL149" s="240">
        <f>IF(OR(NOT(ISNUMBER($T149)),ISBLANK($W149),NOT(ISNUMBER($X149))),0,IF(BL$132&gt;=YEAR($T149),$W149,0))</f>
        <v/>
      </c>
      <c r="BM149" s="240">
        <f>IF(OR(NOT(ISNUMBER($T149)),ISBLANK($W149),NOT(ISNUMBER($X149))),0,IF(BM$132&gt;=YEAR($T149),$W149,0))</f>
        <v/>
      </c>
      <c r="BN149" s="240">
        <f>IF(OR(NOT(ISNUMBER($T149)),ISBLANK($W149),NOT(ISNUMBER($X149))),0,IF(BN$132&gt;=YEAR($T149),$W149,0))</f>
        <v/>
      </c>
      <c r="BO149" s="240">
        <f>IF(OR(NOT(ISNUMBER($T149)),ISBLANK($W149),NOT(ISNUMBER($X149))),0,IF(BO$132&gt;=YEAR($T149),$W149,0))</f>
        <v/>
      </c>
      <c r="BP149" s="240">
        <f>IF(OR(NOT(ISNUMBER($T149)),ISBLANK($W149),NOT(ISNUMBER($X149))),0,IF(BP$132&gt;=YEAR($T149),$W149,0))</f>
        <v/>
      </c>
      <c r="BQ149" s="240">
        <f>IF(OR(NOT(ISNUMBER($T149)),ISBLANK($W149),NOT(ISNUMBER($X149))),0,IF(BQ$132&gt;=YEAR($T149),$W149,0))</f>
        <v/>
      </c>
      <c r="BR149" s="240">
        <f>IF(OR(NOT(ISNUMBER($T149)),ISBLANK($W149),NOT(ISNUMBER($X149))),0,IF(BR$132&gt;=YEAR($T149),$W149,0))</f>
        <v/>
      </c>
      <c r="BS149" s="240">
        <f>IF(OR(NOT(ISNUMBER($T149)),ISBLANK($W149),NOT(ISNUMBER($X149))),0,IF(BS$132&gt;=YEAR($T149),$W149,0))</f>
        <v/>
      </c>
      <c r="BT149" s="240">
        <f>IF(OR(NOT(ISNUMBER($T149)),ISBLANK($W149),NOT(ISNUMBER($X149))),0,IF(BT$132&gt;=YEAR($T149),$W149,0))</f>
        <v/>
      </c>
      <c r="BU149" s="240">
        <f>IF(OR(NOT(ISNUMBER($T149)),ISBLANK($W149),NOT(ISNUMBER($X149))),0,IF(BU$132&gt;=YEAR($T149),$W149,0))</f>
        <v/>
      </c>
      <c r="BV149" s="240">
        <f>IF(OR(NOT(ISNUMBER($T149)),ISBLANK($W149),NOT(ISNUMBER($X149))),0,IF(BV$132&gt;=YEAR($T149),$W149,0))</f>
        <v/>
      </c>
      <c r="BW149" s="240">
        <f>IF(OR(NOT(ISNUMBER($T149)),ISBLANK($W149),NOT(ISNUMBER($X149))),0,IF(BW$132&gt;=YEAR($T149),$W149,0))</f>
        <v/>
      </c>
      <c r="BX149" s="240">
        <f>IF(OR(NOT(ISNUMBER($T149)),ISBLANK($W149),NOT(ISNUMBER($X149))),0,IF(BX$132&gt;=YEAR($T149),$W149,0))</f>
        <v/>
      </c>
      <c r="BY149" s="240">
        <f>IF(OR(NOT(ISNUMBER($T149)),ISBLANK($W149),NOT(ISNUMBER($X149))),0,IF(BY$132&gt;=YEAR($T149),$W149,0))</f>
        <v/>
      </c>
    </row>
    <row r="150" ht="15" customHeight="1" s="503">
      <c r="G150" s="14" t="n"/>
      <c r="H150" s="14" t="n"/>
      <c r="I150" s="14" t="n"/>
      <c r="J150" s="14" t="n"/>
      <c r="K150" s="14" t="n"/>
      <c r="L150" s="14" t="n"/>
      <c r="M150" s="14" t="n"/>
      <c r="N150" s="14" t="n"/>
      <c r="O150" s="14" t="n"/>
      <c r="P150" s="14" t="n"/>
      <c r="Q150" s="14" t="n"/>
      <c r="S150" s="12">
        <f>S25</f>
        <v/>
      </c>
      <c r="T150" s="176">
        <f>AB$279</f>
        <v/>
      </c>
      <c r="U150" s="527">
        <f>U25</f>
        <v/>
      </c>
      <c r="V150" s="285">
        <f>V25</f>
        <v/>
      </c>
      <c r="W150" s="512">
        <f>W25</f>
        <v/>
      </c>
      <c r="X150" s="512">
        <f>X25</f>
        <v/>
      </c>
      <c r="Z150" s="240">
        <f>IF(OR(NOT(ISNUMBER($T150)),ISBLANK($W150),NOT(ISNUMBER($X150))),0,IF(Z$132&gt;=YEAR($T150),$W150,0))</f>
        <v/>
      </c>
      <c r="AA150" s="240">
        <f>IF(OR(NOT(ISNUMBER($T150)),ISBLANK($W150),NOT(ISNUMBER($X150))),0,IF(AA$132&gt;=YEAR($T150),$W150,0))</f>
        <v/>
      </c>
      <c r="AB150" s="240">
        <f>IF(OR(NOT(ISNUMBER($T150)),ISBLANK($W150),NOT(ISNUMBER($X150))),0,IF(AB$132&gt;=YEAR($T150),$W150,0))</f>
        <v/>
      </c>
      <c r="AC150" s="240">
        <f>IF(OR(NOT(ISNUMBER($T150)),ISBLANK($W150),NOT(ISNUMBER($X150))),0,IF(AC$132&gt;=YEAR($T150),$W150,0))</f>
        <v/>
      </c>
      <c r="AD150" s="240">
        <f>IF(OR(NOT(ISNUMBER($T150)),ISBLANK($W150),NOT(ISNUMBER($X150))),0,IF(AD$132&gt;=YEAR($T150),$W150,0))</f>
        <v/>
      </c>
      <c r="AE150" s="240">
        <f>IF(OR(NOT(ISNUMBER($T150)),ISBLANK($W150),NOT(ISNUMBER($X150))),0,IF(AE$132&gt;=YEAR($T150),$W150,0))</f>
        <v/>
      </c>
      <c r="AF150" s="240">
        <f>IF(OR(NOT(ISNUMBER($T150)),ISBLANK($W150),NOT(ISNUMBER($X150))),0,IF(AF$132&gt;=YEAR($T150),$W150,0))</f>
        <v/>
      </c>
      <c r="AG150" s="240">
        <f>IF(OR(NOT(ISNUMBER($T150)),ISBLANK($W150),NOT(ISNUMBER($X150))),0,IF(AG$132&gt;=YEAR($T150),$W150,0))</f>
        <v/>
      </c>
      <c r="AH150" s="240">
        <f>IF(OR(NOT(ISNUMBER($T150)),ISBLANK($W150),NOT(ISNUMBER($X150))),0,IF(AH$132&gt;=YEAR($T150),$W150,0))</f>
        <v/>
      </c>
      <c r="AI150" s="240">
        <f>IF(OR(NOT(ISNUMBER($T150)),ISBLANK($W150),NOT(ISNUMBER($X150))),0,IF(AI$132&gt;=YEAR($T150),$W150,0))</f>
        <v/>
      </c>
      <c r="AJ150" s="240">
        <f>IF(OR(NOT(ISNUMBER($T150)),ISBLANK($W150),NOT(ISNUMBER($X150))),0,IF(AJ$132&gt;=YEAR($T150),$W150,0))</f>
        <v/>
      </c>
      <c r="AK150" s="240">
        <f>IF(OR(NOT(ISNUMBER($T150)),ISBLANK($W150),NOT(ISNUMBER($X150))),0,IF(AK$132&gt;=YEAR($T150),$W150,0))</f>
        <v/>
      </c>
      <c r="AL150" s="240">
        <f>IF(OR(NOT(ISNUMBER($T150)),ISBLANK($W150),NOT(ISNUMBER($X150))),0,IF(AL$132&gt;=YEAR($T150),$W150,0))</f>
        <v/>
      </c>
      <c r="AM150" s="240">
        <f>IF(OR(NOT(ISNUMBER($T150)),ISBLANK($W150),NOT(ISNUMBER($X150))),0,IF(AM$132&gt;=YEAR($T150),$W150,0))</f>
        <v/>
      </c>
      <c r="AN150" s="240">
        <f>IF(OR(NOT(ISNUMBER($T150)),ISBLANK($W150),NOT(ISNUMBER($X150))),0,IF(AN$132&gt;=YEAR($T150),$W150,0))</f>
        <v/>
      </c>
      <c r="AO150" s="240">
        <f>IF(OR(NOT(ISNUMBER($T150)),ISBLANK($W150),NOT(ISNUMBER($X150))),0,IF(AO$132&gt;=YEAR($T150),$W150,0))</f>
        <v/>
      </c>
      <c r="AP150" s="240">
        <f>IF(OR(NOT(ISNUMBER($T150)),ISBLANK($W150),NOT(ISNUMBER($X150))),0,IF(AP$132&gt;=YEAR($T150),$W150,0))</f>
        <v/>
      </c>
      <c r="AQ150" s="240">
        <f>IF(OR(NOT(ISNUMBER($T150)),ISBLANK($W150),NOT(ISNUMBER($X150))),0,IF(AQ$132&gt;=YEAR($T150),$W150,0))</f>
        <v/>
      </c>
      <c r="AR150" s="240">
        <f>IF(OR(NOT(ISNUMBER($T150)),ISBLANK($W150),NOT(ISNUMBER($X150))),0,IF(AR$132&gt;=YEAR($T150),$W150,0))</f>
        <v/>
      </c>
      <c r="AS150" s="240">
        <f>IF(OR(NOT(ISNUMBER($T150)),ISBLANK($W150),NOT(ISNUMBER($X150))),0,IF(AS$132&gt;=YEAR($T150),$W150,0))</f>
        <v/>
      </c>
      <c r="AT150" s="240">
        <f>IF(OR(NOT(ISNUMBER($T150)),ISBLANK($W150),NOT(ISNUMBER($X150))),0,IF(AT$132&gt;=YEAR($T150),$W150,0))</f>
        <v/>
      </c>
      <c r="AU150" s="240">
        <f>IF(OR(NOT(ISNUMBER($T150)),ISBLANK($W150),NOT(ISNUMBER($X150))),0,IF(AU$132&gt;=YEAR($T150),$W150,0))</f>
        <v/>
      </c>
      <c r="AV150" s="240">
        <f>IF(OR(NOT(ISNUMBER($T150)),ISBLANK($W150),NOT(ISNUMBER($X150))),0,IF(AV$132&gt;=YEAR($T150),$W150,0))</f>
        <v/>
      </c>
      <c r="AW150" s="240">
        <f>IF(OR(NOT(ISNUMBER($T150)),ISBLANK($W150),NOT(ISNUMBER($X150))),0,IF(AW$132&gt;=YEAR($T150),$W150,0))</f>
        <v/>
      </c>
      <c r="AX150" s="240">
        <f>IF(OR(NOT(ISNUMBER($T150)),ISBLANK($W150),NOT(ISNUMBER($X150))),0,IF(AX$132&gt;=YEAR($T150),$W150,0))</f>
        <v/>
      </c>
      <c r="AY150" s="240">
        <f>IF(OR(NOT(ISNUMBER($T150)),ISBLANK($W150),NOT(ISNUMBER($X150))),0,IF(AY$132&gt;=YEAR($T150),$W150,0))</f>
        <v/>
      </c>
      <c r="AZ150" s="240">
        <f>IF(OR(NOT(ISNUMBER($T150)),ISBLANK($W150),NOT(ISNUMBER($X150))),0,IF(AZ$132&gt;=YEAR($T150),$W150,0))</f>
        <v/>
      </c>
      <c r="BA150" s="240">
        <f>IF(OR(NOT(ISNUMBER($T150)),ISBLANK($W150),NOT(ISNUMBER($X150))),0,IF(BA$132&gt;=YEAR($T150),$W150,0))</f>
        <v/>
      </c>
      <c r="BB150" s="240">
        <f>IF(OR(NOT(ISNUMBER($T150)),ISBLANK($W150),NOT(ISNUMBER($X150))),0,IF(BB$132&gt;=YEAR($T150),$W150,0))</f>
        <v/>
      </c>
      <c r="BC150" s="240">
        <f>IF(OR(NOT(ISNUMBER($T150)),ISBLANK($W150),NOT(ISNUMBER($X150))),0,IF(BC$132&gt;=YEAR($T150),$W150,0))</f>
        <v/>
      </c>
      <c r="BD150" s="240">
        <f>IF(OR(NOT(ISNUMBER($T150)),ISBLANK($W150),NOT(ISNUMBER($X150))),0,IF(BD$132&gt;=YEAR($T150),$W150,0))</f>
        <v/>
      </c>
      <c r="BE150" s="240">
        <f>IF(OR(NOT(ISNUMBER($T150)),ISBLANK($W150),NOT(ISNUMBER($X150))),0,IF(BE$132&gt;=YEAR($T150),$W150,0))</f>
        <v/>
      </c>
      <c r="BF150" s="240">
        <f>IF(OR(NOT(ISNUMBER($T150)),ISBLANK($W150),NOT(ISNUMBER($X150))),0,IF(BF$132&gt;=YEAR($T150),$W150,0))</f>
        <v/>
      </c>
      <c r="BG150" s="240">
        <f>IF(OR(NOT(ISNUMBER($T150)),ISBLANK($W150),NOT(ISNUMBER($X150))),0,IF(BG$132&gt;=YEAR($T150),$W150,0))</f>
        <v/>
      </c>
      <c r="BH150" s="240">
        <f>IF(OR(NOT(ISNUMBER($T150)),ISBLANK($W150),NOT(ISNUMBER($X150))),0,IF(BH$132&gt;=YEAR($T150),$W150,0))</f>
        <v/>
      </c>
      <c r="BI150" s="240">
        <f>IF(OR(NOT(ISNUMBER($T150)),ISBLANK($W150),NOT(ISNUMBER($X150))),0,IF(BI$132&gt;=YEAR($T150),$W150,0))</f>
        <v/>
      </c>
      <c r="BJ150" s="240">
        <f>IF(OR(NOT(ISNUMBER($T150)),ISBLANK($W150),NOT(ISNUMBER($X150))),0,IF(BJ$132&gt;=YEAR($T150),$W150,0))</f>
        <v/>
      </c>
      <c r="BK150" s="240">
        <f>IF(OR(NOT(ISNUMBER($T150)),ISBLANK($W150),NOT(ISNUMBER($X150))),0,IF(BK$132&gt;=YEAR($T150),$W150,0))</f>
        <v/>
      </c>
      <c r="BL150" s="240">
        <f>IF(OR(NOT(ISNUMBER($T150)),ISBLANK($W150),NOT(ISNUMBER($X150))),0,IF(BL$132&gt;=YEAR($T150),$W150,0))</f>
        <v/>
      </c>
      <c r="BM150" s="240">
        <f>IF(OR(NOT(ISNUMBER($T150)),ISBLANK($W150),NOT(ISNUMBER($X150))),0,IF(BM$132&gt;=YEAR($T150),$W150,0))</f>
        <v/>
      </c>
      <c r="BN150" s="240">
        <f>IF(OR(NOT(ISNUMBER($T150)),ISBLANK($W150),NOT(ISNUMBER($X150))),0,IF(BN$132&gt;=YEAR($T150),$W150,0))</f>
        <v/>
      </c>
      <c r="BO150" s="240">
        <f>IF(OR(NOT(ISNUMBER($T150)),ISBLANK($W150),NOT(ISNUMBER($X150))),0,IF(BO$132&gt;=YEAR($T150),$W150,0))</f>
        <v/>
      </c>
      <c r="BP150" s="240">
        <f>IF(OR(NOT(ISNUMBER($T150)),ISBLANK($W150),NOT(ISNUMBER($X150))),0,IF(BP$132&gt;=YEAR($T150),$W150,0))</f>
        <v/>
      </c>
      <c r="BQ150" s="240">
        <f>IF(OR(NOT(ISNUMBER($T150)),ISBLANK($W150),NOT(ISNUMBER($X150))),0,IF(BQ$132&gt;=YEAR($T150),$W150,0))</f>
        <v/>
      </c>
      <c r="BR150" s="240">
        <f>IF(OR(NOT(ISNUMBER($T150)),ISBLANK($W150),NOT(ISNUMBER($X150))),0,IF(BR$132&gt;=YEAR($T150),$W150,0))</f>
        <v/>
      </c>
      <c r="BS150" s="240">
        <f>IF(OR(NOT(ISNUMBER($T150)),ISBLANK($W150),NOT(ISNUMBER($X150))),0,IF(BS$132&gt;=YEAR($T150),$W150,0))</f>
        <v/>
      </c>
      <c r="BT150" s="240">
        <f>IF(OR(NOT(ISNUMBER($T150)),ISBLANK($W150),NOT(ISNUMBER($X150))),0,IF(BT$132&gt;=YEAR($T150),$W150,0))</f>
        <v/>
      </c>
      <c r="BU150" s="240">
        <f>IF(OR(NOT(ISNUMBER($T150)),ISBLANK($W150),NOT(ISNUMBER($X150))),0,IF(BU$132&gt;=YEAR($T150),$W150,0))</f>
        <v/>
      </c>
      <c r="BV150" s="240">
        <f>IF(OR(NOT(ISNUMBER($T150)),ISBLANK($W150),NOT(ISNUMBER($X150))),0,IF(BV$132&gt;=YEAR($T150),$W150,0))</f>
        <v/>
      </c>
      <c r="BW150" s="240">
        <f>IF(OR(NOT(ISNUMBER($T150)),ISBLANK($W150),NOT(ISNUMBER($X150))),0,IF(BW$132&gt;=YEAR($T150),$W150,0))</f>
        <v/>
      </c>
      <c r="BX150" s="240">
        <f>IF(OR(NOT(ISNUMBER($T150)),ISBLANK($W150),NOT(ISNUMBER($X150))),0,IF(BX$132&gt;=YEAR($T150),$W150,0))</f>
        <v/>
      </c>
      <c r="BY150" s="240">
        <f>IF(OR(NOT(ISNUMBER($T150)),ISBLANK($W150),NOT(ISNUMBER($X150))),0,IF(BY$132&gt;=YEAR($T150),$W150,0))</f>
        <v/>
      </c>
    </row>
    <row r="151" ht="15" customHeight="1" s="503">
      <c r="L151" s="14" t="n"/>
      <c r="M151" s="14" t="n"/>
      <c r="N151" s="14" t="n"/>
      <c r="O151" s="14" t="n"/>
      <c r="P151" s="14" t="n"/>
      <c r="Q151" s="14" t="n"/>
      <c r="S151" s="12">
        <f>S26</f>
        <v/>
      </c>
      <c r="T151" s="176">
        <f>AB$279</f>
        <v/>
      </c>
      <c r="U151" s="527">
        <f>U26</f>
        <v/>
      </c>
      <c r="V151" s="285">
        <f>V26</f>
        <v/>
      </c>
      <c r="W151" s="512">
        <f>W26</f>
        <v/>
      </c>
      <c r="X151" s="512">
        <f>X26</f>
        <v/>
      </c>
      <c r="Z151" s="240">
        <f>IF(OR(NOT(ISNUMBER($T151)),ISBLANK($W151),NOT(ISNUMBER($X151))),0,IF(Z$132&gt;=YEAR($T151),$W151,0))</f>
        <v/>
      </c>
      <c r="AA151" s="240">
        <f>IF(OR(NOT(ISNUMBER($T151)),ISBLANK($W151),NOT(ISNUMBER($X151))),0,IF(AA$132&gt;=YEAR($T151),$W151,0))</f>
        <v/>
      </c>
      <c r="AB151" s="240">
        <f>IF(OR(NOT(ISNUMBER($T151)),ISBLANK($W151),NOT(ISNUMBER($X151))),0,IF(AB$132&gt;=YEAR($T151),$W151,0))</f>
        <v/>
      </c>
      <c r="AC151" s="240">
        <f>IF(OR(NOT(ISNUMBER($T151)),ISBLANK($W151),NOT(ISNUMBER($X151))),0,IF(AC$132&gt;=YEAR($T151),$W151,0))</f>
        <v/>
      </c>
      <c r="AD151" s="240">
        <f>IF(OR(NOT(ISNUMBER($T151)),ISBLANK($W151),NOT(ISNUMBER($X151))),0,IF(AD$132&gt;=YEAR($T151),$W151,0))</f>
        <v/>
      </c>
      <c r="AE151" s="240">
        <f>IF(OR(NOT(ISNUMBER($T151)),ISBLANK($W151),NOT(ISNUMBER($X151))),0,IF(AE$132&gt;=YEAR($T151),$W151,0))</f>
        <v/>
      </c>
      <c r="AF151" s="240">
        <f>IF(OR(NOT(ISNUMBER($T151)),ISBLANK($W151),NOT(ISNUMBER($X151))),0,IF(AF$132&gt;=YEAR($T151),$W151,0))</f>
        <v/>
      </c>
      <c r="AG151" s="240">
        <f>IF(OR(NOT(ISNUMBER($T151)),ISBLANK($W151),NOT(ISNUMBER($X151))),0,IF(AG$132&gt;=YEAR($T151),$W151,0))</f>
        <v/>
      </c>
      <c r="AH151" s="240">
        <f>IF(OR(NOT(ISNUMBER($T151)),ISBLANK($W151),NOT(ISNUMBER($X151))),0,IF(AH$132&gt;=YEAR($T151),$W151,0))</f>
        <v/>
      </c>
      <c r="AI151" s="240">
        <f>IF(OR(NOT(ISNUMBER($T151)),ISBLANK($W151),NOT(ISNUMBER($X151))),0,IF(AI$132&gt;=YEAR($T151),$W151,0))</f>
        <v/>
      </c>
      <c r="AJ151" s="240">
        <f>IF(OR(NOT(ISNUMBER($T151)),ISBLANK($W151),NOT(ISNUMBER($X151))),0,IF(AJ$132&gt;=YEAR($T151),$W151,0))</f>
        <v/>
      </c>
      <c r="AK151" s="240">
        <f>IF(OR(NOT(ISNUMBER($T151)),ISBLANK($W151),NOT(ISNUMBER($X151))),0,IF(AK$132&gt;=YEAR($T151),$W151,0))</f>
        <v/>
      </c>
      <c r="AL151" s="240">
        <f>IF(OR(NOT(ISNUMBER($T151)),ISBLANK($W151),NOT(ISNUMBER($X151))),0,IF(AL$132&gt;=YEAR($T151),$W151,0))</f>
        <v/>
      </c>
      <c r="AM151" s="240">
        <f>IF(OR(NOT(ISNUMBER($T151)),ISBLANK($W151),NOT(ISNUMBER($X151))),0,IF(AM$132&gt;=YEAR($T151),$W151,0))</f>
        <v/>
      </c>
      <c r="AN151" s="240">
        <f>IF(OR(NOT(ISNUMBER($T151)),ISBLANK($W151),NOT(ISNUMBER($X151))),0,IF(AN$132&gt;=YEAR($T151),$W151,0))</f>
        <v/>
      </c>
      <c r="AO151" s="240">
        <f>IF(OR(NOT(ISNUMBER($T151)),ISBLANK($W151),NOT(ISNUMBER($X151))),0,IF(AO$132&gt;=YEAR($T151),$W151,0))</f>
        <v/>
      </c>
      <c r="AP151" s="240">
        <f>IF(OR(NOT(ISNUMBER($T151)),ISBLANK($W151),NOT(ISNUMBER($X151))),0,IF(AP$132&gt;=YEAR($T151),$W151,0))</f>
        <v/>
      </c>
      <c r="AQ151" s="240">
        <f>IF(OR(NOT(ISNUMBER($T151)),ISBLANK($W151),NOT(ISNUMBER($X151))),0,IF(AQ$132&gt;=YEAR($T151),$W151,0))</f>
        <v/>
      </c>
      <c r="AR151" s="240">
        <f>IF(OR(NOT(ISNUMBER($T151)),ISBLANK($W151),NOT(ISNUMBER($X151))),0,IF(AR$132&gt;=YEAR($T151),$W151,0))</f>
        <v/>
      </c>
      <c r="AS151" s="240">
        <f>IF(OR(NOT(ISNUMBER($T151)),ISBLANK($W151),NOT(ISNUMBER($X151))),0,IF(AS$132&gt;=YEAR($T151),$W151,0))</f>
        <v/>
      </c>
      <c r="AT151" s="240">
        <f>IF(OR(NOT(ISNUMBER($T151)),ISBLANK($W151),NOT(ISNUMBER($X151))),0,IF(AT$132&gt;=YEAR($T151),$W151,0))</f>
        <v/>
      </c>
      <c r="AU151" s="240">
        <f>IF(OR(NOT(ISNUMBER($T151)),ISBLANK($W151),NOT(ISNUMBER($X151))),0,IF(AU$132&gt;=YEAR($T151),$W151,0))</f>
        <v/>
      </c>
      <c r="AV151" s="240">
        <f>IF(OR(NOT(ISNUMBER($T151)),ISBLANK($W151),NOT(ISNUMBER($X151))),0,IF(AV$132&gt;=YEAR($T151),$W151,0))</f>
        <v/>
      </c>
      <c r="AW151" s="240">
        <f>IF(OR(NOT(ISNUMBER($T151)),ISBLANK($W151),NOT(ISNUMBER($X151))),0,IF(AW$132&gt;=YEAR($T151),$W151,0))</f>
        <v/>
      </c>
      <c r="AX151" s="240">
        <f>IF(OR(NOT(ISNUMBER($T151)),ISBLANK($W151),NOT(ISNUMBER($X151))),0,IF(AX$132&gt;=YEAR($T151),$W151,0))</f>
        <v/>
      </c>
      <c r="AY151" s="240">
        <f>IF(OR(NOT(ISNUMBER($T151)),ISBLANK($W151),NOT(ISNUMBER($X151))),0,IF(AY$132&gt;=YEAR($T151),$W151,0))</f>
        <v/>
      </c>
      <c r="AZ151" s="240">
        <f>IF(OR(NOT(ISNUMBER($T151)),ISBLANK($W151),NOT(ISNUMBER($X151))),0,IF(AZ$132&gt;=YEAR($T151),$W151,0))</f>
        <v/>
      </c>
      <c r="BA151" s="240">
        <f>IF(OR(NOT(ISNUMBER($T151)),ISBLANK($W151),NOT(ISNUMBER($X151))),0,IF(BA$132&gt;=YEAR($T151),$W151,0))</f>
        <v/>
      </c>
      <c r="BB151" s="240">
        <f>IF(OR(NOT(ISNUMBER($T151)),ISBLANK($W151),NOT(ISNUMBER($X151))),0,IF(BB$132&gt;=YEAR($T151),$W151,0))</f>
        <v/>
      </c>
      <c r="BC151" s="240">
        <f>IF(OR(NOT(ISNUMBER($T151)),ISBLANK($W151),NOT(ISNUMBER($X151))),0,IF(BC$132&gt;=YEAR($T151),$W151,0))</f>
        <v/>
      </c>
      <c r="BD151" s="240">
        <f>IF(OR(NOT(ISNUMBER($T151)),ISBLANK($W151),NOT(ISNUMBER($X151))),0,IF(BD$132&gt;=YEAR($T151),$W151,0))</f>
        <v/>
      </c>
      <c r="BE151" s="240">
        <f>IF(OR(NOT(ISNUMBER($T151)),ISBLANK($W151),NOT(ISNUMBER($X151))),0,IF(BE$132&gt;=YEAR($T151),$W151,0))</f>
        <v/>
      </c>
      <c r="BF151" s="240">
        <f>IF(OR(NOT(ISNUMBER($T151)),ISBLANK($W151),NOT(ISNUMBER($X151))),0,IF(BF$132&gt;=YEAR($T151),$W151,0))</f>
        <v/>
      </c>
      <c r="BG151" s="240">
        <f>IF(OR(NOT(ISNUMBER($T151)),ISBLANK($W151),NOT(ISNUMBER($X151))),0,IF(BG$132&gt;=YEAR($T151),$W151,0))</f>
        <v/>
      </c>
      <c r="BH151" s="240">
        <f>IF(OR(NOT(ISNUMBER($T151)),ISBLANK($W151),NOT(ISNUMBER($X151))),0,IF(BH$132&gt;=YEAR($T151),$W151,0))</f>
        <v/>
      </c>
      <c r="BI151" s="240">
        <f>IF(OR(NOT(ISNUMBER($T151)),ISBLANK($W151),NOT(ISNUMBER($X151))),0,IF(BI$132&gt;=YEAR($T151),$W151,0))</f>
        <v/>
      </c>
      <c r="BJ151" s="240">
        <f>IF(OR(NOT(ISNUMBER($T151)),ISBLANK($W151),NOT(ISNUMBER($X151))),0,IF(BJ$132&gt;=YEAR($T151),$W151,0))</f>
        <v/>
      </c>
      <c r="BK151" s="240">
        <f>IF(OR(NOT(ISNUMBER($T151)),ISBLANK($W151),NOT(ISNUMBER($X151))),0,IF(BK$132&gt;=YEAR($T151),$W151,0))</f>
        <v/>
      </c>
      <c r="BL151" s="240">
        <f>IF(OR(NOT(ISNUMBER($T151)),ISBLANK($W151),NOT(ISNUMBER($X151))),0,IF(BL$132&gt;=YEAR($T151),$W151,0))</f>
        <v/>
      </c>
      <c r="BM151" s="240">
        <f>IF(OR(NOT(ISNUMBER($T151)),ISBLANK($W151),NOT(ISNUMBER($X151))),0,IF(BM$132&gt;=YEAR($T151),$W151,0))</f>
        <v/>
      </c>
      <c r="BN151" s="240">
        <f>IF(OR(NOT(ISNUMBER($T151)),ISBLANK($W151),NOT(ISNUMBER($X151))),0,IF(BN$132&gt;=YEAR($T151),$W151,0))</f>
        <v/>
      </c>
      <c r="BO151" s="240">
        <f>IF(OR(NOT(ISNUMBER($T151)),ISBLANK($W151),NOT(ISNUMBER($X151))),0,IF(BO$132&gt;=YEAR($T151),$W151,0))</f>
        <v/>
      </c>
      <c r="BP151" s="240">
        <f>IF(OR(NOT(ISNUMBER($T151)),ISBLANK($W151),NOT(ISNUMBER($X151))),0,IF(BP$132&gt;=YEAR($T151),$W151,0))</f>
        <v/>
      </c>
      <c r="BQ151" s="240">
        <f>IF(OR(NOT(ISNUMBER($T151)),ISBLANK($W151),NOT(ISNUMBER($X151))),0,IF(BQ$132&gt;=YEAR($T151),$W151,0))</f>
        <v/>
      </c>
      <c r="BR151" s="240">
        <f>IF(OR(NOT(ISNUMBER($T151)),ISBLANK($W151),NOT(ISNUMBER($X151))),0,IF(BR$132&gt;=YEAR($T151),$W151,0))</f>
        <v/>
      </c>
      <c r="BS151" s="240">
        <f>IF(OR(NOT(ISNUMBER($T151)),ISBLANK($W151),NOT(ISNUMBER($X151))),0,IF(BS$132&gt;=YEAR($T151),$W151,0))</f>
        <v/>
      </c>
      <c r="BT151" s="240">
        <f>IF(OR(NOT(ISNUMBER($T151)),ISBLANK($W151),NOT(ISNUMBER($X151))),0,IF(BT$132&gt;=YEAR($T151),$W151,0))</f>
        <v/>
      </c>
      <c r="BU151" s="240">
        <f>IF(OR(NOT(ISNUMBER($T151)),ISBLANK($W151),NOT(ISNUMBER($X151))),0,IF(BU$132&gt;=YEAR($T151),$W151,0))</f>
        <v/>
      </c>
      <c r="BV151" s="240">
        <f>IF(OR(NOT(ISNUMBER($T151)),ISBLANK($W151),NOT(ISNUMBER($X151))),0,IF(BV$132&gt;=YEAR($T151),$W151,0))</f>
        <v/>
      </c>
      <c r="BW151" s="240">
        <f>IF(OR(NOT(ISNUMBER($T151)),ISBLANK($W151),NOT(ISNUMBER($X151))),0,IF(BW$132&gt;=YEAR($T151),$W151,0))</f>
        <v/>
      </c>
      <c r="BX151" s="240">
        <f>IF(OR(NOT(ISNUMBER($T151)),ISBLANK($W151),NOT(ISNUMBER($X151))),0,IF(BX$132&gt;=YEAR($T151),$W151,0))</f>
        <v/>
      </c>
      <c r="BY151" s="240">
        <f>IF(OR(NOT(ISNUMBER($T151)),ISBLANK($W151),NOT(ISNUMBER($X151))),0,IF(BY$132&gt;=YEAR($T151),$W151,0))</f>
        <v/>
      </c>
    </row>
    <row r="152" ht="15" customHeight="1" s="503">
      <c r="L152" s="14" t="n"/>
      <c r="M152" s="14" t="n"/>
      <c r="N152" s="14" t="n"/>
      <c r="O152" s="14" t="n"/>
      <c r="P152" s="14" t="n"/>
      <c r="Q152" s="14" t="n"/>
      <c r="S152" s="12">
        <f>S27</f>
        <v/>
      </c>
      <c r="T152" s="176">
        <f>AB$279</f>
        <v/>
      </c>
      <c r="U152" s="527">
        <f>U27</f>
        <v/>
      </c>
      <c r="V152" s="285">
        <f>V27</f>
        <v/>
      </c>
      <c r="W152" s="512">
        <f>W27</f>
        <v/>
      </c>
      <c r="X152" s="512">
        <f>X27</f>
        <v/>
      </c>
      <c r="Z152" s="240">
        <f>IF(OR(NOT(ISNUMBER($T152)),ISBLANK($W152),NOT(ISNUMBER($X152))),0,IF(Z$132&gt;=YEAR($T152),$W152,0))</f>
        <v/>
      </c>
      <c r="AA152" s="240">
        <f>IF(OR(NOT(ISNUMBER($T152)),ISBLANK($W152),NOT(ISNUMBER($X152))),0,IF(AA$132&gt;=YEAR($T152),$W152,0))</f>
        <v/>
      </c>
      <c r="AB152" s="240">
        <f>IF(OR(NOT(ISNUMBER($T152)),ISBLANK($W152),NOT(ISNUMBER($X152))),0,IF(AB$132&gt;=YEAR($T152),$W152,0))</f>
        <v/>
      </c>
      <c r="AC152" s="240">
        <f>IF(OR(NOT(ISNUMBER($T152)),ISBLANK($W152),NOT(ISNUMBER($X152))),0,IF(AC$132&gt;=YEAR($T152),$W152,0))</f>
        <v/>
      </c>
      <c r="AD152" s="240">
        <f>IF(OR(NOT(ISNUMBER($T152)),ISBLANK($W152),NOT(ISNUMBER($X152))),0,IF(AD$132&gt;=YEAR($T152),$W152,0))</f>
        <v/>
      </c>
      <c r="AE152" s="240">
        <f>IF(OR(NOT(ISNUMBER($T152)),ISBLANK($W152),NOT(ISNUMBER($X152))),0,IF(AE$132&gt;=YEAR($T152),$W152,0))</f>
        <v/>
      </c>
      <c r="AF152" s="240">
        <f>IF(OR(NOT(ISNUMBER($T152)),ISBLANK($W152),NOT(ISNUMBER($X152))),0,IF(AF$132&gt;=YEAR($T152),$W152,0))</f>
        <v/>
      </c>
      <c r="AG152" s="240">
        <f>IF(OR(NOT(ISNUMBER($T152)),ISBLANK($W152),NOT(ISNUMBER($X152))),0,IF(AG$132&gt;=YEAR($T152),$W152,0))</f>
        <v/>
      </c>
      <c r="AH152" s="240">
        <f>IF(OR(NOT(ISNUMBER($T152)),ISBLANK($W152),NOT(ISNUMBER($X152))),0,IF(AH$132&gt;=YEAR($T152),$W152,0))</f>
        <v/>
      </c>
      <c r="AI152" s="240">
        <f>IF(OR(NOT(ISNUMBER($T152)),ISBLANK($W152),NOT(ISNUMBER($X152))),0,IF(AI$132&gt;=YEAR($T152),$W152,0))</f>
        <v/>
      </c>
      <c r="AJ152" s="240">
        <f>IF(OR(NOT(ISNUMBER($T152)),ISBLANK($W152),NOT(ISNUMBER($X152))),0,IF(AJ$132&gt;=YEAR($T152),$W152,0))</f>
        <v/>
      </c>
      <c r="AK152" s="240">
        <f>IF(OR(NOT(ISNUMBER($T152)),ISBLANK($W152),NOT(ISNUMBER($X152))),0,IF(AK$132&gt;=YEAR($T152),$W152,0))</f>
        <v/>
      </c>
      <c r="AL152" s="240">
        <f>IF(OR(NOT(ISNUMBER($T152)),ISBLANK($W152),NOT(ISNUMBER($X152))),0,IF(AL$132&gt;=YEAR($T152),$W152,0))</f>
        <v/>
      </c>
      <c r="AM152" s="240">
        <f>IF(OR(NOT(ISNUMBER($T152)),ISBLANK($W152),NOT(ISNUMBER($X152))),0,IF(AM$132&gt;=YEAR($T152),$W152,0))</f>
        <v/>
      </c>
      <c r="AN152" s="240">
        <f>IF(OR(NOT(ISNUMBER($T152)),ISBLANK($W152),NOT(ISNUMBER($X152))),0,IF(AN$132&gt;=YEAR($T152),$W152,0))</f>
        <v/>
      </c>
      <c r="AO152" s="240">
        <f>IF(OR(NOT(ISNUMBER($T152)),ISBLANK($W152),NOT(ISNUMBER($X152))),0,IF(AO$132&gt;=YEAR($T152),$W152,0))</f>
        <v/>
      </c>
      <c r="AP152" s="240">
        <f>IF(OR(NOT(ISNUMBER($T152)),ISBLANK($W152),NOT(ISNUMBER($X152))),0,IF(AP$132&gt;=YEAR($T152),$W152,0))</f>
        <v/>
      </c>
      <c r="AQ152" s="240">
        <f>IF(OR(NOT(ISNUMBER($T152)),ISBLANK($W152),NOT(ISNUMBER($X152))),0,IF(AQ$132&gt;=YEAR($T152),$W152,0))</f>
        <v/>
      </c>
      <c r="AR152" s="240">
        <f>IF(OR(NOT(ISNUMBER($T152)),ISBLANK($W152),NOT(ISNUMBER($X152))),0,IF(AR$132&gt;=YEAR($T152),$W152,0))</f>
        <v/>
      </c>
      <c r="AS152" s="240">
        <f>IF(OR(NOT(ISNUMBER($T152)),ISBLANK($W152),NOT(ISNUMBER($X152))),0,IF(AS$132&gt;=YEAR($T152),$W152,0))</f>
        <v/>
      </c>
      <c r="AT152" s="240">
        <f>IF(OR(NOT(ISNUMBER($T152)),ISBLANK($W152),NOT(ISNUMBER($X152))),0,IF(AT$132&gt;=YEAR($T152),$W152,0))</f>
        <v/>
      </c>
      <c r="AU152" s="240">
        <f>IF(OR(NOT(ISNUMBER($T152)),ISBLANK($W152),NOT(ISNUMBER($X152))),0,IF(AU$132&gt;=YEAR($T152),$W152,0))</f>
        <v/>
      </c>
      <c r="AV152" s="240">
        <f>IF(OR(NOT(ISNUMBER($T152)),ISBLANK($W152),NOT(ISNUMBER($X152))),0,IF(AV$132&gt;=YEAR($T152),$W152,0))</f>
        <v/>
      </c>
      <c r="AW152" s="240">
        <f>IF(OR(NOT(ISNUMBER($T152)),ISBLANK($W152),NOT(ISNUMBER($X152))),0,IF(AW$132&gt;=YEAR($T152),$W152,0))</f>
        <v/>
      </c>
      <c r="AX152" s="240">
        <f>IF(OR(NOT(ISNUMBER($T152)),ISBLANK($W152),NOT(ISNUMBER($X152))),0,IF(AX$132&gt;=YEAR($T152),$W152,0))</f>
        <v/>
      </c>
      <c r="AY152" s="240">
        <f>IF(OR(NOT(ISNUMBER($T152)),ISBLANK($W152),NOT(ISNUMBER($X152))),0,IF(AY$132&gt;=YEAR($T152),$W152,0))</f>
        <v/>
      </c>
      <c r="AZ152" s="240">
        <f>IF(OR(NOT(ISNUMBER($T152)),ISBLANK($W152),NOT(ISNUMBER($X152))),0,IF(AZ$132&gt;=YEAR($T152),$W152,0))</f>
        <v/>
      </c>
      <c r="BA152" s="240">
        <f>IF(OR(NOT(ISNUMBER($T152)),ISBLANK($W152),NOT(ISNUMBER($X152))),0,IF(BA$132&gt;=YEAR($T152),$W152,0))</f>
        <v/>
      </c>
      <c r="BB152" s="240">
        <f>IF(OR(NOT(ISNUMBER($T152)),ISBLANK($W152),NOT(ISNUMBER($X152))),0,IF(BB$132&gt;=YEAR($T152),$W152,0))</f>
        <v/>
      </c>
      <c r="BC152" s="240">
        <f>IF(OR(NOT(ISNUMBER($T152)),ISBLANK($W152),NOT(ISNUMBER($X152))),0,IF(BC$132&gt;=YEAR($T152),$W152,0))</f>
        <v/>
      </c>
      <c r="BD152" s="240">
        <f>IF(OR(NOT(ISNUMBER($T152)),ISBLANK($W152),NOT(ISNUMBER($X152))),0,IF(BD$132&gt;=YEAR($T152),$W152,0))</f>
        <v/>
      </c>
      <c r="BE152" s="240">
        <f>IF(OR(NOT(ISNUMBER($T152)),ISBLANK($W152),NOT(ISNUMBER($X152))),0,IF(BE$132&gt;=YEAR($T152),$W152,0))</f>
        <v/>
      </c>
      <c r="BF152" s="240">
        <f>IF(OR(NOT(ISNUMBER($T152)),ISBLANK($W152),NOT(ISNUMBER($X152))),0,IF(BF$132&gt;=YEAR($T152),$W152,0))</f>
        <v/>
      </c>
      <c r="BG152" s="240">
        <f>IF(OR(NOT(ISNUMBER($T152)),ISBLANK($W152),NOT(ISNUMBER($X152))),0,IF(BG$132&gt;=YEAR($T152),$W152,0))</f>
        <v/>
      </c>
      <c r="BH152" s="240">
        <f>IF(OR(NOT(ISNUMBER($T152)),ISBLANK($W152),NOT(ISNUMBER($X152))),0,IF(BH$132&gt;=YEAR($T152),$W152,0))</f>
        <v/>
      </c>
      <c r="BI152" s="240">
        <f>IF(OR(NOT(ISNUMBER($T152)),ISBLANK($W152),NOT(ISNUMBER($X152))),0,IF(BI$132&gt;=YEAR($T152),$W152,0))</f>
        <v/>
      </c>
      <c r="BJ152" s="240">
        <f>IF(OR(NOT(ISNUMBER($T152)),ISBLANK($W152),NOT(ISNUMBER($X152))),0,IF(BJ$132&gt;=YEAR($T152),$W152,0))</f>
        <v/>
      </c>
      <c r="BK152" s="240">
        <f>IF(OR(NOT(ISNUMBER($T152)),ISBLANK($W152),NOT(ISNUMBER($X152))),0,IF(BK$132&gt;=YEAR($T152),$W152,0))</f>
        <v/>
      </c>
      <c r="BL152" s="240">
        <f>IF(OR(NOT(ISNUMBER($T152)),ISBLANK($W152),NOT(ISNUMBER($X152))),0,IF(BL$132&gt;=YEAR($T152),$W152,0))</f>
        <v/>
      </c>
      <c r="BM152" s="240">
        <f>IF(OR(NOT(ISNUMBER($T152)),ISBLANK($W152),NOT(ISNUMBER($X152))),0,IF(BM$132&gt;=YEAR($T152),$W152,0))</f>
        <v/>
      </c>
      <c r="BN152" s="240">
        <f>IF(OR(NOT(ISNUMBER($T152)),ISBLANK($W152),NOT(ISNUMBER($X152))),0,IF(BN$132&gt;=YEAR($T152),$W152,0))</f>
        <v/>
      </c>
      <c r="BO152" s="240">
        <f>IF(OR(NOT(ISNUMBER($T152)),ISBLANK($W152),NOT(ISNUMBER($X152))),0,IF(BO$132&gt;=YEAR($T152),$W152,0))</f>
        <v/>
      </c>
      <c r="BP152" s="240">
        <f>IF(OR(NOT(ISNUMBER($T152)),ISBLANK($W152),NOT(ISNUMBER($X152))),0,IF(BP$132&gt;=YEAR($T152),$W152,0))</f>
        <v/>
      </c>
      <c r="BQ152" s="240">
        <f>IF(OR(NOT(ISNUMBER($T152)),ISBLANK($W152),NOT(ISNUMBER($X152))),0,IF(BQ$132&gt;=YEAR($T152),$W152,0))</f>
        <v/>
      </c>
      <c r="BR152" s="240">
        <f>IF(OR(NOT(ISNUMBER($T152)),ISBLANK($W152),NOT(ISNUMBER($X152))),0,IF(BR$132&gt;=YEAR($T152),$W152,0))</f>
        <v/>
      </c>
      <c r="BS152" s="240">
        <f>IF(OR(NOT(ISNUMBER($T152)),ISBLANK($W152),NOT(ISNUMBER($X152))),0,IF(BS$132&gt;=YEAR($T152),$W152,0))</f>
        <v/>
      </c>
      <c r="BT152" s="240">
        <f>IF(OR(NOT(ISNUMBER($T152)),ISBLANK($W152),NOT(ISNUMBER($X152))),0,IF(BT$132&gt;=YEAR($T152),$W152,0))</f>
        <v/>
      </c>
      <c r="BU152" s="240">
        <f>IF(OR(NOT(ISNUMBER($T152)),ISBLANK($W152),NOT(ISNUMBER($X152))),0,IF(BU$132&gt;=YEAR($T152),$W152,0))</f>
        <v/>
      </c>
      <c r="BV152" s="240">
        <f>IF(OR(NOT(ISNUMBER($T152)),ISBLANK($W152),NOT(ISNUMBER($X152))),0,IF(BV$132&gt;=YEAR($T152),$W152,0))</f>
        <v/>
      </c>
      <c r="BW152" s="240">
        <f>IF(OR(NOT(ISNUMBER($T152)),ISBLANK($W152),NOT(ISNUMBER($X152))),0,IF(BW$132&gt;=YEAR($T152),$W152,0))</f>
        <v/>
      </c>
      <c r="BX152" s="240">
        <f>IF(OR(NOT(ISNUMBER($T152)),ISBLANK($W152),NOT(ISNUMBER($X152))),0,IF(BX$132&gt;=YEAR($T152),$W152,0))</f>
        <v/>
      </c>
      <c r="BY152" s="240">
        <f>IF(OR(NOT(ISNUMBER($T152)),ISBLANK($W152),NOT(ISNUMBER($X152))),0,IF(BY$132&gt;=YEAR($T152),$W152,0))</f>
        <v/>
      </c>
    </row>
    <row r="153" ht="15" customHeight="1" s="503">
      <c r="M153" s="14" t="n"/>
      <c r="N153" s="14" t="n"/>
      <c r="O153" s="14" t="n"/>
      <c r="P153" s="14" t="n"/>
      <c r="Q153" s="14" t="n"/>
      <c r="S153" s="12">
        <f>S28</f>
        <v/>
      </c>
      <c r="T153" s="176">
        <f>AB$279</f>
        <v/>
      </c>
      <c r="U153" s="527">
        <f>U28</f>
        <v/>
      </c>
      <c r="V153" s="285">
        <f>V28</f>
        <v/>
      </c>
      <c r="W153" s="512">
        <f>W28</f>
        <v/>
      </c>
      <c r="X153" s="512">
        <f>X28</f>
        <v/>
      </c>
      <c r="Z153" s="240">
        <f>IF(OR(NOT(ISNUMBER($T153)),ISBLANK($W153),NOT(ISNUMBER($X153))),0,IF(Z$132&gt;=YEAR($T153),$W153,0))</f>
        <v/>
      </c>
      <c r="AA153" s="240">
        <f>IF(OR(NOT(ISNUMBER($T153)),ISBLANK($W153),NOT(ISNUMBER($X153))),0,IF(AA$132&gt;=YEAR($T153),$W153,0))</f>
        <v/>
      </c>
      <c r="AB153" s="240">
        <f>IF(OR(NOT(ISNUMBER($T153)),ISBLANK($W153),NOT(ISNUMBER($X153))),0,IF(AB$132&gt;=YEAR($T153),$W153,0))</f>
        <v/>
      </c>
      <c r="AC153" s="240">
        <f>IF(OR(NOT(ISNUMBER($T153)),ISBLANK($W153),NOT(ISNUMBER($X153))),0,IF(AC$132&gt;=YEAR($T153),$W153,0))</f>
        <v/>
      </c>
      <c r="AD153" s="240">
        <f>IF(OR(NOT(ISNUMBER($T153)),ISBLANK($W153),NOT(ISNUMBER($X153))),0,IF(AD$132&gt;=YEAR($T153),$W153,0))</f>
        <v/>
      </c>
      <c r="AE153" s="240">
        <f>IF(OR(NOT(ISNUMBER($T153)),ISBLANK($W153),NOT(ISNUMBER($X153))),0,IF(AE$132&gt;=YEAR($T153),$W153,0))</f>
        <v/>
      </c>
      <c r="AF153" s="240">
        <f>IF(OR(NOT(ISNUMBER($T153)),ISBLANK($W153),NOT(ISNUMBER($X153))),0,IF(AF$132&gt;=YEAR($T153),$W153,0))</f>
        <v/>
      </c>
      <c r="AG153" s="240">
        <f>IF(OR(NOT(ISNUMBER($T153)),ISBLANK($W153),NOT(ISNUMBER($X153))),0,IF(AG$132&gt;=YEAR($T153),$W153,0))</f>
        <v/>
      </c>
      <c r="AH153" s="240">
        <f>IF(OR(NOT(ISNUMBER($T153)),ISBLANK($W153),NOT(ISNUMBER($X153))),0,IF(AH$132&gt;=YEAR($T153),$W153,0))</f>
        <v/>
      </c>
      <c r="AI153" s="240">
        <f>IF(OR(NOT(ISNUMBER($T153)),ISBLANK($W153),NOT(ISNUMBER($X153))),0,IF(AI$132&gt;=YEAR($T153),$W153,0))</f>
        <v/>
      </c>
      <c r="AJ153" s="240">
        <f>IF(OR(NOT(ISNUMBER($T153)),ISBLANK($W153),NOT(ISNUMBER($X153))),0,IF(AJ$132&gt;=YEAR($T153),$W153,0))</f>
        <v/>
      </c>
      <c r="AK153" s="240">
        <f>IF(OR(NOT(ISNUMBER($T153)),ISBLANK($W153),NOT(ISNUMBER($X153))),0,IF(AK$132&gt;=YEAR($T153),$W153,0))</f>
        <v/>
      </c>
      <c r="AL153" s="240">
        <f>IF(OR(NOT(ISNUMBER($T153)),ISBLANK($W153),NOT(ISNUMBER($X153))),0,IF(AL$132&gt;=YEAR($T153),$W153,0))</f>
        <v/>
      </c>
      <c r="AM153" s="240">
        <f>IF(OR(NOT(ISNUMBER($T153)),ISBLANK($W153),NOT(ISNUMBER($X153))),0,IF(AM$132&gt;=YEAR($T153),$W153,0))</f>
        <v/>
      </c>
      <c r="AN153" s="240">
        <f>IF(OR(NOT(ISNUMBER($T153)),ISBLANK($W153),NOT(ISNUMBER($X153))),0,IF(AN$132&gt;=YEAR($T153),$W153,0))</f>
        <v/>
      </c>
      <c r="AO153" s="240">
        <f>IF(OR(NOT(ISNUMBER($T153)),ISBLANK($W153),NOT(ISNUMBER($X153))),0,IF(AO$132&gt;=YEAR($T153),$W153,0))</f>
        <v/>
      </c>
      <c r="AP153" s="240">
        <f>IF(OR(NOT(ISNUMBER($T153)),ISBLANK($W153),NOT(ISNUMBER($X153))),0,IF(AP$132&gt;=YEAR($T153),$W153,0))</f>
        <v/>
      </c>
      <c r="AQ153" s="240">
        <f>IF(OR(NOT(ISNUMBER($T153)),ISBLANK($W153),NOT(ISNUMBER($X153))),0,IF(AQ$132&gt;=YEAR($T153),$W153,0))</f>
        <v/>
      </c>
      <c r="AR153" s="240">
        <f>IF(OR(NOT(ISNUMBER($T153)),ISBLANK($W153),NOT(ISNUMBER($X153))),0,IF(AR$132&gt;=YEAR($T153),$W153,0))</f>
        <v/>
      </c>
      <c r="AS153" s="240">
        <f>IF(OR(NOT(ISNUMBER($T153)),ISBLANK($W153),NOT(ISNUMBER($X153))),0,IF(AS$132&gt;=YEAR($T153),$W153,0))</f>
        <v/>
      </c>
      <c r="AT153" s="240">
        <f>IF(OR(NOT(ISNUMBER($T153)),ISBLANK($W153),NOT(ISNUMBER($X153))),0,IF(AT$132&gt;=YEAR($T153),$W153,0))</f>
        <v/>
      </c>
      <c r="AU153" s="240">
        <f>IF(OR(NOT(ISNUMBER($T153)),ISBLANK($W153),NOT(ISNUMBER($X153))),0,IF(AU$132&gt;=YEAR($T153),$W153,0))</f>
        <v/>
      </c>
      <c r="AV153" s="240">
        <f>IF(OR(NOT(ISNUMBER($T153)),ISBLANK($W153),NOT(ISNUMBER($X153))),0,IF(AV$132&gt;=YEAR($T153),$W153,0))</f>
        <v/>
      </c>
      <c r="AW153" s="240">
        <f>IF(OR(NOT(ISNUMBER($T153)),ISBLANK($W153),NOT(ISNUMBER($X153))),0,IF(AW$132&gt;=YEAR($T153),$W153,0))</f>
        <v/>
      </c>
      <c r="AX153" s="240">
        <f>IF(OR(NOT(ISNUMBER($T153)),ISBLANK($W153),NOT(ISNUMBER($X153))),0,IF(AX$132&gt;=YEAR($T153),$W153,0))</f>
        <v/>
      </c>
      <c r="AY153" s="240">
        <f>IF(OR(NOT(ISNUMBER($T153)),ISBLANK($W153),NOT(ISNUMBER($X153))),0,IF(AY$132&gt;=YEAR($T153),$W153,0))</f>
        <v/>
      </c>
      <c r="AZ153" s="240">
        <f>IF(OR(NOT(ISNUMBER($T153)),ISBLANK($W153),NOT(ISNUMBER($X153))),0,IF(AZ$132&gt;=YEAR($T153),$W153,0))</f>
        <v/>
      </c>
      <c r="BA153" s="240">
        <f>IF(OR(NOT(ISNUMBER($T153)),ISBLANK($W153),NOT(ISNUMBER($X153))),0,IF(BA$132&gt;=YEAR($T153),$W153,0))</f>
        <v/>
      </c>
      <c r="BB153" s="240">
        <f>IF(OR(NOT(ISNUMBER($T153)),ISBLANK($W153),NOT(ISNUMBER($X153))),0,IF(BB$132&gt;=YEAR($T153),$W153,0))</f>
        <v/>
      </c>
      <c r="BC153" s="240">
        <f>IF(OR(NOT(ISNUMBER($T153)),ISBLANK($W153),NOT(ISNUMBER($X153))),0,IF(BC$132&gt;=YEAR($T153),$W153,0))</f>
        <v/>
      </c>
      <c r="BD153" s="240">
        <f>IF(OR(NOT(ISNUMBER($T153)),ISBLANK($W153),NOT(ISNUMBER($X153))),0,IF(BD$132&gt;=YEAR($T153),$W153,0))</f>
        <v/>
      </c>
      <c r="BE153" s="240">
        <f>IF(OR(NOT(ISNUMBER($T153)),ISBLANK($W153),NOT(ISNUMBER($X153))),0,IF(BE$132&gt;=YEAR($T153),$W153,0))</f>
        <v/>
      </c>
      <c r="BF153" s="240">
        <f>IF(OR(NOT(ISNUMBER($T153)),ISBLANK($W153),NOT(ISNUMBER($X153))),0,IF(BF$132&gt;=YEAR($T153),$W153,0))</f>
        <v/>
      </c>
      <c r="BG153" s="240">
        <f>IF(OR(NOT(ISNUMBER($T153)),ISBLANK($W153),NOT(ISNUMBER($X153))),0,IF(BG$132&gt;=YEAR($T153),$W153,0))</f>
        <v/>
      </c>
      <c r="BH153" s="240">
        <f>IF(OR(NOT(ISNUMBER($T153)),ISBLANK($W153),NOT(ISNUMBER($X153))),0,IF(BH$132&gt;=YEAR($T153),$W153,0))</f>
        <v/>
      </c>
      <c r="BI153" s="240">
        <f>IF(OR(NOT(ISNUMBER($T153)),ISBLANK($W153),NOT(ISNUMBER($X153))),0,IF(BI$132&gt;=YEAR($T153),$W153,0))</f>
        <v/>
      </c>
      <c r="BJ153" s="240">
        <f>IF(OR(NOT(ISNUMBER($T153)),ISBLANK($W153),NOT(ISNUMBER($X153))),0,IF(BJ$132&gt;=YEAR($T153),$W153,0))</f>
        <v/>
      </c>
      <c r="BK153" s="240">
        <f>IF(OR(NOT(ISNUMBER($T153)),ISBLANK($W153),NOT(ISNUMBER($X153))),0,IF(BK$132&gt;=YEAR($T153),$W153,0))</f>
        <v/>
      </c>
      <c r="BL153" s="240">
        <f>IF(OR(NOT(ISNUMBER($T153)),ISBLANK($W153),NOT(ISNUMBER($X153))),0,IF(BL$132&gt;=YEAR($T153),$W153,0))</f>
        <v/>
      </c>
      <c r="BM153" s="240">
        <f>IF(OR(NOT(ISNUMBER($T153)),ISBLANK($W153),NOT(ISNUMBER($X153))),0,IF(BM$132&gt;=YEAR($T153),$W153,0))</f>
        <v/>
      </c>
      <c r="BN153" s="240">
        <f>IF(OR(NOT(ISNUMBER($T153)),ISBLANK($W153),NOT(ISNUMBER($X153))),0,IF(BN$132&gt;=YEAR($T153),$W153,0))</f>
        <v/>
      </c>
      <c r="BO153" s="240">
        <f>IF(OR(NOT(ISNUMBER($T153)),ISBLANK($W153),NOT(ISNUMBER($X153))),0,IF(BO$132&gt;=YEAR($T153),$W153,0))</f>
        <v/>
      </c>
      <c r="BP153" s="240">
        <f>IF(OR(NOT(ISNUMBER($T153)),ISBLANK($W153),NOT(ISNUMBER($X153))),0,IF(BP$132&gt;=YEAR($T153),$W153,0))</f>
        <v/>
      </c>
      <c r="BQ153" s="240">
        <f>IF(OR(NOT(ISNUMBER($T153)),ISBLANK($W153),NOT(ISNUMBER($X153))),0,IF(BQ$132&gt;=YEAR($T153),$W153,0))</f>
        <v/>
      </c>
      <c r="BR153" s="240">
        <f>IF(OR(NOT(ISNUMBER($T153)),ISBLANK($W153),NOT(ISNUMBER($X153))),0,IF(BR$132&gt;=YEAR($T153),$W153,0))</f>
        <v/>
      </c>
      <c r="BS153" s="240">
        <f>IF(OR(NOT(ISNUMBER($T153)),ISBLANK($W153),NOT(ISNUMBER($X153))),0,IF(BS$132&gt;=YEAR($T153),$W153,0))</f>
        <v/>
      </c>
      <c r="BT153" s="240">
        <f>IF(OR(NOT(ISNUMBER($T153)),ISBLANK($W153),NOT(ISNUMBER($X153))),0,IF(BT$132&gt;=YEAR($T153),$W153,0))</f>
        <v/>
      </c>
      <c r="BU153" s="240">
        <f>IF(OR(NOT(ISNUMBER($T153)),ISBLANK($W153),NOT(ISNUMBER($X153))),0,IF(BU$132&gt;=YEAR($T153),$W153,0))</f>
        <v/>
      </c>
      <c r="BV153" s="240">
        <f>IF(OR(NOT(ISNUMBER($T153)),ISBLANK($W153),NOT(ISNUMBER($X153))),0,IF(BV$132&gt;=YEAR($T153),$W153,0))</f>
        <v/>
      </c>
      <c r="BW153" s="240">
        <f>IF(OR(NOT(ISNUMBER($T153)),ISBLANK($W153),NOT(ISNUMBER($X153))),0,IF(BW$132&gt;=YEAR($T153),$W153,0))</f>
        <v/>
      </c>
      <c r="BX153" s="240">
        <f>IF(OR(NOT(ISNUMBER($T153)),ISBLANK($W153),NOT(ISNUMBER($X153))),0,IF(BX$132&gt;=YEAR($T153),$W153,0))</f>
        <v/>
      </c>
      <c r="BY153" s="240">
        <f>IF(OR(NOT(ISNUMBER($T153)),ISBLANK($W153),NOT(ISNUMBER($X153))),0,IF(BY$132&gt;=YEAR($T153),$W153,0))</f>
        <v/>
      </c>
    </row>
    <row r="154" ht="15" customHeight="1" s="503">
      <c r="S154" s="12">
        <f>S29</f>
        <v/>
      </c>
      <c r="T154" s="176">
        <f>AC$279</f>
        <v/>
      </c>
      <c r="U154" s="527">
        <f>U29</f>
        <v/>
      </c>
      <c r="V154" s="285">
        <f>V29</f>
        <v/>
      </c>
      <c r="W154" s="512">
        <f>W29</f>
        <v/>
      </c>
      <c r="X154" s="512">
        <f>X29</f>
        <v/>
      </c>
      <c r="Z154" s="240">
        <f>IF(OR(NOT(ISNUMBER($T154)),ISBLANK($W154),NOT(ISNUMBER($X154))),0,IF(Z$132&gt;=YEAR($T154),$W154,0))</f>
        <v/>
      </c>
      <c r="AA154" s="240">
        <f>IF(OR(NOT(ISNUMBER($T154)),ISBLANK($W154),NOT(ISNUMBER($X154))),0,IF(AA$132&gt;=YEAR($T154),$W154,0))</f>
        <v/>
      </c>
      <c r="AB154" s="240">
        <f>IF(OR(NOT(ISNUMBER($T154)),ISBLANK($W154),NOT(ISNUMBER($X154))),0,IF(AB$132&gt;=YEAR($T154),$W154,0))</f>
        <v/>
      </c>
      <c r="AC154" s="240">
        <f>IF(OR(NOT(ISNUMBER($T154)),ISBLANK($W154),NOT(ISNUMBER($X154))),0,IF(AC$132&gt;=YEAR($T154),$W154,0))</f>
        <v/>
      </c>
      <c r="AD154" s="240">
        <f>IF(OR(NOT(ISNUMBER($T154)),ISBLANK($W154),NOT(ISNUMBER($X154))),0,IF(AD$132&gt;=YEAR($T154),$W154,0))</f>
        <v/>
      </c>
      <c r="AE154" s="240">
        <f>IF(OR(NOT(ISNUMBER($T154)),ISBLANK($W154),NOT(ISNUMBER($X154))),0,IF(AE$132&gt;=YEAR($T154),$W154,0))</f>
        <v/>
      </c>
      <c r="AF154" s="240">
        <f>IF(OR(NOT(ISNUMBER($T154)),ISBLANK($W154),NOT(ISNUMBER($X154))),0,IF(AF$132&gt;=YEAR($T154),$W154,0))</f>
        <v/>
      </c>
      <c r="AG154" s="240">
        <f>IF(OR(NOT(ISNUMBER($T154)),ISBLANK($W154),NOT(ISNUMBER($X154))),0,IF(AG$132&gt;=YEAR($T154),$W154,0))</f>
        <v/>
      </c>
      <c r="AH154" s="240">
        <f>IF(OR(NOT(ISNUMBER($T154)),ISBLANK($W154),NOT(ISNUMBER($X154))),0,IF(AH$132&gt;=YEAR($T154),$W154,0))</f>
        <v/>
      </c>
      <c r="AI154" s="240">
        <f>IF(OR(NOT(ISNUMBER($T154)),ISBLANK($W154),NOT(ISNUMBER($X154))),0,IF(AI$132&gt;=YEAR($T154),$W154,0))</f>
        <v/>
      </c>
      <c r="AJ154" s="240">
        <f>IF(OR(NOT(ISNUMBER($T154)),ISBLANK($W154),NOT(ISNUMBER($X154))),0,IF(AJ$132&gt;=YEAR($T154),$W154,0))</f>
        <v/>
      </c>
      <c r="AK154" s="240">
        <f>IF(OR(NOT(ISNUMBER($T154)),ISBLANK($W154),NOT(ISNUMBER($X154))),0,IF(AK$132&gt;=YEAR($T154),$W154,0))</f>
        <v/>
      </c>
      <c r="AL154" s="240">
        <f>IF(OR(NOT(ISNUMBER($T154)),ISBLANK($W154),NOT(ISNUMBER($X154))),0,IF(AL$132&gt;=YEAR($T154),$W154,0))</f>
        <v/>
      </c>
      <c r="AM154" s="240">
        <f>IF(OR(NOT(ISNUMBER($T154)),ISBLANK($W154),NOT(ISNUMBER($X154))),0,IF(AM$132&gt;=YEAR($T154),$W154,0))</f>
        <v/>
      </c>
      <c r="AN154" s="240">
        <f>IF(OR(NOT(ISNUMBER($T154)),ISBLANK($W154),NOT(ISNUMBER($X154))),0,IF(AN$132&gt;=YEAR($T154),$W154,0))</f>
        <v/>
      </c>
      <c r="AO154" s="240">
        <f>IF(OR(NOT(ISNUMBER($T154)),ISBLANK($W154),NOT(ISNUMBER($X154))),0,IF(AO$132&gt;=YEAR($T154),$W154,0))</f>
        <v/>
      </c>
      <c r="AP154" s="240">
        <f>IF(OR(NOT(ISNUMBER($T154)),ISBLANK($W154),NOT(ISNUMBER($X154))),0,IF(AP$132&gt;=YEAR($T154),$W154,0))</f>
        <v/>
      </c>
      <c r="AQ154" s="240">
        <f>IF(OR(NOT(ISNUMBER($T154)),ISBLANK($W154),NOT(ISNUMBER($X154))),0,IF(AQ$132&gt;=YEAR($T154),$W154,0))</f>
        <v/>
      </c>
      <c r="AR154" s="240">
        <f>IF(OR(NOT(ISNUMBER($T154)),ISBLANK($W154),NOT(ISNUMBER($X154))),0,IF(AR$132&gt;=YEAR($T154),$W154,0))</f>
        <v/>
      </c>
      <c r="AS154" s="240">
        <f>IF(OR(NOT(ISNUMBER($T154)),ISBLANK($W154),NOT(ISNUMBER($X154))),0,IF(AS$132&gt;=YEAR($T154),$W154,0))</f>
        <v/>
      </c>
      <c r="AT154" s="240">
        <f>IF(OR(NOT(ISNUMBER($T154)),ISBLANK($W154),NOT(ISNUMBER($X154))),0,IF(AT$132&gt;=YEAR($T154),$W154,0))</f>
        <v/>
      </c>
      <c r="AU154" s="240">
        <f>IF(OR(NOT(ISNUMBER($T154)),ISBLANK($W154),NOT(ISNUMBER($X154))),0,IF(AU$132&gt;=YEAR($T154),$W154,0))</f>
        <v/>
      </c>
      <c r="AV154" s="240">
        <f>IF(OR(NOT(ISNUMBER($T154)),ISBLANK($W154),NOT(ISNUMBER($X154))),0,IF(AV$132&gt;=YEAR($T154),$W154,0))</f>
        <v/>
      </c>
      <c r="AW154" s="240">
        <f>IF(OR(NOT(ISNUMBER($T154)),ISBLANK($W154),NOT(ISNUMBER($X154))),0,IF(AW$132&gt;=YEAR($T154),$W154,0))</f>
        <v/>
      </c>
      <c r="AX154" s="240">
        <f>IF(OR(NOT(ISNUMBER($T154)),ISBLANK($W154),NOT(ISNUMBER($X154))),0,IF(AX$132&gt;=YEAR($T154),$W154,0))</f>
        <v/>
      </c>
      <c r="AY154" s="240">
        <f>IF(OR(NOT(ISNUMBER($T154)),ISBLANK($W154),NOT(ISNUMBER($X154))),0,IF(AY$132&gt;=YEAR($T154),$W154,0))</f>
        <v/>
      </c>
      <c r="AZ154" s="240">
        <f>IF(OR(NOT(ISNUMBER($T154)),ISBLANK($W154),NOT(ISNUMBER($X154))),0,IF(AZ$132&gt;=YEAR($T154),$W154,0))</f>
        <v/>
      </c>
      <c r="BA154" s="240">
        <f>IF(OR(NOT(ISNUMBER($T154)),ISBLANK($W154),NOT(ISNUMBER($X154))),0,IF(BA$132&gt;=YEAR($T154),$W154,0))</f>
        <v/>
      </c>
      <c r="BB154" s="240">
        <f>IF(OR(NOT(ISNUMBER($T154)),ISBLANK($W154),NOT(ISNUMBER($X154))),0,IF(BB$132&gt;=YEAR($T154),$W154,0))</f>
        <v/>
      </c>
      <c r="BC154" s="240">
        <f>IF(OR(NOT(ISNUMBER($T154)),ISBLANK($W154),NOT(ISNUMBER($X154))),0,IF(BC$132&gt;=YEAR($T154),$W154,0))</f>
        <v/>
      </c>
      <c r="BD154" s="240">
        <f>IF(OR(NOT(ISNUMBER($T154)),ISBLANK($W154),NOT(ISNUMBER($X154))),0,IF(BD$132&gt;=YEAR($T154),$W154,0))</f>
        <v/>
      </c>
      <c r="BE154" s="240">
        <f>IF(OR(NOT(ISNUMBER($T154)),ISBLANK($W154),NOT(ISNUMBER($X154))),0,IF(BE$132&gt;=YEAR($T154),$W154,0))</f>
        <v/>
      </c>
      <c r="BF154" s="240">
        <f>IF(OR(NOT(ISNUMBER($T154)),ISBLANK($W154),NOT(ISNUMBER($X154))),0,IF(BF$132&gt;=YEAR($T154),$W154,0))</f>
        <v/>
      </c>
      <c r="BG154" s="240">
        <f>IF(OR(NOT(ISNUMBER($T154)),ISBLANK($W154),NOT(ISNUMBER($X154))),0,IF(BG$132&gt;=YEAR($T154),$W154,0))</f>
        <v/>
      </c>
      <c r="BH154" s="240">
        <f>IF(OR(NOT(ISNUMBER($T154)),ISBLANK($W154),NOT(ISNUMBER($X154))),0,IF(BH$132&gt;=YEAR($T154),$W154,0))</f>
        <v/>
      </c>
      <c r="BI154" s="240">
        <f>IF(OR(NOT(ISNUMBER($T154)),ISBLANK($W154),NOT(ISNUMBER($X154))),0,IF(BI$132&gt;=YEAR($T154),$W154,0))</f>
        <v/>
      </c>
      <c r="BJ154" s="240">
        <f>IF(OR(NOT(ISNUMBER($T154)),ISBLANK($W154),NOT(ISNUMBER($X154))),0,IF(BJ$132&gt;=YEAR($T154),$W154,0))</f>
        <v/>
      </c>
      <c r="BK154" s="240">
        <f>IF(OR(NOT(ISNUMBER($T154)),ISBLANK($W154),NOT(ISNUMBER($X154))),0,IF(BK$132&gt;=YEAR($T154),$W154,0))</f>
        <v/>
      </c>
      <c r="BL154" s="240">
        <f>IF(OR(NOT(ISNUMBER($T154)),ISBLANK($W154),NOT(ISNUMBER($X154))),0,IF(BL$132&gt;=YEAR($T154),$W154,0))</f>
        <v/>
      </c>
      <c r="BM154" s="240">
        <f>IF(OR(NOT(ISNUMBER($T154)),ISBLANK($W154),NOT(ISNUMBER($X154))),0,IF(BM$132&gt;=YEAR($T154),$W154,0))</f>
        <v/>
      </c>
      <c r="BN154" s="240">
        <f>IF(OR(NOT(ISNUMBER($T154)),ISBLANK($W154),NOT(ISNUMBER($X154))),0,IF(BN$132&gt;=YEAR($T154),$W154,0))</f>
        <v/>
      </c>
      <c r="BO154" s="240">
        <f>IF(OR(NOT(ISNUMBER($T154)),ISBLANK($W154),NOT(ISNUMBER($X154))),0,IF(BO$132&gt;=YEAR($T154),$W154,0))</f>
        <v/>
      </c>
      <c r="BP154" s="240">
        <f>IF(OR(NOT(ISNUMBER($T154)),ISBLANK($W154),NOT(ISNUMBER($X154))),0,IF(BP$132&gt;=YEAR($T154),$W154,0))</f>
        <v/>
      </c>
      <c r="BQ154" s="240">
        <f>IF(OR(NOT(ISNUMBER($T154)),ISBLANK($W154),NOT(ISNUMBER($X154))),0,IF(BQ$132&gt;=YEAR($T154),$W154,0))</f>
        <v/>
      </c>
      <c r="BR154" s="240">
        <f>IF(OR(NOT(ISNUMBER($T154)),ISBLANK($W154),NOT(ISNUMBER($X154))),0,IF(BR$132&gt;=YEAR($T154),$W154,0))</f>
        <v/>
      </c>
      <c r="BS154" s="240">
        <f>IF(OR(NOT(ISNUMBER($T154)),ISBLANK($W154),NOT(ISNUMBER($X154))),0,IF(BS$132&gt;=YEAR($T154),$W154,0))</f>
        <v/>
      </c>
      <c r="BT154" s="240">
        <f>IF(OR(NOT(ISNUMBER($T154)),ISBLANK($W154),NOT(ISNUMBER($X154))),0,IF(BT$132&gt;=YEAR($T154),$W154,0))</f>
        <v/>
      </c>
      <c r="BU154" s="240">
        <f>IF(OR(NOT(ISNUMBER($T154)),ISBLANK($W154),NOT(ISNUMBER($X154))),0,IF(BU$132&gt;=YEAR($T154),$W154,0))</f>
        <v/>
      </c>
      <c r="BV154" s="240">
        <f>IF(OR(NOT(ISNUMBER($T154)),ISBLANK($W154),NOT(ISNUMBER($X154))),0,IF(BV$132&gt;=YEAR($T154),$W154,0))</f>
        <v/>
      </c>
      <c r="BW154" s="240">
        <f>IF(OR(NOT(ISNUMBER($T154)),ISBLANK($W154),NOT(ISNUMBER($X154))),0,IF(BW$132&gt;=YEAR($T154),$W154,0))</f>
        <v/>
      </c>
      <c r="BX154" s="240">
        <f>IF(OR(NOT(ISNUMBER($T154)),ISBLANK($W154),NOT(ISNUMBER($X154))),0,IF(BX$132&gt;=YEAR($T154),$W154,0))</f>
        <v/>
      </c>
      <c r="BY154" s="240">
        <f>IF(OR(NOT(ISNUMBER($T154)),ISBLANK($W154),NOT(ISNUMBER($X154))),0,IF(BY$132&gt;=YEAR($T154),$W154,0))</f>
        <v/>
      </c>
    </row>
    <row r="155" ht="15" customHeight="1" s="503">
      <c r="S155" s="12">
        <f>S30</f>
        <v/>
      </c>
      <c r="T155" s="176">
        <f>AC$279</f>
        <v/>
      </c>
      <c r="U155" s="527">
        <f>U30</f>
        <v/>
      </c>
      <c r="V155" s="285">
        <f>V30</f>
        <v/>
      </c>
      <c r="W155" s="512">
        <f>W30</f>
        <v/>
      </c>
      <c r="X155" s="512">
        <f>X30</f>
        <v/>
      </c>
      <c r="Z155" s="240">
        <f>IF(OR(NOT(ISNUMBER($T155)),ISBLANK($W155),NOT(ISNUMBER($X155))),0,IF(Z$132&gt;=YEAR($T155),$W155,0))</f>
        <v/>
      </c>
      <c r="AA155" s="240">
        <f>IF(OR(NOT(ISNUMBER($T155)),ISBLANK($W155),NOT(ISNUMBER($X155))),0,IF(AA$132&gt;=YEAR($T155),$W155,0))</f>
        <v/>
      </c>
      <c r="AB155" s="240">
        <f>IF(OR(NOT(ISNUMBER($T155)),ISBLANK($W155),NOT(ISNUMBER($X155))),0,IF(AB$132&gt;=YEAR($T155),$W155,0))</f>
        <v/>
      </c>
      <c r="AC155" s="240">
        <f>IF(OR(NOT(ISNUMBER($T155)),ISBLANK($W155),NOT(ISNUMBER($X155))),0,IF(AC$132&gt;=YEAR($T155),$W155,0))</f>
        <v/>
      </c>
      <c r="AD155" s="240">
        <f>IF(OR(NOT(ISNUMBER($T155)),ISBLANK($W155),NOT(ISNUMBER($X155))),0,IF(AD$132&gt;=YEAR($T155),$W155,0))</f>
        <v/>
      </c>
      <c r="AE155" s="240">
        <f>IF(OR(NOT(ISNUMBER($T155)),ISBLANK($W155),NOT(ISNUMBER($X155))),0,IF(AE$132&gt;=YEAR($T155),$W155,0))</f>
        <v/>
      </c>
      <c r="AF155" s="240">
        <f>IF(OR(NOT(ISNUMBER($T155)),ISBLANK($W155),NOT(ISNUMBER($X155))),0,IF(AF$132&gt;=YEAR($T155),$W155,0))</f>
        <v/>
      </c>
      <c r="AG155" s="240">
        <f>IF(OR(NOT(ISNUMBER($T155)),ISBLANK($W155),NOT(ISNUMBER($X155))),0,IF(AG$132&gt;=YEAR($T155),$W155,0))</f>
        <v/>
      </c>
      <c r="AH155" s="240">
        <f>IF(OR(NOT(ISNUMBER($T155)),ISBLANK($W155),NOT(ISNUMBER($X155))),0,IF(AH$132&gt;=YEAR($T155),$W155,0))</f>
        <v/>
      </c>
      <c r="AI155" s="240">
        <f>IF(OR(NOT(ISNUMBER($T155)),ISBLANK($W155),NOT(ISNUMBER($X155))),0,IF(AI$132&gt;=YEAR($T155),$W155,0))</f>
        <v/>
      </c>
      <c r="AJ155" s="240">
        <f>IF(OR(NOT(ISNUMBER($T155)),ISBLANK($W155),NOT(ISNUMBER($X155))),0,IF(AJ$132&gt;=YEAR($T155),$W155,0))</f>
        <v/>
      </c>
      <c r="AK155" s="240">
        <f>IF(OR(NOT(ISNUMBER($T155)),ISBLANK($W155),NOT(ISNUMBER($X155))),0,IF(AK$132&gt;=YEAR($T155),$W155,0))</f>
        <v/>
      </c>
      <c r="AL155" s="240">
        <f>IF(OR(NOT(ISNUMBER($T155)),ISBLANK($W155),NOT(ISNUMBER($X155))),0,IF(AL$132&gt;=YEAR($T155),$W155,0))</f>
        <v/>
      </c>
      <c r="AM155" s="240">
        <f>IF(OR(NOT(ISNUMBER($T155)),ISBLANK($W155),NOT(ISNUMBER($X155))),0,IF(AM$132&gt;=YEAR($T155),$W155,0))</f>
        <v/>
      </c>
      <c r="AN155" s="240">
        <f>IF(OR(NOT(ISNUMBER($T155)),ISBLANK($W155),NOT(ISNUMBER($X155))),0,IF(AN$132&gt;=YEAR($T155),$W155,0))</f>
        <v/>
      </c>
      <c r="AO155" s="240">
        <f>IF(OR(NOT(ISNUMBER($T155)),ISBLANK($W155),NOT(ISNUMBER($X155))),0,IF(AO$132&gt;=YEAR($T155),$W155,0))</f>
        <v/>
      </c>
      <c r="AP155" s="240">
        <f>IF(OR(NOT(ISNUMBER($T155)),ISBLANK($W155),NOT(ISNUMBER($X155))),0,IF(AP$132&gt;=YEAR($T155),$W155,0))</f>
        <v/>
      </c>
      <c r="AQ155" s="240">
        <f>IF(OR(NOT(ISNUMBER($T155)),ISBLANK($W155),NOT(ISNUMBER($X155))),0,IF(AQ$132&gt;=YEAR($T155),$W155,0))</f>
        <v/>
      </c>
      <c r="AR155" s="240">
        <f>IF(OR(NOT(ISNUMBER($T155)),ISBLANK($W155),NOT(ISNUMBER($X155))),0,IF(AR$132&gt;=YEAR($T155),$W155,0))</f>
        <v/>
      </c>
      <c r="AS155" s="240">
        <f>IF(OR(NOT(ISNUMBER($T155)),ISBLANK($W155),NOT(ISNUMBER($X155))),0,IF(AS$132&gt;=YEAR($T155),$W155,0))</f>
        <v/>
      </c>
      <c r="AT155" s="240">
        <f>IF(OR(NOT(ISNUMBER($T155)),ISBLANK($W155),NOT(ISNUMBER($X155))),0,IF(AT$132&gt;=YEAR($T155),$W155,0))</f>
        <v/>
      </c>
      <c r="AU155" s="240">
        <f>IF(OR(NOT(ISNUMBER($T155)),ISBLANK($W155),NOT(ISNUMBER($X155))),0,IF(AU$132&gt;=YEAR($T155),$W155,0))</f>
        <v/>
      </c>
      <c r="AV155" s="240">
        <f>IF(OR(NOT(ISNUMBER($T155)),ISBLANK($W155),NOT(ISNUMBER($X155))),0,IF(AV$132&gt;=YEAR($T155),$W155,0))</f>
        <v/>
      </c>
      <c r="AW155" s="240">
        <f>IF(OR(NOT(ISNUMBER($T155)),ISBLANK($W155),NOT(ISNUMBER($X155))),0,IF(AW$132&gt;=YEAR($T155),$W155,0))</f>
        <v/>
      </c>
      <c r="AX155" s="240">
        <f>IF(OR(NOT(ISNUMBER($T155)),ISBLANK($W155),NOT(ISNUMBER($X155))),0,IF(AX$132&gt;=YEAR($T155),$W155,0))</f>
        <v/>
      </c>
      <c r="AY155" s="240">
        <f>IF(OR(NOT(ISNUMBER($T155)),ISBLANK($W155),NOT(ISNUMBER($X155))),0,IF(AY$132&gt;=YEAR($T155),$W155,0))</f>
        <v/>
      </c>
      <c r="AZ155" s="240">
        <f>IF(OR(NOT(ISNUMBER($T155)),ISBLANK($W155),NOT(ISNUMBER($X155))),0,IF(AZ$132&gt;=YEAR($T155),$W155,0))</f>
        <v/>
      </c>
      <c r="BA155" s="240">
        <f>IF(OR(NOT(ISNUMBER($T155)),ISBLANK($W155),NOT(ISNUMBER($X155))),0,IF(BA$132&gt;=YEAR($T155),$W155,0))</f>
        <v/>
      </c>
      <c r="BB155" s="240">
        <f>IF(OR(NOT(ISNUMBER($T155)),ISBLANK($W155),NOT(ISNUMBER($X155))),0,IF(BB$132&gt;=YEAR($T155),$W155,0))</f>
        <v/>
      </c>
      <c r="BC155" s="240">
        <f>IF(OR(NOT(ISNUMBER($T155)),ISBLANK($W155),NOT(ISNUMBER($X155))),0,IF(BC$132&gt;=YEAR($T155),$W155,0))</f>
        <v/>
      </c>
      <c r="BD155" s="240">
        <f>IF(OR(NOT(ISNUMBER($T155)),ISBLANK($W155),NOT(ISNUMBER($X155))),0,IF(BD$132&gt;=YEAR($T155),$W155,0))</f>
        <v/>
      </c>
      <c r="BE155" s="240">
        <f>IF(OR(NOT(ISNUMBER($T155)),ISBLANK($W155),NOT(ISNUMBER($X155))),0,IF(BE$132&gt;=YEAR($T155),$W155,0))</f>
        <v/>
      </c>
      <c r="BF155" s="240">
        <f>IF(OR(NOT(ISNUMBER($T155)),ISBLANK($W155),NOT(ISNUMBER($X155))),0,IF(BF$132&gt;=YEAR($T155),$W155,0))</f>
        <v/>
      </c>
      <c r="BG155" s="240">
        <f>IF(OR(NOT(ISNUMBER($T155)),ISBLANK($W155),NOT(ISNUMBER($X155))),0,IF(BG$132&gt;=YEAR($T155),$W155,0))</f>
        <v/>
      </c>
      <c r="BH155" s="240">
        <f>IF(OR(NOT(ISNUMBER($T155)),ISBLANK($W155),NOT(ISNUMBER($X155))),0,IF(BH$132&gt;=YEAR($T155),$W155,0))</f>
        <v/>
      </c>
      <c r="BI155" s="240">
        <f>IF(OR(NOT(ISNUMBER($T155)),ISBLANK($W155),NOT(ISNUMBER($X155))),0,IF(BI$132&gt;=YEAR($T155),$W155,0))</f>
        <v/>
      </c>
      <c r="BJ155" s="240">
        <f>IF(OR(NOT(ISNUMBER($T155)),ISBLANK($W155),NOT(ISNUMBER($X155))),0,IF(BJ$132&gt;=YEAR($T155),$W155,0))</f>
        <v/>
      </c>
      <c r="BK155" s="240">
        <f>IF(OR(NOT(ISNUMBER($T155)),ISBLANK($W155),NOT(ISNUMBER($X155))),0,IF(BK$132&gt;=YEAR($T155),$W155,0))</f>
        <v/>
      </c>
      <c r="BL155" s="240">
        <f>IF(OR(NOT(ISNUMBER($T155)),ISBLANK($W155),NOT(ISNUMBER($X155))),0,IF(BL$132&gt;=YEAR($T155),$W155,0))</f>
        <v/>
      </c>
      <c r="BM155" s="240">
        <f>IF(OR(NOT(ISNUMBER($T155)),ISBLANK($W155),NOT(ISNUMBER($X155))),0,IF(BM$132&gt;=YEAR($T155),$W155,0))</f>
        <v/>
      </c>
      <c r="BN155" s="240">
        <f>IF(OR(NOT(ISNUMBER($T155)),ISBLANK($W155),NOT(ISNUMBER($X155))),0,IF(BN$132&gt;=YEAR($T155),$W155,0))</f>
        <v/>
      </c>
      <c r="BO155" s="240">
        <f>IF(OR(NOT(ISNUMBER($T155)),ISBLANK($W155),NOT(ISNUMBER($X155))),0,IF(BO$132&gt;=YEAR($T155),$W155,0))</f>
        <v/>
      </c>
      <c r="BP155" s="240">
        <f>IF(OR(NOT(ISNUMBER($T155)),ISBLANK($W155),NOT(ISNUMBER($X155))),0,IF(BP$132&gt;=YEAR($T155),$W155,0))</f>
        <v/>
      </c>
      <c r="BQ155" s="240">
        <f>IF(OR(NOT(ISNUMBER($T155)),ISBLANK($W155),NOT(ISNUMBER($X155))),0,IF(BQ$132&gt;=YEAR($T155),$W155,0))</f>
        <v/>
      </c>
      <c r="BR155" s="240">
        <f>IF(OR(NOT(ISNUMBER($T155)),ISBLANK($W155),NOT(ISNUMBER($X155))),0,IF(BR$132&gt;=YEAR($T155),$W155,0))</f>
        <v/>
      </c>
      <c r="BS155" s="240">
        <f>IF(OR(NOT(ISNUMBER($T155)),ISBLANK($W155),NOT(ISNUMBER($X155))),0,IF(BS$132&gt;=YEAR($T155),$W155,0))</f>
        <v/>
      </c>
      <c r="BT155" s="240">
        <f>IF(OR(NOT(ISNUMBER($T155)),ISBLANK($W155),NOT(ISNUMBER($X155))),0,IF(BT$132&gt;=YEAR($T155),$W155,0))</f>
        <v/>
      </c>
      <c r="BU155" s="240">
        <f>IF(OR(NOT(ISNUMBER($T155)),ISBLANK($W155),NOT(ISNUMBER($X155))),0,IF(BU$132&gt;=YEAR($T155),$W155,0))</f>
        <v/>
      </c>
      <c r="BV155" s="240">
        <f>IF(OR(NOT(ISNUMBER($T155)),ISBLANK($W155),NOT(ISNUMBER($X155))),0,IF(BV$132&gt;=YEAR($T155),$W155,0))</f>
        <v/>
      </c>
      <c r="BW155" s="240">
        <f>IF(OR(NOT(ISNUMBER($T155)),ISBLANK($W155),NOT(ISNUMBER($X155))),0,IF(BW$132&gt;=YEAR($T155),$W155,0))</f>
        <v/>
      </c>
      <c r="BX155" s="240">
        <f>IF(OR(NOT(ISNUMBER($T155)),ISBLANK($W155),NOT(ISNUMBER($X155))),0,IF(BX$132&gt;=YEAR($T155),$W155,0))</f>
        <v/>
      </c>
      <c r="BY155" s="240">
        <f>IF(OR(NOT(ISNUMBER($T155)),ISBLANK($W155),NOT(ISNUMBER($X155))),0,IF(BY$132&gt;=YEAR($T155),$W155,0))</f>
        <v/>
      </c>
    </row>
    <row r="156" ht="15" customHeight="1" s="503">
      <c r="S156" s="12">
        <f>S31</f>
        <v/>
      </c>
      <c r="T156" s="176">
        <f>AC$279</f>
        <v/>
      </c>
      <c r="U156" s="527">
        <f>U31</f>
        <v/>
      </c>
      <c r="V156" s="285">
        <f>V31</f>
        <v/>
      </c>
      <c r="W156" s="512">
        <f>W31</f>
        <v/>
      </c>
      <c r="X156" s="512">
        <f>X31</f>
        <v/>
      </c>
      <c r="Z156" s="240">
        <f>IF(OR(NOT(ISNUMBER($T156)),ISBLANK($W156),NOT(ISNUMBER($X156))),0,IF(Z$132&gt;=YEAR($T156),$W156,0))</f>
        <v/>
      </c>
      <c r="AA156" s="240">
        <f>IF(OR(NOT(ISNUMBER($T156)),ISBLANK($W156),NOT(ISNUMBER($X156))),0,IF(AA$132&gt;=YEAR($T156),$W156,0))</f>
        <v/>
      </c>
      <c r="AB156" s="240">
        <f>IF(OR(NOT(ISNUMBER($T156)),ISBLANK($W156),NOT(ISNUMBER($X156))),0,IF(AB$132&gt;=YEAR($T156),$W156,0))</f>
        <v/>
      </c>
      <c r="AC156" s="240">
        <f>IF(OR(NOT(ISNUMBER($T156)),ISBLANK($W156),NOT(ISNUMBER($X156))),0,IF(AC$132&gt;=YEAR($T156),$W156,0))</f>
        <v/>
      </c>
      <c r="AD156" s="240">
        <f>IF(OR(NOT(ISNUMBER($T156)),ISBLANK($W156),NOT(ISNUMBER($X156))),0,IF(AD$132&gt;=YEAR($T156),$W156,0))</f>
        <v/>
      </c>
      <c r="AE156" s="240">
        <f>IF(OR(NOT(ISNUMBER($T156)),ISBLANK($W156),NOT(ISNUMBER($X156))),0,IF(AE$132&gt;=YEAR($T156),$W156,0))</f>
        <v/>
      </c>
      <c r="AF156" s="240">
        <f>IF(OR(NOT(ISNUMBER($T156)),ISBLANK($W156),NOT(ISNUMBER($X156))),0,IF(AF$132&gt;=YEAR($T156),$W156,0))</f>
        <v/>
      </c>
      <c r="AG156" s="240">
        <f>IF(OR(NOT(ISNUMBER($T156)),ISBLANK($W156),NOT(ISNUMBER($X156))),0,IF(AG$132&gt;=YEAR($T156),$W156,0))</f>
        <v/>
      </c>
      <c r="AH156" s="240">
        <f>IF(OR(NOT(ISNUMBER($T156)),ISBLANK($W156),NOT(ISNUMBER($X156))),0,IF(AH$132&gt;=YEAR($T156),$W156,0))</f>
        <v/>
      </c>
      <c r="AI156" s="240">
        <f>IF(OR(NOT(ISNUMBER($T156)),ISBLANK($W156),NOT(ISNUMBER($X156))),0,IF(AI$132&gt;=YEAR($T156),$W156,0))</f>
        <v/>
      </c>
      <c r="AJ156" s="240">
        <f>IF(OR(NOT(ISNUMBER($T156)),ISBLANK($W156),NOT(ISNUMBER($X156))),0,IF(AJ$132&gt;=YEAR($T156),$W156,0))</f>
        <v/>
      </c>
      <c r="AK156" s="240">
        <f>IF(OR(NOT(ISNUMBER($T156)),ISBLANK($W156),NOT(ISNUMBER($X156))),0,IF(AK$132&gt;=YEAR($T156),$W156,0))</f>
        <v/>
      </c>
      <c r="AL156" s="240">
        <f>IF(OR(NOT(ISNUMBER($T156)),ISBLANK($W156),NOT(ISNUMBER($X156))),0,IF(AL$132&gt;=YEAR($T156),$W156,0))</f>
        <v/>
      </c>
      <c r="AM156" s="240">
        <f>IF(OR(NOT(ISNUMBER($T156)),ISBLANK($W156),NOT(ISNUMBER($X156))),0,IF(AM$132&gt;=YEAR($T156),$W156,0))</f>
        <v/>
      </c>
      <c r="AN156" s="240">
        <f>IF(OR(NOT(ISNUMBER($T156)),ISBLANK($W156),NOT(ISNUMBER($X156))),0,IF(AN$132&gt;=YEAR($T156),$W156,0))</f>
        <v/>
      </c>
      <c r="AO156" s="240">
        <f>IF(OR(NOT(ISNUMBER($T156)),ISBLANK($W156),NOT(ISNUMBER($X156))),0,IF(AO$132&gt;=YEAR($T156),$W156,0))</f>
        <v/>
      </c>
      <c r="AP156" s="240">
        <f>IF(OR(NOT(ISNUMBER($T156)),ISBLANK($W156),NOT(ISNUMBER($X156))),0,IF(AP$132&gt;=YEAR($T156),$W156,0))</f>
        <v/>
      </c>
      <c r="AQ156" s="240">
        <f>IF(OR(NOT(ISNUMBER($T156)),ISBLANK($W156),NOT(ISNUMBER($X156))),0,IF(AQ$132&gt;=YEAR($T156),$W156,0))</f>
        <v/>
      </c>
      <c r="AR156" s="240">
        <f>IF(OR(NOT(ISNUMBER($T156)),ISBLANK($W156),NOT(ISNUMBER($X156))),0,IF(AR$132&gt;=YEAR($T156),$W156,0))</f>
        <v/>
      </c>
      <c r="AS156" s="240">
        <f>IF(OR(NOT(ISNUMBER($T156)),ISBLANK($W156),NOT(ISNUMBER($X156))),0,IF(AS$132&gt;=YEAR($T156),$W156,0))</f>
        <v/>
      </c>
      <c r="AT156" s="240">
        <f>IF(OR(NOT(ISNUMBER($T156)),ISBLANK($W156),NOT(ISNUMBER($X156))),0,IF(AT$132&gt;=YEAR($T156),$W156,0))</f>
        <v/>
      </c>
      <c r="AU156" s="240">
        <f>IF(OR(NOT(ISNUMBER($T156)),ISBLANK($W156),NOT(ISNUMBER($X156))),0,IF(AU$132&gt;=YEAR($T156),$W156,0))</f>
        <v/>
      </c>
      <c r="AV156" s="240">
        <f>IF(OR(NOT(ISNUMBER($T156)),ISBLANK($W156),NOT(ISNUMBER($X156))),0,IF(AV$132&gt;=YEAR($T156),$W156,0))</f>
        <v/>
      </c>
      <c r="AW156" s="240">
        <f>IF(OR(NOT(ISNUMBER($T156)),ISBLANK($W156),NOT(ISNUMBER($X156))),0,IF(AW$132&gt;=YEAR($T156),$W156,0))</f>
        <v/>
      </c>
      <c r="AX156" s="240">
        <f>IF(OR(NOT(ISNUMBER($T156)),ISBLANK($W156),NOT(ISNUMBER($X156))),0,IF(AX$132&gt;=YEAR($T156),$W156,0))</f>
        <v/>
      </c>
      <c r="AY156" s="240">
        <f>IF(OR(NOT(ISNUMBER($T156)),ISBLANK($W156),NOT(ISNUMBER($X156))),0,IF(AY$132&gt;=YEAR($T156),$W156,0))</f>
        <v/>
      </c>
      <c r="AZ156" s="240">
        <f>IF(OR(NOT(ISNUMBER($T156)),ISBLANK($W156),NOT(ISNUMBER($X156))),0,IF(AZ$132&gt;=YEAR($T156),$W156,0))</f>
        <v/>
      </c>
      <c r="BA156" s="240">
        <f>IF(OR(NOT(ISNUMBER($T156)),ISBLANK($W156),NOT(ISNUMBER($X156))),0,IF(BA$132&gt;=YEAR($T156),$W156,0))</f>
        <v/>
      </c>
      <c r="BB156" s="240">
        <f>IF(OR(NOT(ISNUMBER($T156)),ISBLANK($W156),NOT(ISNUMBER($X156))),0,IF(BB$132&gt;=YEAR($T156),$W156,0))</f>
        <v/>
      </c>
      <c r="BC156" s="240">
        <f>IF(OR(NOT(ISNUMBER($T156)),ISBLANK($W156),NOT(ISNUMBER($X156))),0,IF(BC$132&gt;=YEAR($T156),$W156,0))</f>
        <v/>
      </c>
      <c r="BD156" s="240">
        <f>IF(OR(NOT(ISNUMBER($T156)),ISBLANK($W156),NOT(ISNUMBER($X156))),0,IF(BD$132&gt;=YEAR($T156),$W156,0))</f>
        <v/>
      </c>
      <c r="BE156" s="240">
        <f>IF(OR(NOT(ISNUMBER($T156)),ISBLANK($W156),NOT(ISNUMBER($X156))),0,IF(BE$132&gt;=YEAR($T156),$W156,0))</f>
        <v/>
      </c>
      <c r="BF156" s="240">
        <f>IF(OR(NOT(ISNUMBER($T156)),ISBLANK($W156),NOT(ISNUMBER($X156))),0,IF(BF$132&gt;=YEAR($T156),$W156,0))</f>
        <v/>
      </c>
      <c r="BG156" s="240">
        <f>IF(OR(NOT(ISNUMBER($T156)),ISBLANK($W156),NOT(ISNUMBER($X156))),0,IF(BG$132&gt;=YEAR($T156),$W156,0))</f>
        <v/>
      </c>
      <c r="BH156" s="240">
        <f>IF(OR(NOT(ISNUMBER($T156)),ISBLANK($W156),NOT(ISNUMBER($X156))),0,IF(BH$132&gt;=YEAR($T156),$W156,0))</f>
        <v/>
      </c>
      <c r="BI156" s="240">
        <f>IF(OR(NOT(ISNUMBER($T156)),ISBLANK($W156),NOT(ISNUMBER($X156))),0,IF(BI$132&gt;=YEAR($T156),$W156,0))</f>
        <v/>
      </c>
      <c r="BJ156" s="240">
        <f>IF(OR(NOT(ISNUMBER($T156)),ISBLANK($W156),NOT(ISNUMBER($X156))),0,IF(BJ$132&gt;=YEAR($T156),$W156,0))</f>
        <v/>
      </c>
      <c r="BK156" s="240">
        <f>IF(OR(NOT(ISNUMBER($T156)),ISBLANK($W156),NOT(ISNUMBER($X156))),0,IF(BK$132&gt;=YEAR($T156),$W156,0))</f>
        <v/>
      </c>
      <c r="BL156" s="240">
        <f>IF(OR(NOT(ISNUMBER($T156)),ISBLANK($W156),NOT(ISNUMBER($X156))),0,IF(BL$132&gt;=YEAR($T156),$W156,0))</f>
        <v/>
      </c>
      <c r="BM156" s="240">
        <f>IF(OR(NOT(ISNUMBER($T156)),ISBLANK($W156),NOT(ISNUMBER($X156))),0,IF(BM$132&gt;=YEAR($T156),$W156,0))</f>
        <v/>
      </c>
      <c r="BN156" s="240">
        <f>IF(OR(NOT(ISNUMBER($T156)),ISBLANK($W156),NOT(ISNUMBER($X156))),0,IF(BN$132&gt;=YEAR($T156),$W156,0))</f>
        <v/>
      </c>
      <c r="BO156" s="240">
        <f>IF(OR(NOT(ISNUMBER($T156)),ISBLANK($W156),NOT(ISNUMBER($X156))),0,IF(BO$132&gt;=YEAR($T156),$W156,0))</f>
        <v/>
      </c>
      <c r="BP156" s="240">
        <f>IF(OR(NOT(ISNUMBER($T156)),ISBLANK($W156),NOT(ISNUMBER($X156))),0,IF(BP$132&gt;=YEAR($T156),$W156,0))</f>
        <v/>
      </c>
      <c r="BQ156" s="240">
        <f>IF(OR(NOT(ISNUMBER($T156)),ISBLANK($W156),NOT(ISNUMBER($X156))),0,IF(BQ$132&gt;=YEAR($T156),$W156,0))</f>
        <v/>
      </c>
      <c r="BR156" s="240">
        <f>IF(OR(NOT(ISNUMBER($T156)),ISBLANK($W156),NOT(ISNUMBER($X156))),0,IF(BR$132&gt;=YEAR($T156),$W156,0))</f>
        <v/>
      </c>
      <c r="BS156" s="240">
        <f>IF(OR(NOT(ISNUMBER($T156)),ISBLANK($W156),NOT(ISNUMBER($X156))),0,IF(BS$132&gt;=YEAR($T156),$W156,0))</f>
        <v/>
      </c>
      <c r="BT156" s="240">
        <f>IF(OR(NOT(ISNUMBER($T156)),ISBLANK($W156),NOT(ISNUMBER($X156))),0,IF(BT$132&gt;=YEAR($T156),$W156,0))</f>
        <v/>
      </c>
      <c r="BU156" s="240">
        <f>IF(OR(NOT(ISNUMBER($T156)),ISBLANK($W156),NOT(ISNUMBER($X156))),0,IF(BU$132&gt;=YEAR($T156),$W156,0))</f>
        <v/>
      </c>
      <c r="BV156" s="240">
        <f>IF(OR(NOT(ISNUMBER($T156)),ISBLANK($W156),NOT(ISNUMBER($X156))),0,IF(BV$132&gt;=YEAR($T156),$W156,0))</f>
        <v/>
      </c>
      <c r="BW156" s="240">
        <f>IF(OR(NOT(ISNUMBER($T156)),ISBLANK($W156),NOT(ISNUMBER($X156))),0,IF(BW$132&gt;=YEAR($T156),$W156,0))</f>
        <v/>
      </c>
      <c r="BX156" s="240">
        <f>IF(OR(NOT(ISNUMBER($T156)),ISBLANK($W156),NOT(ISNUMBER($X156))),0,IF(BX$132&gt;=YEAR($T156),$W156,0))</f>
        <v/>
      </c>
      <c r="BY156" s="240">
        <f>IF(OR(NOT(ISNUMBER($T156)),ISBLANK($W156),NOT(ISNUMBER($X156))),0,IF(BY$132&gt;=YEAR($T156),$W156,0))</f>
        <v/>
      </c>
    </row>
    <row r="157" ht="15" customHeight="1" s="503">
      <c r="S157" s="12">
        <f>S32</f>
        <v/>
      </c>
      <c r="T157" s="176">
        <f>AC$279</f>
        <v/>
      </c>
      <c r="U157" s="527">
        <f>U32</f>
        <v/>
      </c>
      <c r="V157" s="285">
        <f>V32</f>
        <v/>
      </c>
      <c r="W157" s="512">
        <f>W32</f>
        <v/>
      </c>
      <c r="X157" s="512">
        <f>X32</f>
        <v/>
      </c>
      <c r="Z157" s="240">
        <f>IF(OR(NOT(ISNUMBER($T157)),ISBLANK($W157),NOT(ISNUMBER($X157))),0,IF(Z$132&gt;=YEAR($T157),$W157,0))</f>
        <v/>
      </c>
      <c r="AA157" s="240">
        <f>IF(OR(NOT(ISNUMBER($T157)),ISBLANK($W157),NOT(ISNUMBER($X157))),0,IF(AA$132&gt;=YEAR($T157),$W157,0))</f>
        <v/>
      </c>
      <c r="AB157" s="240">
        <f>IF(OR(NOT(ISNUMBER($T157)),ISBLANK($W157),NOT(ISNUMBER($X157))),0,IF(AB$132&gt;=YEAR($T157),$W157,0))</f>
        <v/>
      </c>
      <c r="AC157" s="240">
        <f>IF(OR(NOT(ISNUMBER($T157)),ISBLANK($W157),NOT(ISNUMBER($X157))),0,IF(AC$132&gt;=YEAR($T157),$W157,0))</f>
        <v/>
      </c>
      <c r="AD157" s="240">
        <f>IF(OR(NOT(ISNUMBER($T157)),ISBLANK($W157),NOT(ISNUMBER($X157))),0,IF(AD$132&gt;=YEAR($T157),$W157,0))</f>
        <v/>
      </c>
      <c r="AE157" s="240">
        <f>IF(OR(NOT(ISNUMBER($T157)),ISBLANK($W157),NOT(ISNUMBER($X157))),0,IF(AE$132&gt;=YEAR($T157),$W157,0))</f>
        <v/>
      </c>
      <c r="AF157" s="240">
        <f>IF(OR(NOT(ISNUMBER($T157)),ISBLANK($W157),NOT(ISNUMBER($X157))),0,IF(AF$132&gt;=YEAR($T157),$W157,0))</f>
        <v/>
      </c>
      <c r="AG157" s="240">
        <f>IF(OR(NOT(ISNUMBER($T157)),ISBLANK($W157),NOT(ISNUMBER($X157))),0,IF(AG$132&gt;=YEAR($T157),$W157,0))</f>
        <v/>
      </c>
      <c r="AH157" s="240">
        <f>IF(OR(NOT(ISNUMBER($T157)),ISBLANK($W157),NOT(ISNUMBER($X157))),0,IF(AH$132&gt;=YEAR($T157),$W157,0))</f>
        <v/>
      </c>
      <c r="AI157" s="240">
        <f>IF(OR(NOT(ISNUMBER($T157)),ISBLANK($W157),NOT(ISNUMBER($X157))),0,IF(AI$132&gt;=YEAR($T157),$W157,0))</f>
        <v/>
      </c>
      <c r="AJ157" s="240">
        <f>IF(OR(NOT(ISNUMBER($T157)),ISBLANK($W157),NOT(ISNUMBER($X157))),0,IF(AJ$132&gt;=YEAR($T157),$W157,0))</f>
        <v/>
      </c>
      <c r="AK157" s="240">
        <f>IF(OR(NOT(ISNUMBER($T157)),ISBLANK($W157),NOT(ISNUMBER($X157))),0,IF(AK$132&gt;=YEAR($T157),$W157,0))</f>
        <v/>
      </c>
      <c r="AL157" s="240">
        <f>IF(OR(NOT(ISNUMBER($T157)),ISBLANK($W157),NOT(ISNUMBER($X157))),0,IF(AL$132&gt;=YEAR($T157),$W157,0))</f>
        <v/>
      </c>
      <c r="AM157" s="240">
        <f>IF(OR(NOT(ISNUMBER($T157)),ISBLANK($W157),NOT(ISNUMBER($X157))),0,IF(AM$132&gt;=YEAR($T157),$W157,0))</f>
        <v/>
      </c>
      <c r="AN157" s="240">
        <f>IF(OR(NOT(ISNUMBER($T157)),ISBLANK($W157),NOT(ISNUMBER($X157))),0,IF(AN$132&gt;=YEAR($T157),$W157,0))</f>
        <v/>
      </c>
      <c r="AO157" s="240">
        <f>IF(OR(NOT(ISNUMBER($T157)),ISBLANK($W157),NOT(ISNUMBER($X157))),0,IF(AO$132&gt;=YEAR($T157),$W157,0))</f>
        <v/>
      </c>
      <c r="AP157" s="240">
        <f>IF(OR(NOT(ISNUMBER($T157)),ISBLANK($W157),NOT(ISNUMBER($X157))),0,IF(AP$132&gt;=YEAR($T157),$W157,0))</f>
        <v/>
      </c>
      <c r="AQ157" s="240">
        <f>IF(OR(NOT(ISNUMBER($T157)),ISBLANK($W157),NOT(ISNUMBER($X157))),0,IF(AQ$132&gt;=YEAR($T157),$W157,0))</f>
        <v/>
      </c>
      <c r="AR157" s="240">
        <f>IF(OR(NOT(ISNUMBER($T157)),ISBLANK($W157),NOT(ISNUMBER($X157))),0,IF(AR$132&gt;=YEAR($T157),$W157,0))</f>
        <v/>
      </c>
      <c r="AS157" s="240">
        <f>IF(OR(NOT(ISNUMBER($T157)),ISBLANK($W157),NOT(ISNUMBER($X157))),0,IF(AS$132&gt;=YEAR($T157),$W157,0))</f>
        <v/>
      </c>
      <c r="AT157" s="240">
        <f>IF(OR(NOT(ISNUMBER($T157)),ISBLANK($W157),NOT(ISNUMBER($X157))),0,IF(AT$132&gt;=YEAR($T157),$W157,0))</f>
        <v/>
      </c>
      <c r="AU157" s="240">
        <f>IF(OR(NOT(ISNUMBER($T157)),ISBLANK($W157),NOT(ISNUMBER($X157))),0,IF(AU$132&gt;=YEAR($T157),$W157,0))</f>
        <v/>
      </c>
      <c r="AV157" s="240">
        <f>IF(OR(NOT(ISNUMBER($T157)),ISBLANK($W157),NOT(ISNUMBER($X157))),0,IF(AV$132&gt;=YEAR($T157),$W157,0))</f>
        <v/>
      </c>
      <c r="AW157" s="240">
        <f>IF(OR(NOT(ISNUMBER($T157)),ISBLANK($W157),NOT(ISNUMBER($X157))),0,IF(AW$132&gt;=YEAR($T157),$W157,0))</f>
        <v/>
      </c>
      <c r="AX157" s="240">
        <f>IF(OR(NOT(ISNUMBER($T157)),ISBLANK($W157),NOT(ISNUMBER($X157))),0,IF(AX$132&gt;=YEAR($T157),$W157,0))</f>
        <v/>
      </c>
      <c r="AY157" s="240">
        <f>IF(OR(NOT(ISNUMBER($T157)),ISBLANK($W157),NOT(ISNUMBER($X157))),0,IF(AY$132&gt;=YEAR($T157),$W157,0))</f>
        <v/>
      </c>
      <c r="AZ157" s="240">
        <f>IF(OR(NOT(ISNUMBER($T157)),ISBLANK($W157),NOT(ISNUMBER($X157))),0,IF(AZ$132&gt;=YEAR($T157),$W157,0))</f>
        <v/>
      </c>
      <c r="BA157" s="240">
        <f>IF(OR(NOT(ISNUMBER($T157)),ISBLANK($W157),NOT(ISNUMBER($X157))),0,IF(BA$132&gt;=YEAR($T157),$W157,0))</f>
        <v/>
      </c>
      <c r="BB157" s="240">
        <f>IF(OR(NOT(ISNUMBER($T157)),ISBLANK($W157),NOT(ISNUMBER($X157))),0,IF(BB$132&gt;=YEAR($T157),$W157,0))</f>
        <v/>
      </c>
      <c r="BC157" s="240">
        <f>IF(OR(NOT(ISNUMBER($T157)),ISBLANK($W157),NOT(ISNUMBER($X157))),0,IF(BC$132&gt;=YEAR($T157),$W157,0))</f>
        <v/>
      </c>
      <c r="BD157" s="240">
        <f>IF(OR(NOT(ISNUMBER($T157)),ISBLANK($W157),NOT(ISNUMBER($X157))),0,IF(BD$132&gt;=YEAR($T157),$W157,0))</f>
        <v/>
      </c>
      <c r="BE157" s="240">
        <f>IF(OR(NOT(ISNUMBER($T157)),ISBLANK($W157),NOT(ISNUMBER($X157))),0,IF(BE$132&gt;=YEAR($T157),$W157,0))</f>
        <v/>
      </c>
      <c r="BF157" s="240">
        <f>IF(OR(NOT(ISNUMBER($T157)),ISBLANK($W157),NOT(ISNUMBER($X157))),0,IF(BF$132&gt;=YEAR($T157),$W157,0))</f>
        <v/>
      </c>
      <c r="BG157" s="240">
        <f>IF(OR(NOT(ISNUMBER($T157)),ISBLANK($W157),NOT(ISNUMBER($X157))),0,IF(BG$132&gt;=YEAR($T157),$W157,0))</f>
        <v/>
      </c>
      <c r="BH157" s="240">
        <f>IF(OR(NOT(ISNUMBER($T157)),ISBLANK($W157),NOT(ISNUMBER($X157))),0,IF(BH$132&gt;=YEAR($T157),$W157,0))</f>
        <v/>
      </c>
      <c r="BI157" s="240">
        <f>IF(OR(NOT(ISNUMBER($T157)),ISBLANK($W157),NOT(ISNUMBER($X157))),0,IF(BI$132&gt;=YEAR($T157),$W157,0))</f>
        <v/>
      </c>
      <c r="BJ157" s="240">
        <f>IF(OR(NOT(ISNUMBER($T157)),ISBLANK($W157),NOT(ISNUMBER($X157))),0,IF(BJ$132&gt;=YEAR($T157),$W157,0))</f>
        <v/>
      </c>
      <c r="BK157" s="240">
        <f>IF(OR(NOT(ISNUMBER($T157)),ISBLANK($W157),NOT(ISNUMBER($X157))),0,IF(BK$132&gt;=YEAR($T157),$W157,0))</f>
        <v/>
      </c>
      <c r="BL157" s="240">
        <f>IF(OR(NOT(ISNUMBER($T157)),ISBLANK($W157),NOT(ISNUMBER($X157))),0,IF(BL$132&gt;=YEAR($T157),$W157,0))</f>
        <v/>
      </c>
      <c r="BM157" s="240">
        <f>IF(OR(NOT(ISNUMBER($T157)),ISBLANK($W157),NOT(ISNUMBER($X157))),0,IF(BM$132&gt;=YEAR($T157),$W157,0))</f>
        <v/>
      </c>
      <c r="BN157" s="240">
        <f>IF(OR(NOT(ISNUMBER($T157)),ISBLANK($W157),NOT(ISNUMBER($X157))),0,IF(BN$132&gt;=YEAR($T157),$W157,0))</f>
        <v/>
      </c>
      <c r="BO157" s="240">
        <f>IF(OR(NOT(ISNUMBER($T157)),ISBLANK($W157),NOT(ISNUMBER($X157))),0,IF(BO$132&gt;=YEAR($T157),$W157,0))</f>
        <v/>
      </c>
      <c r="BP157" s="240">
        <f>IF(OR(NOT(ISNUMBER($T157)),ISBLANK($W157),NOT(ISNUMBER($X157))),0,IF(BP$132&gt;=YEAR($T157),$W157,0))</f>
        <v/>
      </c>
      <c r="BQ157" s="240">
        <f>IF(OR(NOT(ISNUMBER($T157)),ISBLANK($W157),NOT(ISNUMBER($X157))),0,IF(BQ$132&gt;=YEAR($T157),$W157,0))</f>
        <v/>
      </c>
      <c r="BR157" s="240">
        <f>IF(OR(NOT(ISNUMBER($T157)),ISBLANK($W157),NOT(ISNUMBER($X157))),0,IF(BR$132&gt;=YEAR($T157),$W157,0))</f>
        <v/>
      </c>
      <c r="BS157" s="240">
        <f>IF(OR(NOT(ISNUMBER($T157)),ISBLANK($W157),NOT(ISNUMBER($X157))),0,IF(BS$132&gt;=YEAR($T157),$W157,0))</f>
        <v/>
      </c>
      <c r="BT157" s="240">
        <f>IF(OR(NOT(ISNUMBER($T157)),ISBLANK($W157),NOT(ISNUMBER($X157))),0,IF(BT$132&gt;=YEAR($T157),$W157,0))</f>
        <v/>
      </c>
      <c r="BU157" s="240">
        <f>IF(OR(NOT(ISNUMBER($T157)),ISBLANK($W157),NOT(ISNUMBER($X157))),0,IF(BU$132&gt;=YEAR($T157),$W157,0))</f>
        <v/>
      </c>
      <c r="BV157" s="240">
        <f>IF(OR(NOT(ISNUMBER($T157)),ISBLANK($W157),NOT(ISNUMBER($X157))),0,IF(BV$132&gt;=YEAR($T157),$W157,0))</f>
        <v/>
      </c>
      <c r="BW157" s="240">
        <f>IF(OR(NOT(ISNUMBER($T157)),ISBLANK($W157),NOT(ISNUMBER($X157))),0,IF(BW$132&gt;=YEAR($T157),$W157,0))</f>
        <v/>
      </c>
      <c r="BX157" s="240">
        <f>IF(OR(NOT(ISNUMBER($T157)),ISBLANK($W157),NOT(ISNUMBER($X157))),0,IF(BX$132&gt;=YEAR($T157),$W157,0))</f>
        <v/>
      </c>
      <c r="BY157" s="240">
        <f>IF(OR(NOT(ISNUMBER($T157)),ISBLANK($W157),NOT(ISNUMBER($X157))),0,IF(BY$132&gt;=YEAR($T157),$W157,0))</f>
        <v/>
      </c>
    </row>
    <row r="158" ht="15" customHeight="1" s="503">
      <c r="S158" s="12">
        <f>S33</f>
        <v/>
      </c>
      <c r="T158" s="176">
        <f>AC$279</f>
        <v/>
      </c>
      <c r="U158" s="527">
        <f>U33</f>
        <v/>
      </c>
      <c r="V158" s="285">
        <f>V33</f>
        <v/>
      </c>
      <c r="W158" s="512">
        <f>W33</f>
        <v/>
      </c>
      <c r="X158" s="512">
        <f>X33</f>
        <v/>
      </c>
      <c r="Z158" s="240">
        <f>IF(OR(NOT(ISNUMBER($T158)),ISBLANK($W158),NOT(ISNUMBER($X158))),0,IF(Z$132&gt;=YEAR($T158),$W158,0))</f>
        <v/>
      </c>
      <c r="AA158" s="240">
        <f>IF(OR(NOT(ISNUMBER($T158)),ISBLANK($W158),NOT(ISNUMBER($X158))),0,IF(AA$132&gt;=YEAR($T158),$W158,0))</f>
        <v/>
      </c>
      <c r="AB158" s="240">
        <f>IF(OR(NOT(ISNUMBER($T158)),ISBLANK($W158),NOT(ISNUMBER($X158))),0,IF(AB$132&gt;=YEAR($T158),$W158,0))</f>
        <v/>
      </c>
      <c r="AC158" s="240">
        <f>IF(OR(NOT(ISNUMBER($T158)),ISBLANK($W158),NOT(ISNUMBER($X158))),0,IF(AC$132&gt;=YEAR($T158),$W158,0))</f>
        <v/>
      </c>
      <c r="AD158" s="240">
        <f>IF(OR(NOT(ISNUMBER($T158)),ISBLANK($W158),NOT(ISNUMBER($X158))),0,IF(AD$132&gt;=YEAR($T158),$W158,0))</f>
        <v/>
      </c>
      <c r="AE158" s="240">
        <f>IF(OR(NOT(ISNUMBER($T158)),ISBLANK($W158),NOT(ISNUMBER($X158))),0,IF(AE$132&gt;=YEAR($T158),$W158,0))</f>
        <v/>
      </c>
      <c r="AF158" s="240">
        <f>IF(OR(NOT(ISNUMBER($T158)),ISBLANK($W158),NOT(ISNUMBER($X158))),0,IF(AF$132&gt;=YEAR($T158),$W158,0))</f>
        <v/>
      </c>
      <c r="AG158" s="240">
        <f>IF(OR(NOT(ISNUMBER($T158)),ISBLANK($W158),NOT(ISNUMBER($X158))),0,IF(AG$132&gt;=YEAR($T158),$W158,0))</f>
        <v/>
      </c>
      <c r="AH158" s="240">
        <f>IF(OR(NOT(ISNUMBER($T158)),ISBLANK($W158),NOT(ISNUMBER($X158))),0,IF(AH$132&gt;=YEAR($T158),$W158,0))</f>
        <v/>
      </c>
      <c r="AI158" s="240">
        <f>IF(OR(NOT(ISNUMBER($T158)),ISBLANK($W158),NOT(ISNUMBER($X158))),0,IF(AI$132&gt;=YEAR($T158),$W158,0))</f>
        <v/>
      </c>
      <c r="AJ158" s="240">
        <f>IF(OR(NOT(ISNUMBER($T158)),ISBLANK($W158),NOT(ISNUMBER($X158))),0,IF(AJ$132&gt;=YEAR($T158),$W158,0))</f>
        <v/>
      </c>
      <c r="AK158" s="240">
        <f>IF(OR(NOT(ISNUMBER($T158)),ISBLANK($W158),NOT(ISNUMBER($X158))),0,IF(AK$132&gt;=YEAR($T158),$W158,0))</f>
        <v/>
      </c>
      <c r="AL158" s="240">
        <f>IF(OR(NOT(ISNUMBER($T158)),ISBLANK($W158),NOT(ISNUMBER($X158))),0,IF(AL$132&gt;=YEAR($T158),$W158,0))</f>
        <v/>
      </c>
      <c r="AM158" s="240">
        <f>IF(OR(NOT(ISNUMBER($T158)),ISBLANK($W158),NOT(ISNUMBER($X158))),0,IF(AM$132&gt;=YEAR($T158),$W158,0))</f>
        <v/>
      </c>
      <c r="AN158" s="240">
        <f>IF(OR(NOT(ISNUMBER($T158)),ISBLANK($W158),NOT(ISNUMBER($X158))),0,IF(AN$132&gt;=YEAR($T158),$W158,0))</f>
        <v/>
      </c>
      <c r="AO158" s="240">
        <f>IF(OR(NOT(ISNUMBER($T158)),ISBLANK($W158),NOT(ISNUMBER($X158))),0,IF(AO$132&gt;=YEAR($T158),$W158,0))</f>
        <v/>
      </c>
      <c r="AP158" s="240">
        <f>IF(OR(NOT(ISNUMBER($T158)),ISBLANK($W158),NOT(ISNUMBER($X158))),0,IF(AP$132&gt;=YEAR($T158),$W158,0))</f>
        <v/>
      </c>
      <c r="AQ158" s="240">
        <f>IF(OR(NOT(ISNUMBER($T158)),ISBLANK($W158),NOT(ISNUMBER($X158))),0,IF(AQ$132&gt;=YEAR($T158),$W158,0))</f>
        <v/>
      </c>
      <c r="AR158" s="240">
        <f>IF(OR(NOT(ISNUMBER($T158)),ISBLANK($W158),NOT(ISNUMBER($X158))),0,IF(AR$132&gt;=YEAR($T158),$W158,0))</f>
        <v/>
      </c>
      <c r="AS158" s="240">
        <f>IF(OR(NOT(ISNUMBER($T158)),ISBLANK($W158),NOT(ISNUMBER($X158))),0,IF(AS$132&gt;=YEAR($T158),$W158,0))</f>
        <v/>
      </c>
      <c r="AT158" s="240">
        <f>IF(OR(NOT(ISNUMBER($T158)),ISBLANK($W158),NOT(ISNUMBER($X158))),0,IF(AT$132&gt;=YEAR($T158),$W158,0))</f>
        <v/>
      </c>
      <c r="AU158" s="240">
        <f>IF(OR(NOT(ISNUMBER($T158)),ISBLANK($W158),NOT(ISNUMBER($X158))),0,IF(AU$132&gt;=YEAR($T158),$W158,0))</f>
        <v/>
      </c>
      <c r="AV158" s="240">
        <f>IF(OR(NOT(ISNUMBER($T158)),ISBLANK($W158),NOT(ISNUMBER($X158))),0,IF(AV$132&gt;=YEAR($T158),$W158,0))</f>
        <v/>
      </c>
      <c r="AW158" s="240">
        <f>IF(OR(NOT(ISNUMBER($T158)),ISBLANK($W158),NOT(ISNUMBER($X158))),0,IF(AW$132&gt;=YEAR($T158),$W158,0))</f>
        <v/>
      </c>
      <c r="AX158" s="240">
        <f>IF(OR(NOT(ISNUMBER($T158)),ISBLANK($W158),NOT(ISNUMBER($X158))),0,IF(AX$132&gt;=YEAR($T158),$W158,0))</f>
        <v/>
      </c>
      <c r="AY158" s="240">
        <f>IF(OR(NOT(ISNUMBER($T158)),ISBLANK($W158),NOT(ISNUMBER($X158))),0,IF(AY$132&gt;=YEAR($T158),$W158,0))</f>
        <v/>
      </c>
      <c r="AZ158" s="240">
        <f>IF(OR(NOT(ISNUMBER($T158)),ISBLANK($W158),NOT(ISNUMBER($X158))),0,IF(AZ$132&gt;=YEAR($T158),$W158,0))</f>
        <v/>
      </c>
      <c r="BA158" s="240">
        <f>IF(OR(NOT(ISNUMBER($T158)),ISBLANK($W158),NOT(ISNUMBER($X158))),0,IF(BA$132&gt;=YEAR($T158),$W158,0))</f>
        <v/>
      </c>
      <c r="BB158" s="240">
        <f>IF(OR(NOT(ISNUMBER($T158)),ISBLANK($W158),NOT(ISNUMBER($X158))),0,IF(BB$132&gt;=YEAR($T158),$W158,0))</f>
        <v/>
      </c>
      <c r="BC158" s="240">
        <f>IF(OR(NOT(ISNUMBER($T158)),ISBLANK($W158),NOT(ISNUMBER($X158))),0,IF(BC$132&gt;=YEAR($T158),$W158,0))</f>
        <v/>
      </c>
      <c r="BD158" s="240">
        <f>IF(OR(NOT(ISNUMBER($T158)),ISBLANK($W158),NOT(ISNUMBER($X158))),0,IF(BD$132&gt;=YEAR($T158),$W158,0))</f>
        <v/>
      </c>
      <c r="BE158" s="240">
        <f>IF(OR(NOT(ISNUMBER($T158)),ISBLANK($W158),NOT(ISNUMBER($X158))),0,IF(BE$132&gt;=YEAR($T158),$W158,0))</f>
        <v/>
      </c>
      <c r="BF158" s="240">
        <f>IF(OR(NOT(ISNUMBER($T158)),ISBLANK($W158),NOT(ISNUMBER($X158))),0,IF(BF$132&gt;=YEAR($T158),$W158,0))</f>
        <v/>
      </c>
      <c r="BG158" s="240">
        <f>IF(OR(NOT(ISNUMBER($T158)),ISBLANK($W158),NOT(ISNUMBER($X158))),0,IF(BG$132&gt;=YEAR($T158),$W158,0))</f>
        <v/>
      </c>
      <c r="BH158" s="240">
        <f>IF(OR(NOT(ISNUMBER($T158)),ISBLANK($W158),NOT(ISNUMBER($X158))),0,IF(BH$132&gt;=YEAR($T158),$W158,0))</f>
        <v/>
      </c>
      <c r="BI158" s="240">
        <f>IF(OR(NOT(ISNUMBER($T158)),ISBLANK($W158),NOT(ISNUMBER($X158))),0,IF(BI$132&gt;=YEAR($T158),$W158,0))</f>
        <v/>
      </c>
      <c r="BJ158" s="240">
        <f>IF(OR(NOT(ISNUMBER($T158)),ISBLANK($W158),NOT(ISNUMBER($X158))),0,IF(BJ$132&gt;=YEAR($T158),$W158,0))</f>
        <v/>
      </c>
      <c r="BK158" s="240">
        <f>IF(OR(NOT(ISNUMBER($T158)),ISBLANK($W158),NOT(ISNUMBER($X158))),0,IF(BK$132&gt;=YEAR($T158),$W158,0))</f>
        <v/>
      </c>
      <c r="BL158" s="240">
        <f>IF(OR(NOT(ISNUMBER($T158)),ISBLANK($W158),NOT(ISNUMBER($X158))),0,IF(BL$132&gt;=YEAR($T158),$W158,0))</f>
        <v/>
      </c>
      <c r="BM158" s="240">
        <f>IF(OR(NOT(ISNUMBER($T158)),ISBLANK($W158),NOT(ISNUMBER($X158))),0,IF(BM$132&gt;=YEAR($T158),$W158,0))</f>
        <v/>
      </c>
      <c r="BN158" s="240">
        <f>IF(OR(NOT(ISNUMBER($T158)),ISBLANK($W158),NOT(ISNUMBER($X158))),0,IF(BN$132&gt;=YEAR($T158),$W158,0))</f>
        <v/>
      </c>
      <c r="BO158" s="240">
        <f>IF(OR(NOT(ISNUMBER($T158)),ISBLANK($W158),NOT(ISNUMBER($X158))),0,IF(BO$132&gt;=YEAR($T158),$W158,0))</f>
        <v/>
      </c>
      <c r="BP158" s="240">
        <f>IF(OR(NOT(ISNUMBER($T158)),ISBLANK($W158),NOT(ISNUMBER($X158))),0,IF(BP$132&gt;=YEAR($T158),$W158,0))</f>
        <v/>
      </c>
      <c r="BQ158" s="240">
        <f>IF(OR(NOT(ISNUMBER($T158)),ISBLANK($W158),NOT(ISNUMBER($X158))),0,IF(BQ$132&gt;=YEAR($T158),$W158,0))</f>
        <v/>
      </c>
      <c r="BR158" s="240">
        <f>IF(OR(NOT(ISNUMBER($T158)),ISBLANK($W158),NOT(ISNUMBER($X158))),0,IF(BR$132&gt;=YEAR($T158),$W158,0))</f>
        <v/>
      </c>
      <c r="BS158" s="240">
        <f>IF(OR(NOT(ISNUMBER($T158)),ISBLANK($W158),NOT(ISNUMBER($X158))),0,IF(BS$132&gt;=YEAR($T158),$W158,0))</f>
        <v/>
      </c>
      <c r="BT158" s="240">
        <f>IF(OR(NOT(ISNUMBER($T158)),ISBLANK($W158),NOT(ISNUMBER($X158))),0,IF(BT$132&gt;=YEAR($T158),$W158,0))</f>
        <v/>
      </c>
      <c r="BU158" s="240">
        <f>IF(OR(NOT(ISNUMBER($T158)),ISBLANK($W158),NOT(ISNUMBER($X158))),0,IF(BU$132&gt;=YEAR($T158),$W158,0))</f>
        <v/>
      </c>
      <c r="BV158" s="240">
        <f>IF(OR(NOT(ISNUMBER($T158)),ISBLANK($W158),NOT(ISNUMBER($X158))),0,IF(BV$132&gt;=YEAR($T158),$W158,0))</f>
        <v/>
      </c>
      <c r="BW158" s="240">
        <f>IF(OR(NOT(ISNUMBER($T158)),ISBLANK($W158),NOT(ISNUMBER($X158))),0,IF(BW$132&gt;=YEAR($T158),$W158,0))</f>
        <v/>
      </c>
      <c r="BX158" s="240">
        <f>IF(OR(NOT(ISNUMBER($T158)),ISBLANK($W158),NOT(ISNUMBER($X158))),0,IF(BX$132&gt;=YEAR($T158),$W158,0))</f>
        <v/>
      </c>
      <c r="BY158" s="240">
        <f>IF(OR(NOT(ISNUMBER($T158)),ISBLANK($W158),NOT(ISNUMBER($X158))),0,IF(BY$132&gt;=YEAR($T158),$W158,0))</f>
        <v/>
      </c>
    </row>
    <row r="159" ht="15" customHeight="1" s="503">
      <c r="S159" s="12">
        <f>S34</f>
        <v/>
      </c>
      <c r="T159" s="176">
        <f>AC$279</f>
        <v/>
      </c>
      <c r="U159" s="527">
        <f>U34</f>
        <v/>
      </c>
      <c r="V159" s="285">
        <f>V34</f>
        <v/>
      </c>
      <c r="W159" s="512">
        <f>W34</f>
        <v/>
      </c>
      <c r="X159" s="512">
        <f>X34</f>
        <v/>
      </c>
      <c r="Z159" s="240">
        <f>IF(OR(NOT(ISNUMBER($T159)),ISBLANK($W159),NOT(ISNUMBER($X159))),0,IF(Z$132&gt;=YEAR($T159),$W159,0))</f>
        <v/>
      </c>
      <c r="AA159" s="240">
        <f>IF(OR(NOT(ISNUMBER($T159)),ISBLANK($W159),NOT(ISNUMBER($X159))),0,IF(AA$132&gt;=YEAR($T159),$W159,0))</f>
        <v/>
      </c>
      <c r="AB159" s="240">
        <f>IF(OR(NOT(ISNUMBER($T159)),ISBLANK($W159),NOT(ISNUMBER($X159))),0,IF(AB$132&gt;=YEAR($T159),$W159,0))</f>
        <v/>
      </c>
      <c r="AC159" s="240">
        <f>IF(OR(NOT(ISNUMBER($T159)),ISBLANK($W159),NOT(ISNUMBER($X159))),0,IF(AC$132&gt;=YEAR($T159),$W159,0))</f>
        <v/>
      </c>
      <c r="AD159" s="240">
        <f>IF(OR(NOT(ISNUMBER($T159)),ISBLANK($W159),NOT(ISNUMBER($X159))),0,IF(AD$132&gt;=YEAR($T159),$W159,0))</f>
        <v/>
      </c>
      <c r="AE159" s="240">
        <f>IF(OR(NOT(ISNUMBER($T159)),ISBLANK($W159),NOT(ISNUMBER($X159))),0,IF(AE$132&gt;=YEAR($T159),$W159,0))</f>
        <v/>
      </c>
      <c r="AF159" s="240">
        <f>IF(OR(NOT(ISNUMBER($T159)),ISBLANK($W159),NOT(ISNUMBER($X159))),0,IF(AF$132&gt;=YEAR($T159),$W159,0))</f>
        <v/>
      </c>
      <c r="AG159" s="240">
        <f>IF(OR(NOT(ISNUMBER($T159)),ISBLANK($W159),NOT(ISNUMBER($X159))),0,IF(AG$132&gt;=YEAR($T159),$W159,0))</f>
        <v/>
      </c>
      <c r="AH159" s="240">
        <f>IF(OR(NOT(ISNUMBER($T159)),ISBLANK($W159),NOT(ISNUMBER($X159))),0,IF(AH$132&gt;=YEAR($T159),$W159,0))</f>
        <v/>
      </c>
      <c r="AI159" s="240">
        <f>IF(OR(NOT(ISNUMBER($T159)),ISBLANK($W159),NOT(ISNUMBER($X159))),0,IF(AI$132&gt;=YEAR($T159),$W159,0))</f>
        <v/>
      </c>
      <c r="AJ159" s="240">
        <f>IF(OR(NOT(ISNUMBER($T159)),ISBLANK($W159),NOT(ISNUMBER($X159))),0,IF(AJ$132&gt;=YEAR($T159),$W159,0))</f>
        <v/>
      </c>
      <c r="AK159" s="240">
        <f>IF(OR(NOT(ISNUMBER($T159)),ISBLANK($W159),NOT(ISNUMBER($X159))),0,IF(AK$132&gt;=YEAR($T159),$W159,0))</f>
        <v/>
      </c>
      <c r="AL159" s="240">
        <f>IF(OR(NOT(ISNUMBER($T159)),ISBLANK($W159),NOT(ISNUMBER($X159))),0,IF(AL$132&gt;=YEAR($T159),$W159,0))</f>
        <v/>
      </c>
      <c r="AM159" s="240">
        <f>IF(OR(NOT(ISNUMBER($T159)),ISBLANK($W159),NOT(ISNUMBER($X159))),0,IF(AM$132&gt;=YEAR($T159),$W159,0))</f>
        <v/>
      </c>
      <c r="AN159" s="240">
        <f>IF(OR(NOT(ISNUMBER($T159)),ISBLANK($W159),NOT(ISNUMBER($X159))),0,IF(AN$132&gt;=YEAR($T159),$W159,0))</f>
        <v/>
      </c>
      <c r="AO159" s="240">
        <f>IF(OR(NOT(ISNUMBER($T159)),ISBLANK($W159),NOT(ISNUMBER($X159))),0,IF(AO$132&gt;=YEAR($T159),$W159,0))</f>
        <v/>
      </c>
      <c r="AP159" s="240">
        <f>IF(OR(NOT(ISNUMBER($T159)),ISBLANK($W159),NOT(ISNUMBER($X159))),0,IF(AP$132&gt;=YEAR($T159),$W159,0))</f>
        <v/>
      </c>
      <c r="AQ159" s="240">
        <f>IF(OR(NOT(ISNUMBER($T159)),ISBLANK($W159),NOT(ISNUMBER($X159))),0,IF(AQ$132&gt;=YEAR($T159),$W159,0))</f>
        <v/>
      </c>
      <c r="AR159" s="240">
        <f>IF(OR(NOT(ISNUMBER($T159)),ISBLANK($W159),NOT(ISNUMBER($X159))),0,IF(AR$132&gt;=YEAR($T159),$W159,0))</f>
        <v/>
      </c>
      <c r="AS159" s="240">
        <f>IF(OR(NOT(ISNUMBER($T159)),ISBLANK($W159),NOT(ISNUMBER($X159))),0,IF(AS$132&gt;=YEAR($T159),$W159,0))</f>
        <v/>
      </c>
      <c r="AT159" s="240">
        <f>IF(OR(NOT(ISNUMBER($T159)),ISBLANK($W159),NOT(ISNUMBER($X159))),0,IF(AT$132&gt;=YEAR($T159),$W159,0))</f>
        <v/>
      </c>
      <c r="AU159" s="240">
        <f>IF(OR(NOT(ISNUMBER($T159)),ISBLANK($W159),NOT(ISNUMBER($X159))),0,IF(AU$132&gt;=YEAR($T159),$W159,0))</f>
        <v/>
      </c>
      <c r="AV159" s="240">
        <f>IF(OR(NOT(ISNUMBER($T159)),ISBLANK($W159),NOT(ISNUMBER($X159))),0,IF(AV$132&gt;=YEAR($T159),$W159,0))</f>
        <v/>
      </c>
      <c r="AW159" s="240">
        <f>IF(OR(NOT(ISNUMBER($T159)),ISBLANK($W159),NOT(ISNUMBER($X159))),0,IF(AW$132&gt;=YEAR($T159),$W159,0))</f>
        <v/>
      </c>
      <c r="AX159" s="240">
        <f>IF(OR(NOT(ISNUMBER($T159)),ISBLANK($W159),NOT(ISNUMBER($X159))),0,IF(AX$132&gt;=YEAR($T159),$W159,0))</f>
        <v/>
      </c>
      <c r="AY159" s="240">
        <f>IF(OR(NOT(ISNUMBER($T159)),ISBLANK($W159),NOT(ISNUMBER($X159))),0,IF(AY$132&gt;=YEAR($T159),$W159,0))</f>
        <v/>
      </c>
      <c r="AZ159" s="240">
        <f>IF(OR(NOT(ISNUMBER($T159)),ISBLANK($W159),NOT(ISNUMBER($X159))),0,IF(AZ$132&gt;=YEAR($T159),$W159,0))</f>
        <v/>
      </c>
      <c r="BA159" s="240">
        <f>IF(OR(NOT(ISNUMBER($T159)),ISBLANK($W159),NOT(ISNUMBER($X159))),0,IF(BA$132&gt;=YEAR($T159),$W159,0))</f>
        <v/>
      </c>
      <c r="BB159" s="240">
        <f>IF(OR(NOT(ISNUMBER($T159)),ISBLANK($W159),NOT(ISNUMBER($X159))),0,IF(BB$132&gt;=YEAR($T159),$W159,0))</f>
        <v/>
      </c>
      <c r="BC159" s="240">
        <f>IF(OR(NOT(ISNUMBER($T159)),ISBLANK($W159),NOT(ISNUMBER($X159))),0,IF(BC$132&gt;=YEAR($T159),$W159,0))</f>
        <v/>
      </c>
      <c r="BD159" s="240">
        <f>IF(OR(NOT(ISNUMBER($T159)),ISBLANK($W159),NOT(ISNUMBER($X159))),0,IF(BD$132&gt;=YEAR($T159),$W159,0))</f>
        <v/>
      </c>
      <c r="BE159" s="240">
        <f>IF(OR(NOT(ISNUMBER($T159)),ISBLANK($W159),NOT(ISNUMBER($X159))),0,IF(BE$132&gt;=YEAR($T159),$W159,0))</f>
        <v/>
      </c>
      <c r="BF159" s="240">
        <f>IF(OR(NOT(ISNUMBER($T159)),ISBLANK($W159),NOT(ISNUMBER($X159))),0,IF(BF$132&gt;=YEAR($T159),$W159,0))</f>
        <v/>
      </c>
      <c r="BG159" s="240">
        <f>IF(OR(NOT(ISNUMBER($T159)),ISBLANK($W159),NOT(ISNUMBER($X159))),0,IF(BG$132&gt;=YEAR($T159),$W159,0))</f>
        <v/>
      </c>
      <c r="BH159" s="240">
        <f>IF(OR(NOT(ISNUMBER($T159)),ISBLANK($W159),NOT(ISNUMBER($X159))),0,IF(BH$132&gt;=YEAR($T159),$W159,0))</f>
        <v/>
      </c>
      <c r="BI159" s="240">
        <f>IF(OR(NOT(ISNUMBER($T159)),ISBLANK($W159),NOT(ISNUMBER($X159))),0,IF(BI$132&gt;=YEAR($T159),$W159,0))</f>
        <v/>
      </c>
      <c r="BJ159" s="240">
        <f>IF(OR(NOT(ISNUMBER($T159)),ISBLANK($W159),NOT(ISNUMBER($X159))),0,IF(BJ$132&gt;=YEAR($T159),$W159,0))</f>
        <v/>
      </c>
      <c r="BK159" s="240">
        <f>IF(OR(NOT(ISNUMBER($T159)),ISBLANK($W159),NOT(ISNUMBER($X159))),0,IF(BK$132&gt;=YEAR($T159),$W159,0))</f>
        <v/>
      </c>
      <c r="BL159" s="240">
        <f>IF(OR(NOT(ISNUMBER($T159)),ISBLANK($W159),NOT(ISNUMBER($X159))),0,IF(BL$132&gt;=YEAR($T159),$W159,0))</f>
        <v/>
      </c>
      <c r="BM159" s="240">
        <f>IF(OR(NOT(ISNUMBER($T159)),ISBLANK($W159),NOT(ISNUMBER($X159))),0,IF(BM$132&gt;=YEAR($T159),$W159,0))</f>
        <v/>
      </c>
      <c r="BN159" s="240">
        <f>IF(OR(NOT(ISNUMBER($T159)),ISBLANK($W159),NOT(ISNUMBER($X159))),0,IF(BN$132&gt;=YEAR($T159),$W159,0))</f>
        <v/>
      </c>
      <c r="BO159" s="240">
        <f>IF(OR(NOT(ISNUMBER($T159)),ISBLANK($W159),NOT(ISNUMBER($X159))),0,IF(BO$132&gt;=YEAR($T159),$W159,0))</f>
        <v/>
      </c>
      <c r="BP159" s="240">
        <f>IF(OR(NOT(ISNUMBER($T159)),ISBLANK($W159),NOT(ISNUMBER($X159))),0,IF(BP$132&gt;=YEAR($T159),$W159,0))</f>
        <v/>
      </c>
      <c r="BQ159" s="240">
        <f>IF(OR(NOT(ISNUMBER($T159)),ISBLANK($W159),NOT(ISNUMBER($X159))),0,IF(BQ$132&gt;=YEAR($T159),$W159,0))</f>
        <v/>
      </c>
      <c r="BR159" s="240">
        <f>IF(OR(NOT(ISNUMBER($T159)),ISBLANK($W159),NOT(ISNUMBER($X159))),0,IF(BR$132&gt;=YEAR($T159),$W159,0))</f>
        <v/>
      </c>
      <c r="BS159" s="240">
        <f>IF(OR(NOT(ISNUMBER($T159)),ISBLANK($W159),NOT(ISNUMBER($X159))),0,IF(BS$132&gt;=YEAR($T159),$W159,0))</f>
        <v/>
      </c>
      <c r="BT159" s="240">
        <f>IF(OR(NOT(ISNUMBER($T159)),ISBLANK($W159),NOT(ISNUMBER($X159))),0,IF(BT$132&gt;=YEAR($T159),$W159,0))</f>
        <v/>
      </c>
      <c r="BU159" s="240">
        <f>IF(OR(NOT(ISNUMBER($T159)),ISBLANK($W159),NOT(ISNUMBER($X159))),0,IF(BU$132&gt;=YEAR($T159),$W159,0))</f>
        <v/>
      </c>
      <c r="BV159" s="240">
        <f>IF(OR(NOT(ISNUMBER($T159)),ISBLANK($W159),NOT(ISNUMBER($X159))),0,IF(BV$132&gt;=YEAR($T159),$W159,0))</f>
        <v/>
      </c>
      <c r="BW159" s="240">
        <f>IF(OR(NOT(ISNUMBER($T159)),ISBLANK($W159),NOT(ISNUMBER($X159))),0,IF(BW$132&gt;=YEAR($T159),$W159,0))</f>
        <v/>
      </c>
      <c r="BX159" s="240">
        <f>IF(OR(NOT(ISNUMBER($T159)),ISBLANK($W159),NOT(ISNUMBER($X159))),0,IF(BX$132&gt;=YEAR($T159),$W159,0))</f>
        <v/>
      </c>
      <c r="BY159" s="240">
        <f>IF(OR(NOT(ISNUMBER($T159)),ISBLANK($W159),NOT(ISNUMBER($X159))),0,IF(BY$132&gt;=YEAR($T159),$W159,0))</f>
        <v/>
      </c>
    </row>
    <row r="160" ht="15" customHeight="1" s="503">
      <c r="S160" s="12">
        <f>S35</f>
        <v/>
      </c>
      <c r="T160" s="176">
        <f>AC$279</f>
        <v/>
      </c>
      <c r="U160" s="527">
        <f>U35</f>
        <v/>
      </c>
      <c r="V160" s="285">
        <f>V35</f>
        <v/>
      </c>
      <c r="W160" s="512">
        <f>W35</f>
        <v/>
      </c>
      <c r="X160" s="512">
        <f>X35</f>
        <v/>
      </c>
      <c r="Z160" s="240">
        <f>IF(OR(NOT(ISNUMBER($T160)),ISBLANK($W160),NOT(ISNUMBER($X160))),0,IF(Z$132&gt;=YEAR($T160),$W160,0))</f>
        <v/>
      </c>
      <c r="AA160" s="240">
        <f>IF(OR(NOT(ISNUMBER($T160)),ISBLANK($W160),NOT(ISNUMBER($X160))),0,IF(AA$132&gt;=YEAR($T160),$W160,0))</f>
        <v/>
      </c>
      <c r="AB160" s="240">
        <f>IF(OR(NOT(ISNUMBER($T160)),ISBLANK($W160),NOT(ISNUMBER($X160))),0,IF(AB$132&gt;=YEAR($T160),$W160,0))</f>
        <v/>
      </c>
      <c r="AC160" s="240">
        <f>IF(OR(NOT(ISNUMBER($T160)),ISBLANK($W160),NOT(ISNUMBER($X160))),0,IF(AC$132&gt;=YEAR($T160),$W160,0))</f>
        <v/>
      </c>
      <c r="AD160" s="240">
        <f>IF(OR(NOT(ISNUMBER($T160)),ISBLANK($W160),NOT(ISNUMBER($X160))),0,IF(AD$132&gt;=YEAR($T160),$W160,0))</f>
        <v/>
      </c>
      <c r="AE160" s="240">
        <f>IF(OR(NOT(ISNUMBER($T160)),ISBLANK($W160),NOT(ISNUMBER($X160))),0,IF(AE$132&gt;=YEAR($T160),$W160,0))</f>
        <v/>
      </c>
      <c r="AF160" s="240">
        <f>IF(OR(NOT(ISNUMBER($T160)),ISBLANK($W160),NOT(ISNUMBER($X160))),0,IF(AF$132&gt;=YEAR($T160),$W160,0))</f>
        <v/>
      </c>
      <c r="AG160" s="240">
        <f>IF(OR(NOT(ISNUMBER($T160)),ISBLANK($W160),NOT(ISNUMBER($X160))),0,IF(AG$132&gt;=YEAR($T160),$W160,0))</f>
        <v/>
      </c>
      <c r="AH160" s="240">
        <f>IF(OR(NOT(ISNUMBER($T160)),ISBLANK($W160),NOT(ISNUMBER($X160))),0,IF(AH$132&gt;=YEAR($T160),$W160,0))</f>
        <v/>
      </c>
      <c r="AI160" s="240">
        <f>IF(OR(NOT(ISNUMBER($T160)),ISBLANK($W160),NOT(ISNUMBER($X160))),0,IF(AI$132&gt;=YEAR($T160),$W160,0))</f>
        <v/>
      </c>
      <c r="AJ160" s="240">
        <f>IF(OR(NOT(ISNUMBER($T160)),ISBLANK($W160),NOT(ISNUMBER($X160))),0,IF(AJ$132&gt;=YEAR($T160),$W160,0))</f>
        <v/>
      </c>
      <c r="AK160" s="240">
        <f>IF(OR(NOT(ISNUMBER($T160)),ISBLANK($W160),NOT(ISNUMBER($X160))),0,IF(AK$132&gt;=YEAR($T160),$W160,0))</f>
        <v/>
      </c>
      <c r="AL160" s="240">
        <f>IF(OR(NOT(ISNUMBER($T160)),ISBLANK($W160),NOT(ISNUMBER($X160))),0,IF(AL$132&gt;=YEAR($T160),$W160,0))</f>
        <v/>
      </c>
      <c r="AM160" s="240">
        <f>IF(OR(NOT(ISNUMBER($T160)),ISBLANK($W160),NOT(ISNUMBER($X160))),0,IF(AM$132&gt;=YEAR($T160),$W160,0))</f>
        <v/>
      </c>
      <c r="AN160" s="240">
        <f>IF(OR(NOT(ISNUMBER($T160)),ISBLANK($W160),NOT(ISNUMBER($X160))),0,IF(AN$132&gt;=YEAR($T160),$W160,0))</f>
        <v/>
      </c>
      <c r="AO160" s="240">
        <f>IF(OR(NOT(ISNUMBER($T160)),ISBLANK($W160),NOT(ISNUMBER($X160))),0,IF(AO$132&gt;=YEAR($T160),$W160,0))</f>
        <v/>
      </c>
      <c r="AP160" s="240">
        <f>IF(OR(NOT(ISNUMBER($T160)),ISBLANK($W160),NOT(ISNUMBER($X160))),0,IF(AP$132&gt;=YEAR($T160),$W160,0))</f>
        <v/>
      </c>
      <c r="AQ160" s="240">
        <f>IF(OR(NOT(ISNUMBER($T160)),ISBLANK($W160),NOT(ISNUMBER($X160))),0,IF(AQ$132&gt;=YEAR($T160),$W160,0))</f>
        <v/>
      </c>
      <c r="AR160" s="240">
        <f>IF(OR(NOT(ISNUMBER($T160)),ISBLANK($W160),NOT(ISNUMBER($X160))),0,IF(AR$132&gt;=YEAR($T160),$W160,0))</f>
        <v/>
      </c>
      <c r="AS160" s="240">
        <f>IF(OR(NOT(ISNUMBER($T160)),ISBLANK($W160),NOT(ISNUMBER($X160))),0,IF(AS$132&gt;=YEAR($T160),$W160,0))</f>
        <v/>
      </c>
      <c r="AT160" s="240">
        <f>IF(OR(NOT(ISNUMBER($T160)),ISBLANK($W160),NOT(ISNUMBER($X160))),0,IF(AT$132&gt;=YEAR($T160),$W160,0))</f>
        <v/>
      </c>
      <c r="AU160" s="240">
        <f>IF(OR(NOT(ISNUMBER($T160)),ISBLANK($W160),NOT(ISNUMBER($X160))),0,IF(AU$132&gt;=YEAR($T160),$W160,0))</f>
        <v/>
      </c>
      <c r="AV160" s="240">
        <f>IF(OR(NOT(ISNUMBER($T160)),ISBLANK($W160),NOT(ISNUMBER($X160))),0,IF(AV$132&gt;=YEAR($T160),$W160,0))</f>
        <v/>
      </c>
      <c r="AW160" s="240">
        <f>IF(OR(NOT(ISNUMBER($T160)),ISBLANK($W160),NOT(ISNUMBER($X160))),0,IF(AW$132&gt;=YEAR($T160),$W160,0))</f>
        <v/>
      </c>
      <c r="AX160" s="240">
        <f>IF(OR(NOT(ISNUMBER($T160)),ISBLANK($W160),NOT(ISNUMBER($X160))),0,IF(AX$132&gt;=YEAR($T160),$W160,0))</f>
        <v/>
      </c>
      <c r="AY160" s="240">
        <f>IF(OR(NOT(ISNUMBER($T160)),ISBLANK($W160),NOT(ISNUMBER($X160))),0,IF(AY$132&gt;=YEAR($T160),$W160,0))</f>
        <v/>
      </c>
      <c r="AZ160" s="240">
        <f>IF(OR(NOT(ISNUMBER($T160)),ISBLANK($W160),NOT(ISNUMBER($X160))),0,IF(AZ$132&gt;=YEAR($T160),$W160,0))</f>
        <v/>
      </c>
      <c r="BA160" s="240">
        <f>IF(OR(NOT(ISNUMBER($T160)),ISBLANK($W160),NOT(ISNUMBER($X160))),0,IF(BA$132&gt;=YEAR($T160),$W160,0))</f>
        <v/>
      </c>
      <c r="BB160" s="240">
        <f>IF(OR(NOT(ISNUMBER($T160)),ISBLANK($W160),NOT(ISNUMBER($X160))),0,IF(BB$132&gt;=YEAR($T160),$W160,0))</f>
        <v/>
      </c>
      <c r="BC160" s="240">
        <f>IF(OR(NOT(ISNUMBER($T160)),ISBLANK($W160),NOT(ISNUMBER($X160))),0,IF(BC$132&gt;=YEAR($T160),$W160,0))</f>
        <v/>
      </c>
      <c r="BD160" s="240">
        <f>IF(OR(NOT(ISNUMBER($T160)),ISBLANK($W160),NOT(ISNUMBER($X160))),0,IF(BD$132&gt;=YEAR($T160),$W160,0))</f>
        <v/>
      </c>
      <c r="BE160" s="240">
        <f>IF(OR(NOT(ISNUMBER($T160)),ISBLANK($W160),NOT(ISNUMBER($X160))),0,IF(BE$132&gt;=YEAR($T160),$W160,0))</f>
        <v/>
      </c>
      <c r="BF160" s="240">
        <f>IF(OR(NOT(ISNUMBER($T160)),ISBLANK($W160),NOT(ISNUMBER($X160))),0,IF(BF$132&gt;=YEAR($T160),$W160,0))</f>
        <v/>
      </c>
      <c r="BG160" s="240">
        <f>IF(OR(NOT(ISNUMBER($T160)),ISBLANK($W160),NOT(ISNUMBER($X160))),0,IF(BG$132&gt;=YEAR($T160),$W160,0))</f>
        <v/>
      </c>
      <c r="BH160" s="240">
        <f>IF(OR(NOT(ISNUMBER($T160)),ISBLANK($W160),NOT(ISNUMBER($X160))),0,IF(BH$132&gt;=YEAR($T160),$W160,0))</f>
        <v/>
      </c>
      <c r="BI160" s="240">
        <f>IF(OR(NOT(ISNUMBER($T160)),ISBLANK($W160),NOT(ISNUMBER($X160))),0,IF(BI$132&gt;=YEAR($T160),$W160,0))</f>
        <v/>
      </c>
      <c r="BJ160" s="240">
        <f>IF(OR(NOT(ISNUMBER($T160)),ISBLANK($W160),NOT(ISNUMBER($X160))),0,IF(BJ$132&gt;=YEAR($T160),$W160,0))</f>
        <v/>
      </c>
      <c r="BK160" s="240">
        <f>IF(OR(NOT(ISNUMBER($T160)),ISBLANK($W160),NOT(ISNUMBER($X160))),0,IF(BK$132&gt;=YEAR($T160),$W160,0))</f>
        <v/>
      </c>
      <c r="BL160" s="240">
        <f>IF(OR(NOT(ISNUMBER($T160)),ISBLANK($W160),NOT(ISNUMBER($X160))),0,IF(BL$132&gt;=YEAR($T160),$W160,0))</f>
        <v/>
      </c>
      <c r="BM160" s="240">
        <f>IF(OR(NOT(ISNUMBER($T160)),ISBLANK($W160),NOT(ISNUMBER($X160))),0,IF(BM$132&gt;=YEAR($T160),$W160,0))</f>
        <v/>
      </c>
      <c r="BN160" s="240">
        <f>IF(OR(NOT(ISNUMBER($T160)),ISBLANK($W160),NOT(ISNUMBER($X160))),0,IF(BN$132&gt;=YEAR($T160),$W160,0))</f>
        <v/>
      </c>
      <c r="BO160" s="240">
        <f>IF(OR(NOT(ISNUMBER($T160)),ISBLANK($W160),NOT(ISNUMBER($X160))),0,IF(BO$132&gt;=YEAR($T160),$W160,0))</f>
        <v/>
      </c>
      <c r="BP160" s="240">
        <f>IF(OR(NOT(ISNUMBER($T160)),ISBLANK($W160),NOT(ISNUMBER($X160))),0,IF(BP$132&gt;=YEAR($T160),$W160,0))</f>
        <v/>
      </c>
      <c r="BQ160" s="240">
        <f>IF(OR(NOT(ISNUMBER($T160)),ISBLANK($W160),NOT(ISNUMBER($X160))),0,IF(BQ$132&gt;=YEAR($T160),$W160,0))</f>
        <v/>
      </c>
      <c r="BR160" s="240">
        <f>IF(OR(NOT(ISNUMBER($T160)),ISBLANK($W160),NOT(ISNUMBER($X160))),0,IF(BR$132&gt;=YEAR($T160),$W160,0))</f>
        <v/>
      </c>
      <c r="BS160" s="240">
        <f>IF(OR(NOT(ISNUMBER($T160)),ISBLANK($W160),NOT(ISNUMBER($X160))),0,IF(BS$132&gt;=YEAR($T160),$W160,0))</f>
        <v/>
      </c>
      <c r="BT160" s="240">
        <f>IF(OR(NOT(ISNUMBER($T160)),ISBLANK($W160),NOT(ISNUMBER($X160))),0,IF(BT$132&gt;=YEAR($T160),$W160,0))</f>
        <v/>
      </c>
      <c r="BU160" s="240">
        <f>IF(OR(NOT(ISNUMBER($T160)),ISBLANK($W160),NOT(ISNUMBER($X160))),0,IF(BU$132&gt;=YEAR($T160),$W160,0))</f>
        <v/>
      </c>
      <c r="BV160" s="240">
        <f>IF(OR(NOT(ISNUMBER($T160)),ISBLANK($W160),NOT(ISNUMBER($X160))),0,IF(BV$132&gt;=YEAR($T160),$W160,0))</f>
        <v/>
      </c>
      <c r="BW160" s="240">
        <f>IF(OR(NOT(ISNUMBER($T160)),ISBLANK($W160),NOT(ISNUMBER($X160))),0,IF(BW$132&gt;=YEAR($T160),$W160,0))</f>
        <v/>
      </c>
      <c r="BX160" s="240">
        <f>IF(OR(NOT(ISNUMBER($T160)),ISBLANK($W160),NOT(ISNUMBER($X160))),0,IF(BX$132&gt;=YEAR($T160),$W160,0))</f>
        <v/>
      </c>
      <c r="BY160" s="240">
        <f>IF(OR(NOT(ISNUMBER($T160)),ISBLANK($W160),NOT(ISNUMBER($X160))),0,IF(BY$132&gt;=YEAR($T160),$W160,0))</f>
        <v/>
      </c>
    </row>
    <row r="161" ht="15" customHeight="1" s="503">
      <c r="S161" s="12">
        <f>S36</f>
        <v/>
      </c>
      <c r="T161" s="176">
        <f>T36</f>
        <v/>
      </c>
      <c r="U161" s="527">
        <f>U36</f>
        <v/>
      </c>
      <c r="W161" s="512">
        <f>W36</f>
        <v/>
      </c>
      <c r="X161" s="512">
        <f>X36</f>
        <v/>
      </c>
      <c r="Z161" s="240">
        <f>IF(OR(NOT(ISNUMBER($T161)),ISBLANK($W161),NOT(ISNUMBER($X161))),0,IF(Z$132&gt;=YEAR($T161),$W161,0))</f>
        <v/>
      </c>
      <c r="AA161" s="240">
        <f>IF(OR(NOT(ISNUMBER($T161)),ISBLANK($W161),NOT(ISNUMBER($X161))),0,IF(AA$132&gt;=YEAR($T161),$W161,0))</f>
        <v/>
      </c>
      <c r="AB161" s="240">
        <f>IF(OR(NOT(ISNUMBER($T161)),ISBLANK($W161),NOT(ISNUMBER($X161))),0,IF(AB$132&gt;=YEAR($T161),$W161,0))</f>
        <v/>
      </c>
      <c r="AC161" s="240">
        <f>IF(OR(NOT(ISNUMBER($T161)),ISBLANK($W161),NOT(ISNUMBER($X161))),0,IF(AC$132&gt;=YEAR($T161),$W161,0))</f>
        <v/>
      </c>
      <c r="AD161" s="240">
        <f>IF(OR(NOT(ISNUMBER($T161)),ISBLANK($W161),NOT(ISNUMBER($X161))),0,IF(AD$132&gt;=YEAR($T161),$W161,0))</f>
        <v/>
      </c>
      <c r="AE161" s="240">
        <f>IF(OR(NOT(ISNUMBER($T161)),ISBLANK($W161),NOT(ISNUMBER($X161))),0,IF(AE$132&gt;=YEAR($T161),$W161,0))</f>
        <v/>
      </c>
      <c r="AF161" s="240">
        <f>IF(OR(NOT(ISNUMBER($T161)),ISBLANK($W161),NOT(ISNUMBER($X161))),0,IF(AF$132&gt;=YEAR($T161),$W161,0))</f>
        <v/>
      </c>
      <c r="AG161" s="240">
        <f>IF(OR(NOT(ISNUMBER($T161)),ISBLANK($W161),NOT(ISNUMBER($X161))),0,IF(AG$132&gt;=YEAR($T161),$W161,0))</f>
        <v/>
      </c>
      <c r="AH161" s="240">
        <f>IF(OR(NOT(ISNUMBER($T161)),ISBLANK($W161),NOT(ISNUMBER($X161))),0,IF(AH$132&gt;=YEAR($T161),$W161,0))</f>
        <v/>
      </c>
      <c r="AI161" s="240">
        <f>IF(OR(NOT(ISNUMBER($T161)),ISBLANK($W161),NOT(ISNUMBER($X161))),0,IF(AI$132&gt;=YEAR($T161),$W161,0))</f>
        <v/>
      </c>
      <c r="AJ161" s="240">
        <f>IF(OR(NOT(ISNUMBER($T161)),ISBLANK($W161),NOT(ISNUMBER($X161))),0,IF(AJ$132&gt;=YEAR($T161),$W161,0))</f>
        <v/>
      </c>
      <c r="AK161" s="240">
        <f>IF(OR(NOT(ISNUMBER($T161)),ISBLANK($W161),NOT(ISNUMBER($X161))),0,IF(AK$132&gt;=YEAR($T161),$W161,0))</f>
        <v/>
      </c>
      <c r="AL161" s="240">
        <f>IF(OR(NOT(ISNUMBER($T161)),ISBLANK($W161),NOT(ISNUMBER($X161))),0,IF(AL$132&gt;=YEAR($T161),$W161,0))</f>
        <v/>
      </c>
      <c r="AM161" s="240">
        <f>IF(OR(NOT(ISNUMBER($T161)),ISBLANK($W161),NOT(ISNUMBER($X161))),0,IF(AM$132&gt;=YEAR($T161),$W161,0))</f>
        <v/>
      </c>
      <c r="AN161" s="240">
        <f>IF(OR(NOT(ISNUMBER($T161)),ISBLANK($W161),NOT(ISNUMBER($X161))),0,IF(AN$132&gt;=YEAR($T161),$W161,0))</f>
        <v/>
      </c>
      <c r="AO161" s="240">
        <f>IF(OR(NOT(ISNUMBER($T161)),ISBLANK($W161),NOT(ISNUMBER($X161))),0,IF(AO$132&gt;=YEAR($T161),$W161,0))</f>
        <v/>
      </c>
      <c r="AP161" s="240">
        <f>IF(OR(NOT(ISNUMBER($T161)),ISBLANK($W161),NOT(ISNUMBER($X161))),0,IF(AP$132&gt;=YEAR($T161),$W161,0))</f>
        <v/>
      </c>
      <c r="AQ161" s="240">
        <f>IF(OR(NOT(ISNUMBER($T161)),ISBLANK($W161),NOT(ISNUMBER($X161))),0,IF(AQ$132&gt;=YEAR($T161),$W161,0))</f>
        <v/>
      </c>
      <c r="AR161" s="240">
        <f>IF(OR(NOT(ISNUMBER($T161)),ISBLANK($W161),NOT(ISNUMBER($X161))),0,IF(AR$132&gt;=YEAR($T161),$W161,0))</f>
        <v/>
      </c>
      <c r="AS161" s="240">
        <f>IF(OR(NOT(ISNUMBER($T161)),ISBLANK($W161),NOT(ISNUMBER($X161))),0,IF(AS$132&gt;=YEAR($T161),$W161,0))</f>
        <v/>
      </c>
      <c r="AT161" s="240">
        <f>IF(OR(NOT(ISNUMBER($T161)),ISBLANK($W161),NOT(ISNUMBER($X161))),0,IF(AT$132&gt;=YEAR($T161),$W161,0))</f>
        <v/>
      </c>
      <c r="AU161" s="240">
        <f>IF(OR(NOT(ISNUMBER($T161)),ISBLANK($W161),NOT(ISNUMBER($X161))),0,IF(AU$132&gt;=YEAR($T161),$W161,0))</f>
        <v/>
      </c>
      <c r="AV161" s="240">
        <f>IF(OR(NOT(ISNUMBER($T161)),ISBLANK($W161),NOT(ISNUMBER($X161))),0,IF(AV$132&gt;=YEAR($T161),$W161,0))</f>
        <v/>
      </c>
      <c r="AW161" s="240">
        <f>IF(OR(NOT(ISNUMBER($T161)),ISBLANK($W161),NOT(ISNUMBER($X161))),0,IF(AW$132&gt;=YEAR($T161),$W161,0))</f>
        <v/>
      </c>
      <c r="AX161" s="240">
        <f>IF(OR(NOT(ISNUMBER($T161)),ISBLANK($W161),NOT(ISNUMBER($X161))),0,IF(AX$132&gt;=YEAR($T161),$W161,0))</f>
        <v/>
      </c>
      <c r="AY161" s="240">
        <f>IF(OR(NOT(ISNUMBER($T161)),ISBLANK($W161),NOT(ISNUMBER($X161))),0,IF(AY$132&gt;=YEAR($T161),$W161,0))</f>
        <v/>
      </c>
      <c r="AZ161" s="240">
        <f>IF(OR(NOT(ISNUMBER($T161)),ISBLANK($W161),NOT(ISNUMBER($X161))),0,IF(AZ$132&gt;=YEAR($T161),$W161,0))</f>
        <v/>
      </c>
      <c r="BA161" s="240">
        <f>IF(OR(NOT(ISNUMBER($T161)),ISBLANK($W161),NOT(ISNUMBER($X161))),0,IF(BA$132&gt;=YEAR($T161),$W161,0))</f>
        <v/>
      </c>
      <c r="BB161" s="240">
        <f>IF(OR(NOT(ISNUMBER($T161)),ISBLANK($W161),NOT(ISNUMBER($X161))),0,IF(BB$132&gt;=YEAR($T161),$W161,0))</f>
        <v/>
      </c>
      <c r="BC161" s="240">
        <f>IF(OR(NOT(ISNUMBER($T161)),ISBLANK($W161),NOT(ISNUMBER($X161))),0,IF(BC$132&gt;=YEAR($T161),$W161,0))</f>
        <v/>
      </c>
      <c r="BD161" s="240">
        <f>IF(OR(NOT(ISNUMBER($T161)),ISBLANK($W161),NOT(ISNUMBER($X161))),0,IF(BD$132&gt;=YEAR($T161),$W161,0))</f>
        <v/>
      </c>
      <c r="BE161" s="240">
        <f>IF(OR(NOT(ISNUMBER($T161)),ISBLANK($W161),NOT(ISNUMBER($X161))),0,IF(BE$132&gt;=YEAR($T161),$W161,0))</f>
        <v/>
      </c>
      <c r="BF161" s="240">
        <f>IF(OR(NOT(ISNUMBER($T161)),ISBLANK($W161),NOT(ISNUMBER($X161))),0,IF(BF$132&gt;=YEAR($T161),$W161,0))</f>
        <v/>
      </c>
      <c r="BG161" s="240">
        <f>IF(OR(NOT(ISNUMBER($T161)),ISBLANK($W161),NOT(ISNUMBER($X161))),0,IF(BG$132&gt;=YEAR($T161),$W161,0))</f>
        <v/>
      </c>
      <c r="BH161" s="240">
        <f>IF(OR(NOT(ISNUMBER($T161)),ISBLANK($W161),NOT(ISNUMBER($X161))),0,IF(BH$132&gt;=YEAR($T161),$W161,0))</f>
        <v/>
      </c>
      <c r="BI161" s="240">
        <f>IF(OR(NOT(ISNUMBER($T161)),ISBLANK($W161),NOT(ISNUMBER($X161))),0,IF(BI$132&gt;=YEAR($T161),$W161,0))</f>
        <v/>
      </c>
      <c r="BJ161" s="240">
        <f>IF(OR(NOT(ISNUMBER($T161)),ISBLANK($W161),NOT(ISNUMBER($X161))),0,IF(BJ$132&gt;=YEAR($T161),$W161,0))</f>
        <v/>
      </c>
      <c r="BK161" s="240">
        <f>IF(OR(NOT(ISNUMBER($T161)),ISBLANK($W161),NOT(ISNUMBER($X161))),0,IF(BK$132&gt;=YEAR($T161),$W161,0))</f>
        <v/>
      </c>
      <c r="BL161" s="240">
        <f>IF(OR(NOT(ISNUMBER($T161)),ISBLANK($W161),NOT(ISNUMBER($X161))),0,IF(BL$132&gt;=YEAR($T161),$W161,0))</f>
        <v/>
      </c>
      <c r="BM161" s="240">
        <f>IF(OR(NOT(ISNUMBER($T161)),ISBLANK($W161),NOT(ISNUMBER($X161))),0,IF(BM$132&gt;=YEAR($T161),$W161,0))</f>
        <v/>
      </c>
      <c r="BN161" s="240">
        <f>IF(OR(NOT(ISNUMBER($T161)),ISBLANK($W161),NOT(ISNUMBER($X161))),0,IF(BN$132&gt;=YEAR($T161),$W161,0))</f>
        <v/>
      </c>
      <c r="BO161" s="240">
        <f>IF(OR(NOT(ISNUMBER($T161)),ISBLANK($W161),NOT(ISNUMBER($X161))),0,IF(BO$132&gt;=YEAR($T161),$W161,0))</f>
        <v/>
      </c>
      <c r="BP161" s="240">
        <f>IF(OR(NOT(ISNUMBER($T161)),ISBLANK($W161),NOT(ISNUMBER($X161))),0,IF(BP$132&gt;=YEAR($T161),$W161,0))</f>
        <v/>
      </c>
      <c r="BQ161" s="240">
        <f>IF(OR(NOT(ISNUMBER($T161)),ISBLANK($W161),NOT(ISNUMBER($X161))),0,IF(BQ$132&gt;=YEAR($T161),$W161,0))</f>
        <v/>
      </c>
      <c r="BR161" s="240">
        <f>IF(OR(NOT(ISNUMBER($T161)),ISBLANK($W161),NOT(ISNUMBER($X161))),0,IF(BR$132&gt;=YEAR($T161),$W161,0))</f>
        <v/>
      </c>
      <c r="BS161" s="240">
        <f>IF(OR(NOT(ISNUMBER($T161)),ISBLANK($W161),NOT(ISNUMBER($X161))),0,IF(BS$132&gt;=YEAR($T161),$W161,0))</f>
        <v/>
      </c>
      <c r="BT161" s="240">
        <f>IF(OR(NOT(ISNUMBER($T161)),ISBLANK($W161),NOT(ISNUMBER($X161))),0,IF(BT$132&gt;=YEAR($T161),$W161,0))</f>
        <v/>
      </c>
      <c r="BU161" s="240">
        <f>IF(OR(NOT(ISNUMBER($T161)),ISBLANK($W161),NOT(ISNUMBER($X161))),0,IF(BU$132&gt;=YEAR($T161),$W161,0))</f>
        <v/>
      </c>
      <c r="BV161" s="240">
        <f>IF(OR(NOT(ISNUMBER($T161)),ISBLANK($W161),NOT(ISNUMBER($X161))),0,IF(BV$132&gt;=YEAR($T161),$W161,0))</f>
        <v/>
      </c>
      <c r="BW161" s="240">
        <f>IF(OR(NOT(ISNUMBER($T161)),ISBLANK($W161),NOT(ISNUMBER($X161))),0,IF(BW$132&gt;=YEAR($T161),$W161,0))</f>
        <v/>
      </c>
      <c r="BX161" s="240">
        <f>IF(OR(NOT(ISNUMBER($T161)),ISBLANK($W161),NOT(ISNUMBER($X161))),0,IF(BX$132&gt;=YEAR($T161),$W161,0))</f>
        <v/>
      </c>
      <c r="BY161" s="240">
        <f>IF(OR(NOT(ISNUMBER($T161)),ISBLANK($W161),NOT(ISNUMBER($X161))),0,IF(BY$132&gt;=YEAR($T161),$W161,0))</f>
        <v/>
      </c>
    </row>
    <row r="162" ht="15" customHeight="1" s="503">
      <c r="S162" s="12">
        <f>S37</f>
        <v/>
      </c>
      <c r="T162" s="176">
        <f>IFERROR(       IF(ISBLANK(C43),"",IF(C43&lt;HLOOKUP(S37,$Z$275:$AC$280,5,FALSE),"",C43     ) ),"")</f>
        <v/>
      </c>
      <c r="U162" s="527">
        <f>U37</f>
        <v/>
      </c>
      <c r="V162" s="285">
        <f>V37</f>
        <v/>
      </c>
      <c r="W162" s="512">
        <f>W37</f>
        <v/>
      </c>
      <c r="X162" s="512">
        <f>X37</f>
        <v/>
      </c>
      <c r="Z162" s="240">
        <f>IF(OR(NOT(ISNUMBER($T162)),ISBLANK($W162),NOT(ISNUMBER($X162))),0,IF(Z$132&gt;=YEAR($T162),$W162,0))</f>
        <v/>
      </c>
      <c r="AA162" s="240">
        <f>IF(OR(NOT(ISNUMBER($T162)),ISBLANK($W162),NOT(ISNUMBER($X162))),0,IF(AA$132&gt;=YEAR($T162),$W162,0))</f>
        <v/>
      </c>
      <c r="AB162" s="240">
        <f>IF(OR(NOT(ISNUMBER($T162)),ISBLANK($W162),NOT(ISNUMBER($X162))),0,IF(AB$132&gt;=YEAR($T162),$W162,0))</f>
        <v/>
      </c>
      <c r="AC162" s="240">
        <f>IF(OR(NOT(ISNUMBER($T162)),ISBLANK($W162),NOT(ISNUMBER($X162))),0,IF(AC$132&gt;=YEAR($T162),$W162,0))</f>
        <v/>
      </c>
      <c r="AD162" s="240">
        <f>IF(OR(NOT(ISNUMBER($T162)),ISBLANK($W162),NOT(ISNUMBER($X162))),0,IF(AD$132&gt;=YEAR($T162),$W162,0))</f>
        <v/>
      </c>
      <c r="AE162" s="240">
        <f>IF(OR(NOT(ISNUMBER($T162)),ISBLANK($W162),NOT(ISNUMBER($X162))),0,IF(AE$132&gt;=YEAR($T162),$W162,0))</f>
        <v/>
      </c>
      <c r="AF162" s="240">
        <f>IF(OR(NOT(ISNUMBER($T162)),ISBLANK($W162),NOT(ISNUMBER($X162))),0,IF(AF$132&gt;=YEAR($T162),$W162,0))</f>
        <v/>
      </c>
      <c r="AG162" s="240">
        <f>IF(OR(NOT(ISNUMBER($T162)),ISBLANK($W162),NOT(ISNUMBER($X162))),0,IF(AG$132&gt;=YEAR($T162),$W162,0))</f>
        <v/>
      </c>
      <c r="AH162" s="240">
        <f>IF(OR(NOT(ISNUMBER($T162)),ISBLANK($W162),NOT(ISNUMBER($X162))),0,IF(AH$132&gt;=YEAR($T162),$W162,0))</f>
        <v/>
      </c>
      <c r="AI162" s="240">
        <f>IF(OR(NOT(ISNUMBER($T162)),ISBLANK($W162),NOT(ISNUMBER($X162))),0,IF(AI$132&gt;=YEAR($T162),$W162,0))</f>
        <v/>
      </c>
      <c r="AJ162" s="240">
        <f>IF(OR(NOT(ISNUMBER($T162)),ISBLANK($W162),NOT(ISNUMBER($X162))),0,IF(AJ$132&gt;=YEAR($T162),$W162,0))</f>
        <v/>
      </c>
      <c r="AK162" s="240">
        <f>IF(OR(NOT(ISNUMBER($T162)),ISBLANK($W162),NOT(ISNUMBER($X162))),0,IF(AK$132&gt;=YEAR($T162),$W162,0))</f>
        <v/>
      </c>
      <c r="AL162" s="240">
        <f>IF(OR(NOT(ISNUMBER($T162)),ISBLANK($W162),NOT(ISNUMBER($X162))),0,IF(AL$132&gt;=YEAR($T162),$W162,0))</f>
        <v/>
      </c>
      <c r="AM162" s="240">
        <f>IF(OR(NOT(ISNUMBER($T162)),ISBLANK($W162),NOT(ISNUMBER($X162))),0,IF(AM$132&gt;=YEAR($T162),$W162,0))</f>
        <v/>
      </c>
      <c r="AN162" s="240">
        <f>IF(OR(NOT(ISNUMBER($T162)),ISBLANK($W162),NOT(ISNUMBER($X162))),0,IF(AN$132&gt;=YEAR($T162),$W162,0))</f>
        <v/>
      </c>
      <c r="AO162" s="240">
        <f>IF(OR(NOT(ISNUMBER($T162)),ISBLANK($W162),NOT(ISNUMBER($X162))),0,IF(AO$132&gt;=YEAR($T162),$W162,0))</f>
        <v/>
      </c>
      <c r="AP162" s="240">
        <f>IF(OR(NOT(ISNUMBER($T162)),ISBLANK($W162),NOT(ISNUMBER($X162))),0,IF(AP$132&gt;=YEAR($T162),$W162,0))</f>
        <v/>
      </c>
      <c r="AQ162" s="240">
        <f>IF(OR(NOT(ISNUMBER($T162)),ISBLANK($W162),NOT(ISNUMBER($X162))),0,IF(AQ$132&gt;=YEAR($T162),$W162,0))</f>
        <v/>
      </c>
      <c r="AR162" s="240">
        <f>IF(OR(NOT(ISNUMBER($T162)),ISBLANK($W162),NOT(ISNUMBER($X162))),0,IF(AR$132&gt;=YEAR($T162),$W162,0))</f>
        <v/>
      </c>
      <c r="AS162" s="240">
        <f>IF(OR(NOT(ISNUMBER($T162)),ISBLANK($W162),NOT(ISNUMBER($X162))),0,IF(AS$132&gt;=YEAR($T162),$W162,0))</f>
        <v/>
      </c>
      <c r="AT162" s="240">
        <f>IF(OR(NOT(ISNUMBER($T162)),ISBLANK($W162),NOT(ISNUMBER($X162))),0,IF(AT$132&gt;=YEAR($T162),$W162,0))</f>
        <v/>
      </c>
      <c r="AU162" s="240">
        <f>IF(OR(NOT(ISNUMBER($T162)),ISBLANK($W162),NOT(ISNUMBER($X162))),0,IF(AU$132&gt;=YEAR($T162),$W162,0))</f>
        <v/>
      </c>
      <c r="AV162" s="240">
        <f>IF(OR(NOT(ISNUMBER($T162)),ISBLANK($W162),NOT(ISNUMBER($X162))),0,IF(AV$132&gt;=YEAR($T162),$W162,0))</f>
        <v/>
      </c>
      <c r="AW162" s="240">
        <f>IF(OR(NOT(ISNUMBER($T162)),ISBLANK($W162),NOT(ISNUMBER($X162))),0,IF(AW$132&gt;=YEAR($T162),$W162,0))</f>
        <v/>
      </c>
      <c r="AX162" s="240">
        <f>IF(OR(NOT(ISNUMBER($T162)),ISBLANK($W162),NOT(ISNUMBER($X162))),0,IF(AX$132&gt;=YEAR($T162),$W162,0))</f>
        <v/>
      </c>
      <c r="AY162" s="240">
        <f>IF(OR(NOT(ISNUMBER($T162)),ISBLANK($W162),NOT(ISNUMBER($X162))),0,IF(AY$132&gt;=YEAR($T162),$W162,0))</f>
        <v/>
      </c>
      <c r="AZ162" s="240">
        <f>IF(OR(NOT(ISNUMBER($T162)),ISBLANK($W162),NOT(ISNUMBER($X162))),0,IF(AZ$132&gt;=YEAR($T162),$W162,0))</f>
        <v/>
      </c>
      <c r="BA162" s="240">
        <f>IF(OR(NOT(ISNUMBER($T162)),ISBLANK($W162),NOT(ISNUMBER($X162))),0,IF(BA$132&gt;=YEAR($T162),$W162,0))</f>
        <v/>
      </c>
      <c r="BB162" s="240">
        <f>IF(OR(NOT(ISNUMBER($T162)),ISBLANK($W162),NOT(ISNUMBER($X162))),0,IF(BB$132&gt;=YEAR($T162),$W162,0))</f>
        <v/>
      </c>
      <c r="BC162" s="240">
        <f>IF(OR(NOT(ISNUMBER($T162)),ISBLANK($W162),NOT(ISNUMBER($X162))),0,IF(BC$132&gt;=YEAR($T162),$W162,0))</f>
        <v/>
      </c>
      <c r="BD162" s="240">
        <f>IF(OR(NOT(ISNUMBER($T162)),ISBLANK($W162),NOT(ISNUMBER($X162))),0,IF(BD$132&gt;=YEAR($T162),$W162,0))</f>
        <v/>
      </c>
      <c r="BE162" s="240">
        <f>IF(OR(NOT(ISNUMBER($T162)),ISBLANK($W162),NOT(ISNUMBER($X162))),0,IF(BE$132&gt;=YEAR($T162),$W162,0))</f>
        <v/>
      </c>
      <c r="BF162" s="240">
        <f>IF(OR(NOT(ISNUMBER($T162)),ISBLANK($W162),NOT(ISNUMBER($X162))),0,IF(BF$132&gt;=YEAR($T162),$W162,0))</f>
        <v/>
      </c>
      <c r="BG162" s="240">
        <f>IF(OR(NOT(ISNUMBER($T162)),ISBLANK($W162),NOT(ISNUMBER($X162))),0,IF(BG$132&gt;=YEAR($T162),$W162,0))</f>
        <v/>
      </c>
      <c r="BH162" s="240">
        <f>IF(OR(NOT(ISNUMBER($T162)),ISBLANK($W162),NOT(ISNUMBER($X162))),0,IF(BH$132&gt;=YEAR($T162),$W162,0))</f>
        <v/>
      </c>
      <c r="BI162" s="240">
        <f>IF(OR(NOT(ISNUMBER($T162)),ISBLANK($W162),NOT(ISNUMBER($X162))),0,IF(BI$132&gt;=YEAR($T162),$W162,0))</f>
        <v/>
      </c>
      <c r="BJ162" s="240">
        <f>IF(OR(NOT(ISNUMBER($T162)),ISBLANK($W162),NOT(ISNUMBER($X162))),0,IF(BJ$132&gt;=YEAR($T162),$W162,0))</f>
        <v/>
      </c>
      <c r="BK162" s="240">
        <f>IF(OR(NOT(ISNUMBER($T162)),ISBLANK($W162),NOT(ISNUMBER($X162))),0,IF(BK$132&gt;=YEAR($T162),$W162,0))</f>
        <v/>
      </c>
      <c r="BL162" s="240">
        <f>IF(OR(NOT(ISNUMBER($T162)),ISBLANK($W162),NOT(ISNUMBER($X162))),0,IF(BL$132&gt;=YEAR($T162),$W162,0))</f>
        <v/>
      </c>
      <c r="BM162" s="240">
        <f>IF(OR(NOT(ISNUMBER($T162)),ISBLANK($W162),NOT(ISNUMBER($X162))),0,IF(BM$132&gt;=YEAR($T162),$W162,0))</f>
        <v/>
      </c>
      <c r="BN162" s="240">
        <f>IF(OR(NOT(ISNUMBER($T162)),ISBLANK($W162),NOT(ISNUMBER($X162))),0,IF(BN$132&gt;=YEAR($T162),$W162,0))</f>
        <v/>
      </c>
      <c r="BO162" s="240">
        <f>IF(OR(NOT(ISNUMBER($T162)),ISBLANK($W162),NOT(ISNUMBER($X162))),0,IF(BO$132&gt;=YEAR($T162),$W162,0))</f>
        <v/>
      </c>
      <c r="BP162" s="240">
        <f>IF(OR(NOT(ISNUMBER($T162)),ISBLANK($W162),NOT(ISNUMBER($X162))),0,IF(BP$132&gt;=YEAR($T162),$W162,0))</f>
        <v/>
      </c>
      <c r="BQ162" s="240">
        <f>IF(OR(NOT(ISNUMBER($T162)),ISBLANK($W162),NOT(ISNUMBER($X162))),0,IF(BQ$132&gt;=YEAR($T162),$W162,0))</f>
        <v/>
      </c>
      <c r="BR162" s="240">
        <f>IF(OR(NOT(ISNUMBER($T162)),ISBLANK($W162),NOT(ISNUMBER($X162))),0,IF(BR$132&gt;=YEAR($T162),$W162,0))</f>
        <v/>
      </c>
      <c r="BS162" s="240">
        <f>IF(OR(NOT(ISNUMBER($T162)),ISBLANK($W162),NOT(ISNUMBER($X162))),0,IF(BS$132&gt;=YEAR($T162),$W162,0))</f>
        <v/>
      </c>
      <c r="BT162" s="240">
        <f>IF(OR(NOT(ISNUMBER($T162)),ISBLANK($W162),NOT(ISNUMBER($X162))),0,IF(BT$132&gt;=YEAR($T162),$W162,0))</f>
        <v/>
      </c>
      <c r="BU162" s="240">
        <f>IF(OR(NOT(ISNUMBER($T162)),ISBLANK($W162),NOT(ISNUMBER($X162))),0,IF(BU$132&gt;=YEAR($T162),$W162,0))</f>
        <v/>
      </c>
      <c r="BV162" s="240">
        <f>IF(OR(NOT(ISNUMBER($T162)),ISBLANK($W162),NOT(ISNUMBER($X162))),0,IF(BV$132&gt;=YEAR($T162),$W162,0))</f>
        <v/>
      </c>
      <c r="BW162" s="240">
        <f>IF(OR(NOT(ISNUMBER($T162)),ISBLANK($W162),NOT(ISNUMBER($X162))),0,IF(BW$132&gt;=YEAR($T162),$W162,0))</f>
        <v/>
      </c>
      <c r="BX162" s="240">
        <f>IF(OR(NOT(ISNUMBER($T162)),ISBLANK($W162),NOT(ISNUMBER($X162))),0,IF(BX$132&gt;=YEAR($T162),$W162,0))</f>
        <v/>
      </c>
      <c r="BY162" s="240">
        <f>IF(OR(NOT(ISNUMBER($T162)),ISBLANK($W162),NOT(ISNUMBER($X162))),0,IF(BY$132&gt;=YEAR($T162),$W162,0))</f>
        <v/>
      </c>
    </row>
    <row r="163" ht="15" customHeight="1" s="503">
      <c r="S163" s="12">
        <f>S38</f>
        <v/>
      </c>
      <c r="T163" s="176">
        <f>IFERROR(       IF(ISBLANK(C44),"",IF(C44&lt;HLOOKUP(S38,$Z$275:$AC$280,5,FALSE),"",C44     ) ),"")</f>
        <v/>
      </c>
      <c r="U163" s="527">
        <f>U38</f>
        <v/>
      </c>
      <c r="V163" s="285">
        <f>V38</f>
        <v/>
      </c>
      <c r="W163" s="512">
        <f>W38</f>
        <v/>
      </c>
      <c r="X163" s="512">
        <f>X38</f>
        <v/>
      </c>
      <c r="Z163" s="240">
        <f>IF(OR(NOT(ISNUMBER($T163)),ISBLANK($W163),NOT(ISNUMBER($X163))),0,IF(Z$132&gt;=YEAR($T163),$W163,0))</f>
        <v/>
      </c>
      <c r="AA163" s="240">
        <f>IF(OR(NOT(ISNUMBER($T163)),ISBLANK($W163),NOT(ISNUMBER($X163))),0,IF(AA$132&gt;=YEAR($T163),$W163,0))</f>
        <v/>
      </c>
      <c r="AB163" s="240">
        <f>IF(OR(NOT(ISNUMBER($T163)),ISBLANK($W163),NOT(ISNUMBER($X163))),0,IF(AB$132&gt;=YEAR($T163),$W163,0))</f>
        <v/>
      </c>
      <c r="AC163" s="240">
        <f>IF(OR(NOT(ISNUMBER($T163)),ISBLANK($W163),NOT(ISNUMBER($X163))),0,IF(AC$132&gt;=YEAR($T163),$W163,0))</f>
        <v/>
      </c>
      <c r="AD163" s="240">
        <f>IF(OR(NOT(ISNUMBER($T163)),ISBLANK($W163),NOT(ISNUMBER($X163))),0,IF(AD$132&gt;=YEAR($T163),$W163,0))</f>
        <v/>
      </c>
      <c r="AE163" s="240">
        <f>IF(OR(NOT(ISNUMBER($T163)),ISBLANK($W163),NOT(ISNUMBER($X163))),0,IF(AE$132&gt;=YEAR($T163),$W163,0))</f>
        <v/>
      </c>
      <c r="AF163" s="240">
        <f>IF(OR(NOT(ISNUMBER($T163)),ISBLANK($W163),NOT(ISNUMBER($X163))),0,IF(AF$132&gt;=YEAR($T163),$W163,0))</f>
        <v/>
      </c>
      <c r="AG163" s="240">
        <f>IF(OR(NOT(ISNUMBER($T163)),ISBLANK($W163),NOT(ISNUMBER($X163))),0,IF(AG$132&gt;=YEAR($T163),$W163,0))</f>
        <v/>
      </c>
      <c r="AH163" s="240">
        <f>IF(OR(NOT(ISNUMBER($T163)),ISBLANK($W163),NOT(ISNUMBER($X163))),0,IF(AH$132&gt;=YEAR($T163),$W163,0))</f>
        <v/>
      </c>
      <c r="AI163" s="240">
        <f>IF(OR(NOT(ISNUMBER($T163)),ISBLANK($W163),NOT(ISNUMBER($X163))),0,IF(AI$132&gt;=YEAR($T163),$W163,0))</f>
        <v/>
      </c>
      <c r="AJ163" s="240">
        <f>IF(OR(NOT(ISNUMBER($T163)),ISBLANK($W163),NOT(ISNUMBER($X163))),0,IF(AJ$132&gt;=YEAR($T163),$W163,0))</f>
        <v/>
      </c>
      <c r="AK163" s="240">
        <f>IF(OR(NOT(ISNUMBER($T163)),ISBLANK($W163),NOT(ISNUMBER($X163))),0,IF(AK$132&gt;=YEAR($T163),$W163,0))</f>
        <v/>
      </c>
      <c r="AL163" s="240">
        <f>IF(OR(NOT(ISNUMBER($T163)),ISBLANK($W163),NOT(ISNUMBER($X163))),0,IF(AL$132&gt;=YEAR($T163),$W163,0))</f>
        <v/>
      </c>
      <c r="AM163" s="240">
        <f>IF(OR(NOT(ISNUMBER($T163)),ISBLANK($W163),NOT(ISNUMBER($X163))),0,IF(AM$132&gt;=YEAR($T163),$W163,0))</f>
        <v/>
      </c>
      <c r="AN163" s="240">
        <f>IF(OR(NOT(ISNUMBER($T163)),ISBLANK($W163),NOT(ISNUMBER($X163))),0,IF(AN$132&gt;=YEAR($T163),$W163,0))</f>
        <v/>
      </c>
      <c r="AO163" s="240">
        <f>IF(OR(NOT(ISNUMBER($T163)),ISBLANK($W163),NOT(ISNUMBER($X163))),0,IF(AO$132&gt;=YEAR($T163),$W163,0))</f>
        <v/>
      </c>
      <c r="AP163" s="240">
        <f>IF(OR(NOT(ISNUMBER($T163)),ISBLANK($W163),NOT(ISNUMBER($X163))),0,IF(AP$132&gt;=YEAR($T163),$W163,0))</f>
        <v/>
      </c>
      <c r="AQ163" s="240">
        <f>IF(OR(NOT(ISNUMBER($T163)),ISBLANK($W163),NOT(ISNUMBER($X163))),0,IF(AQ$132&gt;=YEAR($T163),$W163,0))</f>
        <v/>
      </c>
      <c r="AR163" s="240">
        <f>IF(OR(NOT(ISNUMBER($T163)),ISBLANK($W163),NOT(ISNUMBER($X163))),0,IF(AR$132&gt;=YEAR($T163),$W163,0))</f>
        <v/>
      </c>
      <c r="AS163" s="240">
        <f>IF(OR(NOT(ISNUMBER($T163)),ISBLANK($W163),NOT(ISNUMBER($X163))),0,IF(AS$132&gt;=YEAR($T163),$W163,0))</f>
        <v/>
      </c>
      <c r="AT163" s="240">
        <f>IF(OR(NOT(ISNUMBER($T163)),ISBLANK($W163),NOT(ISNUMBER($X163))),0,IF(AT$132&gt;=YEAR($T163),$W163,0))</f>
        <v/>
      </c>
      <c r="AU163" s="240">
        <f>IF(OR(NOT(ISNUMBER($T163)),ISBLANK($W163),NOT(ISNUMBER($X163))),0,IF(AU$132&gt;=YEAR($T163),$W163,0))</f>
        <v/>
      </c>
      <c r="AV163" s="240">
        <f>IF(OR(NOT(ISNUMBER($T163)),ISBLANK($W163),NOT(ISNUMBER($X163))),0,IF(AV$132&gt;=YEAR($T163),$W163,0))</f>
        <v/>
      </c>
      <c r="AW163" s="240">
        <f>IF(OR(NOT(ISNUMBER($T163)),ISBLANK($W163),NOT(ISNUMBER($X163))),0,IF(AW$132&gt;=YEAR($T163),$W163,0))</f>
        <v/>
      </c>
      <c r="AX163" s="240">
        <f>IF(OR(NOT(ISNUMBER($T163)),ISBLANK($W163),NOT(ISNUMBER($X163))),0,IF(AX$132&gt;=YEAR($T163),$W163,0))</f>
        <v/>
      </c>
      <c r="AY163" s="240">
        <f>IF(OR(NOT(ISNUMBER($T163)),ISBLANK($W163),NOT(ISNUMBER($X163))),0,IF(AY$132&gt;=YEAR($T163),$W163,0))</f>
        <v/>
      </c>
      <c r="AZ163" s="240">
        <f>IF(OR(NOT(ISNUMBER($T163)),ISBLANK($W163),NOT(ISNUMBER($X163))),0,IF(AZ$132&gt;=YEAR($T163),$W163,0))</f>
        <v/>
      </c>
      <c r="BA163" s="240">
        <f>IF(OR(NOT(ISNUMBER($T163)),ISBLANK($W163),NOT(ISNUMBER($X163))),0,IF(BA$132&gt;=YEAR($T163),$W163,0))</f>
        <v/>
      </c>
      <c r="BB163" s="240">
        <f>IF(OR(NOT(ISNUMBER($T163)),ISBLANK($W163),NOT(ISNUMBER($X163))),0,IF(BB$132&gt;=YEAR($T163),$W163,0))</f>
        <v/>
      </c>
      <c r="BC163" s="240">
        <f>IF(OR(NOT(ISNUMBER($T163)),ISBLANK($W163),NOT(ISNUMBER($X163))),0,IF(BC$132&gt;=YEAR($T163),$W163,0))</f>
        <v/>
      </c>
      <c r="BD163" s="240">
        <f>IF(OR(NOT(ISNUMBER($T163)),ISBLANK($W163),NOT(ISNUMBER($X163))),0,IF(BD$132&gt;=YEAR($T163),$W163,0))</f>
        <v/>
      </c>
      <c r="BE163" s="240">
        <f>IF(OR(NOT(ISNUMBER($T163)),ISBLANK($W163),NOT(ISNUMBER($X163))),0,IF(BE$132&gt;=YEAR($T163),$W163,0))</f>
        <v/>
      </c>
      <c r="BF163" s="240">
        <f>IF(OR(NOT(ISNUMBER($T163)),ISBLANK($W163),NOT(ISNUMBER($X163))),0,IF(BF$132&gt;=YEAR($T163),$W163,0))</f>
        <v/>
      </c>
      <c r="BG163" s="240">
        <f>IF(OR(NOT(ISNUMBER($T163)),ISBLANK($W163),NOT(ISNUMBER($X163))),0,IF(BG$132&gt;=YEAR($T163),$W163,0))</f>
        <v/>
      </c>
      <c r="BH163" s="240">
        <f>IF(OR(NOT(ISNUMBER($T163)),ISBLANK($W163),NOT(ISNUMBER($X163))),0,IF(BH$132&gt;=YEAR($T163),$W163,0))</f>
        <v/>
      </c>
      <c r="BI163" s="240">
        <f>IF(OR(NOT(ISNUMBER($T163)),ISBLANK($W163),NOT(ISNUMBER($X163))),0,IF(BI$132&gt;=YEAR($T163),$W163,0))</f>
        <v/>
      </c>
      <c r="BJ163" s="240">
        <f>IF(OR(NOT(ISNUMBER($T163)),ISBLANK($W163),NOT(ISNUMBER($X163))),0,IF(BJ$132&gt;=YEAR($T163),$W163,0))</f>
        <v/>
      </c>
      <c r="BK163" s="240">
        <f>IF(OR(NOT(ISNUMBER($T163)),ISBLANK($W163),NOT(ISNUMBER($X163))),0,IF(BK$132&gt;=YEAR($T163),$W163,0))</f>
        <v/>
      </c>
      <c r="BL163" s="240">
        <f>IF(OR(NOT(ISNUMBER($T163)),ISBLANK($W163),NOT(ISNUMBER($X163))),0,IF(BL$132&gt;=YEAR($T163),$W163,0))</f>
        <v/>
      </c>
      <c r="BM163" s="240">
        <f>IF(OR(NOT(ISNUMBER($T163)),ISBLANK($W163),NOT(ISNUMBER($X163))),0,IF(BM$132&gt;=YEAR($T163),$W163,0))</f>
        <v/>
      </c>
      <c r="BN163" s="240">
        <f>IF(OR(NOT(ISNUMBER($T163)),ISBLANK($W163),NOT(ISNUMBER($X163))),0,IF(BN$132&gt;=YEAR($T163),$W163,0))</f>
        <v/>
      </c>
      <c r="BO163" s="240">
        <f>IF(OR(NOT(ISNUMBER($T163)),ISBLANK($W163),NOT(ISNUMBER($X163))),0,IF(BO$132&gt;=YEAR($T163),$W163,0))</f>
        <v/>
      </c>
      <c r="BP163" s="240">
        <f>IF(OR(NOT(ISNUMBER($T163)),ISBLANK($W163),NOT(ISNUMBER($X163))),0,IF(BP$132&gt;=YEAR($T163),$W163,0))</f>
        <v/>
      </c>
      <c r="BQ163" s="240">
        <f>IF(OR(NOT(ISNUMBER($T163)),ISBLANK($W163),NOT(ISNUMBER($X163))),0,IF(BQ$132&gt;=YEAR($T163),$W163,0))</f>
        <v/>
      </c>
      <c r="BR163" s="240">
        <f>IF(OR(NOT(ISNUMBER($T163)),ISBLANK($W163),NOT(ISNUMBER($X163))),0,IF(BR$132&gt;=YEAR($T163),$W163,0))</f>
        <v/>
      </c>
      <c r="BS163" s="240">
        <f>IF(OR(NOT(ISNUMBER($T163)),ISBLANK($W163),NOT(ISNUMBER($X163))),0,IF(BS$132&gt;=YEAR($T163),$W163,0))</f>
        <v/>
      </c>
      <c r="BT163" s="240">
        <f>IF(OR(NOT(ISNUMBER($T163)),ISBLANK($W163),NOT(ISNUMBER($X163))),0,IF(BT$132&gt;=YEAR($T163),$W163,0))</f>
        <v/>
      </c>
      <c r="BU163" s="240">
        <f>IF(OR(NOT(ISNUMBER($T163)),ISBLANK($W163),NOT(ISNUMBER($X163))),0,IF(BU$132&gt;=YEAR($T163),$W163,0))</f>
        <v/>
      </c>
      <c r="BV163" s="240">
        <f>IF(OR(NOT(ISNUMBER($T163)),ISBLANK($W163),NOT(ISNUMBER($X163))),0,IF(BV$132&gt;=YEAR($T163),$W163,0))</f>
        <v/>
      </c>
      <c r="BW163" s="240">
        <f>IF(OR(NOT(ISNUMBER($T163)),ISBLANK($W163),NOT(ISNUMBER($X163))),0,IF(BW$132&gt;=YEAR($T163),$W163,0))</f>
        <v/>
      </c>
      <c r="BX163" s="240">
        <f>IF(OR(NOT(ISNUMBER($T163)),ISBLANK($W163),NOT(ISNUMBER($X163))),0,IF(BX$132&gt;=YEAR($T163),$W163,0))</f>
        <v/>
      </c>
      <c r="BY163" s="240">
        <f>IF(OR(NOT(ISNUMBER($T163)),ISBLANK($W163),NOT(ISNUMBER($X163))),0,IF(BY$132&gt;=YEAR($T163),$W163,0))</f>
        <v/>
      </c>
    </row>
    <row r="164" ht="15" customHeight="1" s="503">
      <c r="S164" s="12">
        <f>S39</f>
        <v/>
      </c>
      <c r="T164" s="176">
        <f>IFERROR( IF(ISBLANK(C45),"",IF(C45&lt;HLOOKUP(S39,$Z$275:$AC$280,5,FALSE),"",C45 ) ),"")</f>
        <v/>
      </c>
      <c r="U164" s="527">
        <f>U39</f>
        <v/>
      </c>
      <c r="V164" s="285">
        <f>V39</f>
        <v/>
      </c>
      <c r="W164" s="512">
        <f>W39</f>
        <v/>
      </c>
      <c r="X164" s="512">
        <f>X39</f>
        <v/>
      </c>
      <c r="Z164" s="240">
        <f>IF(OR(NOT(ISNUMBER($T164)),ISBLANK($W164),NOT(ISNUMBER($X164))),0,IF(Z$132&gt;=YEAR($T164),$W164,0))</f>
        <v/>
      </c>
      <c r="AA164" s="240">
        <f>IF(OR(NOT(ISNUMBER($T164)),ISBLANK($W164),NOT(ISNUMBER($X164))),0,IF(AA$132&gt;=YEAR($T164),$W164,0))</f>
        <v/>
      </c>
      <c r="AB164" s="240">
        <f>IF(OR(NOT(ISNUMBER($T164)),ISBLANK($W164),NOT(ISNUMBER($X164))),0,IF(AB$132&gt;=YEAR($T164),$W164,0))</f>
        <v/>
      </c>
      <c r="AC164" s="240">
        <f>IF(OR(NOT(ISNUMBER($T164)),ISBLANK($W164),NOT(ISNUMBER($X164))),0,IF(AC$132&gt;=YEAR($T164),$W164,0))</f>
        <v/>
      </c>
      <c r="AD164" s="240">
        <f>IF(OR(NOT(ISNUMBER($T164)),ISBLANK($W164),NOT(ISNUMBER($X164))),0,IF(AD$132&gt;=YEAR($T164),$W164,0))</f>
        <v/>
      </c>
      <c r="AE164" s="240">
        <f>IF(OR(NOT(ISNUMBER($T164)),ISBLANK($W164),NOT(ISNUMBER($X164))),0,IF(AE$132&gt;=YEAR($T164),$W164,0))</f>
        <v/>
      </c>
      <c r="AF164" s="240">
        <f>IF(OR(NOT(ISNUMBER($T164)),ISBLANK($W164),NOT(ISNUMBER($X164))),0,IF(AF$132&gt;=YEAR($T164),$W164,0))</f>
        <v/>
      </c>
      <c r="AG164" s="240">
        <f>IF(OR(NOT(ISNUMBER($T164)),ISBLANK($W164),NOT(ISNUMBER($X164))),0,IF(AG$132&gt;=YEAR($T164),$W164,0))</f>
        <v/>
      </c>
      <c r="AH164" s="240">
        <f>IF(OR(NOT(ISNUMBER($T164)),ISBLANK($W164),NOT(ISNUMBER($X164))),0,IF(AH$132&gt;=YEAR($T164),$W164,0))</f>
        <v/>
      </c>
      <c r="AI164" s="240">
        <f>IF(OR(NOT(ISNUMBER($T164)),ISBLANK($W164),NOT(ISNUMBER($X164))),0,IF(AI$132&gt;=YEAR($T164),$W164,0))</f>
        <v/>
      </c>
      <c r="AJ164" s="240">
        <f>IF(OR(NOT(ISNUMBER($T164)),ISBLANK($W164),NOT(ISNUMBER($X164))),0,IF(AJ$132&gt;=YEAR($T164),$W164,0))</f>
        <v/>
      </c>
      <c r="AK164" s="240">
        <f>IF(OR(NOT(ISNUMBER($T164)),ISBLANK($W164),NOT(ISNUMBER($X164))),0,IF(AK$132&gt;=YEAR($T164),$W164,0))</f>
        <v/>
      </c>
      <c r="AL164" s="240">
        <f>IF(OR(NOT(ISNUMBER($T164)),ISBLANK($W164),NOT(ISNUMBER($X164))),0,IF(AL$132&gt;=YEAR($T164),$W164,0))</f>
        <v/>
      </c>
      <c r="AM164" s="240">
        <f>IF(OR(NOT(ISNUMBER($T164)),ISBLANK($W164),NOT(ISNUMBER($X164))),0,IF(AM$132&gt;=YEAR($T164),$W164,0))</f>
        <v/>
      </c>
      <c r="AN164" s="240">
        <f>IF(OR(NOT(ISNUMBER($T164)),ISBLANK($W164),NOT(ISNUMBER($X164))),0,IF(AN$132&gt;=YEAR($T164),$W164,0))</f>
        <v/>
      </c>
      <c r="AO164" s="240">
        <f>IF(OR(NOT(ISNUMBER($T164)),ISBLANK($W164),NOT(ISNUMBER($X164))),0,IF(AO$132&gt;=YEAR($T164),$W164,0))</f>
        <v/>
      </c>
      <c r="AP164" s="240">
        <f>IF(OR(NOT(ISNUMBER($T164)),ISBLANK($W164),NOT(ISNUMBER($X164))),0,IF(AP$132&gt;=YEAR($T164),$W164,0))</f>
        <v/>
      </c>
      <c r="AQ164" s="240">
        <f>IF(OR(NOT(ISNUMBER($T164)),ISBLANK($W164),NOT(ISNUMBER($X164))),0,IF(AQ$132&gt;=YEAR($T164),$W164,0))</f>
        <v/>
      </c>
      <c r="AR164" s="240">
        <f>IF(OR(NOT(ISNUMBER($T164)),ISBLANK($W164),NOT(ISNUMBER($X164))),0,IF(AR$132&gt;=YEAR($T164),$W164,0))</f>
        <v/>
      </c>
      <c r="AS164" s="240">
        <f>IF(OR(NOT(ISNUMBER($T164)),ISBLANK($W164),NOT(ISNUMBER($X164))),0,IF(AS$132&gt;=YEAR($T164),$W164,0))</f>
        <v/>
      </c>
      <c r="AT164" s="240">
        <f>IF(OR(NOT(ISNUMBER($T164)),ISBLANK($W164),NOT(ISNUMBER($X164))),0,IF(AT$132&gt;=YEAR($T164),$W164,0))</f>
        <v/>
      </c>
      <c r="AU164" s="240">
        <f>IF(OR(NOT(ISNUMBER($T164)),ISBLANK($W164),NOT(ISNUMBER($X164))),0,IF(AU$132&gt;=YEAR($T164),$W164,0))</f>
        <v/>
      </c>
      <c r="AV164" s="240">
        <f>IF(OR(NOT(ISNUMBER($T164)),ISBLANK($W164),NOT(ISNUMBER($X164))),0,IF(AV$132&gt;=YEAR($T164),$W164,0))</f>
        <v/>
      </c>
      <c r="AW164" s="240">
        <f>IF(OR(NOT(ISNUMBER($T164)),ISBLANK($W164),NOT(ISNUMBER($X164))),0,IF(AW$132&gt;=YEAR($T164),$W164,0))</f>
        <v/>
      </c>
      <c r="AX164" s="240">
        <f>IF(OR(NOT(ISNUMBER($T164)),ISBLANK($W164),NOT(ISNUMBER($X164))),0,IF(AX$132&gt;=YEAR($T164),$W164,0))</f>
        <v/>
      </c>
      <c r="AY164" s="240">
        <f>IF(OR(NOT(ISNUMBER($T164)),ISBLANK($W164),NOT(ISNUMBER($X164))),0,IF(AY$132&gt;=YEAR($T164),$W164,0))</f>
        <v/>
      </c>
      <c r="AZ164" s="240">
        <f>IF(OR(NOT(ISNUMBER($T164)),ISBLANK($W164),NOT(ISNUMBER($X164))),0,IF(AZ$132&gt;=YEAR($T164),$W164,0))</f>
        <v/>
      </c>
      <c r="BA164" s="240">
        <f>IF(OR(NOT(ISNUMBER($T164)),ISBLANK($W164),NOT(ISNUMBER($X164))),0,IF(BA$132&gt;=YEAR($T164),$W164,0))</f>
        <v/>
      </c>
      <c r="BB164" s="240">
        <f>IF(OR(NOT(ISNUMBER($T164)),ISBLANK($W164),NOT(ISNUMBER($X164))),0,IF(BB$132&gt;=YEAR($T164),$W164,0))</f>
        <v/>
      </c>
      <c r="BC164" s="240">
        <f>IF(OR(NOT(ISNUMBER($T164)),ISBLANK($W164),NOT(ISNUMBER($X164))),0,IF(BC$132&gt;=YEAR($T164),$W164,0))</f>
        <v/>
      </c>
      <c r="BD164" s="240">
        <f>IF(OR(NOT(ISNUMBER($T164)),ISBLANK($W164),NOT(ISNUMBER($X164))),0,IF(BD$132&gt;=YEAR($T164),$W164,0))</f>
        <v/>
      </c>
      <c r="BE164" s="240">
        <f>IF(OR(NOT(ISNUMBER($T164)),ISBLANK($W164),NOT(ISNUMBER($X164))),0,IF(BE$132&gt;=YEAR($T164),$W164,0))</f>
        <v/>
      </c>
      <c r="BF164" s="240">
        <f>IF(OR(NOT(ISNUMBER($T164)),ISBLANK($W164),NOT(ISNUMBER($X164))),0,IF(BF$132&gt;=YEAR($T164),$W164,0))</f>
        <v/>
      </c>
      <c r="BG164" s="240">
        <f>IF(OR(NOT(ISNUMBER($T164)),ISBLANK($W164),NOT(ISNUMBER($X164))),0,IF(BG$132&gt;=YEAR($T164),$W164,0))</f>
        <v/>
      </c>
      <c r="BH164" s="240">
        <f>IF(OR(NOT(ISNUMBER($T164)),ISBLANK($W164),NOT(ISNUMBER($X164))),0,IF(BH$132&gt;=YEAR($T164),$W164,0))</f>
        <v/>
      </c>
      <c r="BI164" s="240">
        <f>IF(OR(NOT(ISNUMBER($T164)),ISBLANK($W164),NOT(ISNUMBER($X164))),0,IF(BI$132&gt;=YEAR($T164),$W164,0))</f>
        <v/>
      </c>
      <c r="BJ164" s="240">
        <f>IF(OR(NOT(ISNUMBER($T164)),ISBLANK($W164),NOT(ISNUMBER($X164))),0,IF(BJ$132&gt;=YEAR($T164),$W164,0))</f>
        <v/>
      </c>
      <c r="BK164" s="240">
        <f>IF(OR(NOT(ISNUMBER($T164)),ISBLANK($W164),NOT(ISNUMBER($X164))),0,IF(BK$132&gt;=YEAR($T164),$W164,0))</f>
        <v/>
      </c>
      <c r="BL164" s="240">
        <f>IF(OR(NOT(ISNUMBER($T164)),ISBLANK($W164),NOT(ISNUMBER($X164))),0,IF(BL$132&gt;=YEAR($T164),$W164,0))</f>
        <v/>
      </c>
      <c r="BM164" s="240">
        <f>IF(OR(NOT(ISNUMBER($T164)),ISBLANK($W164),NOT(ISNUMBER($X164))),0,IF(BM$132&gt;=YEAR($T164),$W164,0))</f>
        <v/>
      </c>
      <c r="BN164" s="240">
        <f>IF(OR(NOT(ISNUMBER($T164)),ISBLANK($W164),NOT(ISNUMBER($X164))),0,IF(BN$132&gt;=YEAR($T164),$W164,0))</f>
        <v/>
      </c>
      <c r="BO164" s="240">
        <f>IF(OR(NOT(ISNUMBER($T164)),ISBLANK($W164),NOT(ISNUMBER($X164))),0,IF(BO$132&gt;=YEAR($T164),$W164,0))</f>
        <v/>
      </c>
      <c r="BP164" s="240">
        <f>IF(OR(NOT(ISNUMBER($T164)),ISBLANK($W164),NOT(ISNUMBER($X164))),0,IF(BP$132&gt;=YEAR($T164),$W164,0))</f>
        <v/>
      </c>
      <c r="BQ164" s="240">
        <f>IF(OR(NOT(ISNUMBER($T164)),ISBLANK($W164),NOT(ISNUMBER($X164))),0,IF(BQ$132&gt;=YEAR($T164),$W164,0))</f>
        <v/>
      </c>
      <c r="BR164" s="240">
        <f>IF(OR(NOT(ISNUMBER($T164)),ISBLANK($W164),NOT(ISNUMBER($X164))),0,IF(BR$132&gt;=YEAR($T164),$W164,0))</f>
        <v/>
      </c>
      <c r="BS164" s="240">
        <f>IF(OR(NOT(ISNUMBER($T164)),ISBLANK($W164),NOT(ISNUMBER($X164))),0,IF(BS$132&gt;=YEAR($T164),$W164,0))</f>
        <v/>
      </c>
      <c r="BT164" s="240">
        <f>IF(OR(NOT(ISNUMBER($T164)),ISBLANK($W164),NOT(ISNUMBER($X164))),0,IF(BT$132&gt;=YEAR($T164),$W164,0))</f>
        <v/>
      </c>
      <c r="BU164" s="240">
        <f>IF(OR(NOT(ISNUMBER($T164)),ISBLANK($W164),NOT(ISNUMBER($X164))),0,IF(BU$132&gt;=YEAR($T164),$W164,0))</f>
        <v/>
      </c>
      <c r="BV164" s="240">
        <f>IF(OR(NOT(ISNUMBER($T164)),ISBLANK($W164),NOT(ISNUMBER($X164))),0,IF(BV$132&gt;=YEAR($T164),$W164,0))</f>
        <v/>
      </c>
      <c r="BW164" s="240">
        <f>IF(OR(NOT(ISNUMBER($T164)),ISBLANK($W164),NOT(ISNUMBER($X164))),0,IF(BW$132&gt;=YEAR($T164),$W164,0))</f>
        <v/>
      </c>
      <c r="BX164" s="240">
        <f>IF(OR(NOT(ISNUMBER($T164)),ISBLANK($W164),NOT(ISNUMBER($X164))),0,IF(BX$132&gt;=YEAR($T164),$W164,0))</f>
        <v/>
      </c>
      <c r="BY164" s="240">
        <f>IF(OR(NOT(ISNUMBER($T164)),ISBLANK($W164),NOT(ISNUMBER($X164))),0,IF(BY$132&gt;=YEAR($T164),$W164,0))</f>
        <v/>
      </c>
    </row>
    <row r="165" ht="15" customHeight="1" s="503">
      <c r="S165" s="12">
        <f>S40</f>
        <v/>
      </c>
      <c r="T165" s="176">
        <f>IFERROR( IF(ISBLANK(C46),"",IF(C46&lt;HLOOKUP(S40,$Z$275:$AC$280,5,FALSE),"",C46 ) ),"")</f>
        <v/>
      </c>
      <c r="U165" s="527">
        <f>U40</f>
        <v/>
      </c>
      <c r="V165" s="285">
        <f>V40</f>
        <v/>
      </c>
      <c r="W165" s="512">
        <f>W40</f>
        <v/>
      </c>
      <c r="X165" s="512">
        <f>X40</f>
        <v/>
      </c>
      <c r="Z165" s="240">
        <f>IF(OR(NOT(ISNUMBER($T165)),ISBLANK($W165),NOT(ISNUMBER($X165))),0,IF(Z$132&gt;=YEAR($T165),$W165,0))</f>
        <v/>
      </c>
      <c r="AA165" s="240">
        <f>IF(OR(NOT(ISNUMBER($T165)),ISBLANK($W165),NOT(ISNUMBER($X165))),0,IF(AA$132&gt;=YEAR($T165),$W165,0))</f>
        <v/>
      </c>
      <c r="AB165" s="240">
        <f>IF(OR(NOT(ISNUMBER($T165)),ISBLANK($W165),NOT(ISNUMBER($X165))),0,IF(AB$132&gt;=YEAR($T165),$W165,0))</f>
        <v/>
      </c>
      <c r="AC165" s="240">
        <f>IF(OR(NOT(ISNUMBER($T165)),ISBLANK($W165),NOT(ISNUMBER($X165))),0,IF(AC$132&gt;=YEAR($T165),$W165,0))</f>
        <v/>
      </c>
      <c r="AD165" s="240">
        <f>IF(OR(NOT(ISNUMBER($T165)),ISBLANK($W165),NOT(ISNUMBER($X165))),0,IF(AD$132&gt;=YEAR($T165),$W165,0))</f>
        <v/>
      </c>
      <c r="AE165" s="240">
        <f>IF(OR(NOT(ISNUMBER($T165)),ISBLANK($W165),NOT(ISNUMBER($X165))),0,IF(AE$132&gt;=YEAR($T165),$W165,0))</f>
        <v/>
      </c>
      <c r="AF165" s="240">
        <f>IF(OR(NOT(ISNUMBER($T165)),ISBLANK($W165),NOT(ISNUMBER($X165))),0,IF(AF$132&gt;=YEAR($T165),$W165,0))</f>
        <v/>
      </c>
      <c r="AG165" s="240">
        <f>IF(OR(NOT(ISNUMBER($T165)),ISBLANK($W165),NOT(ISNUMBER($X165))),0,IF(AG$132&gt;=YEAR($T165),$W165,0))</f>
        <v/>
      </c>
      <c r="AH165" s="240">
        <f>IF(OR(NOT(ISNUMBER($T165)),ISBLANK($W165),NOT(ISNUMBER($X165))),0,IF(AH$132&gt;=YEAR($T165),$W165,0))</f>
        <v/>
      </c>
      <c r="AI165" s="240">
        <f>IF(OR(NOT(ISNUMBER($T165)),ISBLANK($W165),NOT(ISNUMBER($X165))),0,IF(AI$132&gt;=YEAR($T165),$W165,0))</f>
        <v/>
      </c>
      <c r="AJ165" s="240">
        <f>IF(OR(NOT(ISNUMBER($T165)),ISBLANK($W165),NOT(ISNUMBER($X165))),0,IF(AJ$132&gt;=YEAR($T165),$W165,0))</f>
        <v/>
      </c>
      <c r="AK165" s="240">
        <f>IF(OR(NOT(ISNUMBER($T165)),ISBLANK($W165),NOT(ISNUMBER($X165))),0,IF(AK$132&gt;=YEAR($T165),$W165,0))</f>
        <v/>
      </c>
      <c r="AL165" s="240">
        <f>IF(OR(NOT(ISNUMBER($T165)),ISBLANK($W165),NOT(ISNUMBER($X165))),0,IF(AL$132&gt;=YEAR($T165),$W165,0))</f>
        <v/>
      </c>
      <c r="AM165" s="240">
        <f>IF(OR(NOT(ISNUMBER($T165)),ISBLANK($W165),NOT(ISNUMBER($X165))),0,IF(AM$132&gt;=YEAR($T165),$W165,0))</f>
        <v/>
      </c>
      <c r="AN165" s="240">
        <f>IF(OR(NOT(ISNUMBER($T165)),ISBLANK($W165),NOT(ISNUMBER($X165))),0,IF(AN$132&gt;=YEAR($T165),$W165,0))</f>
        <v/>
      </c>
      <c r="AO165" s="240">
        <f>IF(OR(NOT(ISNUMBER($T165)),ISBLANK($W165),NOT(ISNUMBER($X165))),0,IF(AO$132&gt;=YEAR($T165),$W165,0))</f>
        <v/>
      </c>
      <c r="AP165" s="240">
        <f>IF(OR(NOT(ISNUMBER($T165)),ISBLANK($W165),NOT(ISNUMBER($X165))),0,IF(AP$132&gt;=YEAR($T165),$W165,0))</f>
        <v/>
      </c>
      <c r="AQ165" s="240">
        <f>IF(OR(NOT(ISNUMBER($T165)),ISBLANK($W165),NOT(ISNUMBER($X165))),0,IF(AQ$132&gt;=YEAR($T165),$W165,0))</f>
        <v/>
      </c>
      <c r="AR165" s="240">
        <f>IF(OR(NOT(ISNUMBER($T165)),ISBLANK($W165),NOT(ISNUMBER($X165))),0,IF(AR$132&gt;=YEAR($T165),$W165,0))</f>
        <v/>
      </c>
      <c r="AS165" s="240">
        <f>IF(OR(NOT(ISNUMBER($T165)),ISBLANK($W165),NOT(ISNUMBER($X165))),0,IF(AS$132&gt;=YEAR($T165),$W165,0))</f>
        <v/>
      </c>
      <c r="AT165" s="240">
        <f>IF(OR(NOT(ISNUMBER($T165)),ISBLANK($W165),NOT(ISNUMBER($X165))),0,IF(AT$132&gt;=YEAR($T165),$W165,0))</f>
        <v/>
      </c>
      <c r="AU165" s="240">
        <f>IF(OR(NOT(ISNUMBER($T165)),ISBLANK($W165),NOT(ISNUMBER($X165))),0,IF(AU$132&gt;=YEAR($T165),$W165,0))</f>
        <v/>
      </c>
      <c r="AV165" s="240">
        <f>IF(OR(NOT(ISNUMBER($T165)),ISBLANK($W165),NOT(ISNUMBER($X165))),0,IF(AV$132&gt;=YEAR($T165),$W165,0))</f>
        <v/>
      </c>
      <c r="AW165" s="240">
        <f>IF(OR(NOT(ISNUMBER($T165)),ISBLANK($W165),NOT(ISNUMBER($X165))),0,IF(AW$132&gt;=YEAR($T165),$W165,0))</f>
        <v/>
      </c>
      <c r="AX165" s="240">
        <f>IF(OR(NOT(ISNUMBER($T165)),ISBLANK($W165),NOT(ISNUMBER($X165))),0,IF(AX$132&gt;=YEAR($T165),$W165,0))</f>
        <v/>
      </c>
      <c r="AY165" s="240">
        <f>IF(OR(NOT(ISNUMBER($T165)),ISBLANK($W165),NOT(ISNUMBER($X165))),0,IF(AY$132&gt;=YEAR($T165),$W165,0))</f>
        <v/>
      </c>
      <c r="AZ165" s="240">
        <f>IF(OR(NOT(ISNUMBER($T165)),ISBLANK($W165),NOT(ISNUMBER($X165))),0,IF(AZ$132&gt;=YEAR($T165),$W165,0))</f>
        <v/>
      </c>
      <c r="BA165" s="240">
        <f>IF(OR(NOT(ISNUMBER($T165)),ISBLANK($W165),NOT(ISNUMBER($X165))),0,IF(BA$132&gt;=YEAR($T165),$W165,0))</f>
        <v/>
      </c>
      <c r="BB165" s="240">
        <f>IF(OR(NOT(ISNUMBER($T165)),ISBLANK($W165),NOT(ISNUMBER($X165))),0,IF(BB$132&gt;=YEAR($T165),$W165,0))</f>
        <v/>
      </c>
      <c r="BC165" s="240">
        <f>IF(OR(NOT(ISNUMBER($T165)),ISBLANK($W165),NOT(ISNUMBER($X165))),0,IF(BC$132&gt;=YEAR($T165),$W165,0))</f>
        <v/>
      </c>
      <c r="BD165" s="240">
        <f>IF(OR(NOT(ISNUMBER($T165)),ISBLANK($W165),NOT(ISNUMBER($X165))),0,IF(BD$132&gt;=YEAR($T165),$W165,0))</f>
        <v/>
      </c>
      <c r="BE165" s="240">
        <f>IF(OR(NOT(ISNUMBER($T165)),ISBLANK($W165),NOT(ISNUMBER($X165))),0,IF(BE$132&gt;=YEAR($T165),$W165,0))</f>
        <v/>
      </c>
      <c r="BF165" s="240">
        <f>IF(OR(NOT(ISNUMBER($T165)),ISBLANK($W165),NOT(ISNUMBER($X165))),0,IF(BF$132&gt;=YEAR($T165),$W165,0))</f>
        <v/>
      </c>
      <c r="BG165" s="240">
        <f>IF(OR(NOT(ISNUMBER($T165)),ISBLANK($W165),NOT(ISNUMBER($X165))),0,IF(BG$132&gt;=YEAR($T165),$W165,0))</f>
        <v/>
      </c>
      <c r="BH165" s="240">
        <f>IF(OR(NOT(ISNUMBER($T165)),ISBLANK($W165),NOT(ISNUMBER($X165))),0,IF(BH$132&gt;=YEAR($T165),$W165,0))</f>
        <v/>
      </c>
      <c r="BI165" s="240">
        <f>IF(OR(NOT(ISNUMBER($T165)),ISBLANK($W165),NOT(ISNUMBER($X165))),0,IF(BI$132&gt;=YEAR($T165),$W165,0))</f>
        <v/>
      </c>
      <c r="BJ165" s="240">
        <f>IF(OR(NOT(ISNUMBER($T165)),ISBLANK($W165),NOT(ISNUMBER($X165))),0,IF(BJ$132&gt;=YEAR($T165),$W165,0))</f>
        <v/>
      </c>
      <c r="BK165" s="240">
        <f>IF(OR(NOT(ISNUMBER($T165)),ISBLANK($W165),NOT(ISNUMBER($X165))),0,IF(BK$132&gt;=YEAR($T165),$W165,0))</f>
        <v/>
      </c>
      <c r="BL165" s="240">
        <f>IF(OR(NOT(ISNUMBER($T165)),ISBLANK($W165),NOT(ISNUMBER($X165))),0,IF(BL$132&gt;=YEAR($T165),$W165,0))</f>
        <v/>
      </c>
      <c r="BM165" s="240">
        <f>IF(OR(NOT(ISNUMBER($T165)),ISBLANK($W165),NOT(ISNUMBER($X165))),0,IF(BM$132&gt;=YEAR($T165),$W165,0))</f>
        <v/>
      </c>
      <c r="BN165" s="240">
        <f>IF(OR(NOT(ISNUMBER($T165)),ISBLANK($W165),NOT(ISNUMBER($X165))),0,IF(BN$132&gt;=YEAR($T165),$W165,0))</f>
        <v/>
      </c>
      <c r="BO165" s="240">
        <f>IF(OR(NOT(ISNUMBER($T165)),ISBLANK($W165),NOT(ISNUMBER($X165))),0,IF(BO$132&gt;=YEAR($T165),$W165,0))</f>
        <v/>
      </c>
      <c r="BP165" s="240">
        <f>IF(OR(NOT(ISNUMBER($T165)),ISBLANK($W165),NOT(ISNUMBER($X165))),0,IF(BP$132&gt;=YEAR($T165),$W165,0))</f>
        <v/>
      </c>
      <c r="BQ165" s="240">
        <f>IF(OR(NOT(ISNUMBER($T165)),ISBLANK($W165),NOT(ISNUMBER($X165))),0,IF(BQ$132&gt;=YEAR($T165),$W165,0))</f>
        <v/>
      </c>
      <c r="BR165" s="240">
        <f>IF(OR(NOT(ISNUMBER($T165)),ISBLANK($W165),NOT(ISNUMBER($X165))),0,IF(BR$132&gt;=YEAR($T165),$W165,0))</f>
        <v/>
      </c>
      <c r="BS165" s="240">
        <f>IF(OR(NOT(ISNUMBER($T165)),ISBLANK($W165),NOT(ISNUMBER($X165))),0,IF(BS$132&gt;=YEAR($T165),$W165,0))</f>
        <v/>
      </c>
      <c r="BT165" s="240">
        <f>IF(OR(NOT(ISNUMBER($T165)),ISBLANK($W165),NOT(ISNUMBER($X165))),0,IF(BT$132&gt;=YEAR($T165),$W165,0))</f>
        <v/>
      </c>
      <c r="BU165" s="240">
        <f>IF(OR(NOT(ISNUMBER($T165)),ISBLANK($W165),NOT(ISNUMBER($X165))),0,IF(BU$132&gt;=YEAR($T165),$W165,0))</f>
        <v/>
      </c>
      <c r="BV165" s="240">
        <f>IF(OR(NOT(ISNUMBER($T165)),ISBLANK($W165),NOT(ISNUMBER($X165))),0,IF(BV$132&gt;=YEAR($T165),$W165,0))</f>
        <v/>
      </c>
      <c r="BW165" s="240">
        <f>IF(OR(NOT(ISNUMBER($T165)),ISBLANK($W165),NOT(ISNUMBER($X165))),0,IF(BW$132&gt;=YEAR($T165),$W165,0))</f>
        <v/>
      </c>
      <c r="BX165" s="240">
        <f>IF(OR(NOT(ISNUMBER($T165)),ISBLANK($W165),NOT(ISNUMBER($X165))),0,IF(BX$132&gt;=YEAR($T165),$W165,0))</f>
        <v/>
      </c>
      <c r="BY165" s="240">
        <f>IF(OR(NOT(ISNUMBER($T165)),ISBLANK($W165),NOT(ISNUMBER($X165))),0,IF(BY$132&gt;=YEAR($T165),$W165,0))</f>
        <v/>
      </c>
    </row>
    <row r="166" ht="15" customHeight="1" s="503">
      <c r="S166" s="12">
        <f>S41</f>
        <v/>
      </c>
      <c r="T166" s="176">
        <f>IFERROR( IF(ISBLANK(C47),"",IF(C47&lt;HLOOKUP(S41,$Z$275:$AC$280,5,FALSE),"",C47 ) ),"")</f>
        <v/>
      </c>
      <c r="U166" s="527">
        <f>U41</f>
        <v/>
      </c>
      <c r="V166" s="285">
        <f>V41</f>
        <v/>
      </c>
      <c r="W166" s="512">
        <f>W41</f>
        <v/>
      </c>
      <c r="X166" s="512">
        <f>X41</f>
        <v/>
      </c>
      <c r="Z166" s="240">
        <f>IF(OR(NOT(ISNUMBER($T166)),ISBLANK($W166),NOT(ISNUMBER($X166))),0,IF(Z$132&gt;=YEAR($T166),$W166,0))</f>
        <v/>
      </c>
      <c r="AA166" s="240">
        <f>IF(OR(NOT(ISNUMBER($T166)),ISBLANK($W166),NOT(ISNUMBER($X166))),0,IF(AA$132&gt;=YEAR($T166),$W166,0))</f>
        <v/>
      </c>
      <c r="AB166" s="240">
        <f>IF(OR(NOT(ISNUMBER($T166)),ISBLANK($W166),NOT(ISNUMBER($X166))),0,IF(AB$132&gt;=YEAR($T166),$W166,0))</f>
        <v/>
      </c>
      <c r="AC166" s="240">
        <f>IF(OR(NOT(ISNUMBER($T166)),ISBLANK($W166),NOT(ISNUMBER($X166))),0,IF(AC$132&gt;=YEAR($T166),$W166,0))</f>
        <v/>
      </c>
      <c r="AD166" s="240">
        <f>IF(OR(NOT(ISNUMBER($T166)),ISBLANK($W166),NOT(ISNUMBER($X166))),0,IF(AD$132&gt;=YEAR($T166),$W166,0))</f>
        <v/>
      </c>
      <c r="AE166" s="240">
        <f>IF(OR(NOT(ISNUMBER($T166)),ISBLANK($W166),NOT(ISNUMBER($X166))),0,IF(AE$132&gt;=YEAR($T166),$W166,0))</f>
        <v/>
      </c>
      <c r="AF166" s="240">
        <f>IF(OR(NOT(ISNUMBER($T166)),ISBLANK($W166),NOT(ISNUMBER($X166))),0,IF(AF$132&gt;=YEAR($T166),$W166,0))</f>
        <v/>
      </c>
      <c r="AG166" s="240">
        <f>IF(OR(NOT(ISNUMBER($T166)),ISBLANK($W166),NOT(ISNUMBER($X166))),0,IF(AG$132&gt;=YEAR($T166),$W166,0))</f>
        <v/>
      </c>
      <c r="AH166" s="240">
        <f>IF(OR(NOT(ISNUMBER($T166)),ISBLANK($W166),NOT(ISNUMBER($X166))),0,IF(AH$132&gt;=YEAR($T166),$W166,0))</f>
        <v/>
      </c>
      <c r="AI166" s="240">
        <f>IF(OR(NOT(ISNUMBER($T166)),ISBLANK($W166),NOT(ISNUMBER($X166))),0,IF(AI$132&gt;=YEAR($T166),$W166,0))</f>
        <v/>
      </c>
      <c r="AJ166" s="240">
        <f>IF(OR(NOT(ISNUMBER($T166)),ISBLANK($W166),NOT(ISNUMBER($X166))),0,IF(AJ$132&gt;=YEAR($T166),$W166,0))</f>
        <v/>
      </c>
      <c r="AK166" s="240">
        <f>IF(OR(NOT(ISNUMBER($T166)),ISBLANK($W166),NOT(ISNUMBER($X166))),0,IF(AK$132&gt;=YEAR($T166),$W166,0))</f>
        <v/>
      </c>
      <c r="AL166" s="240">
        <f>IF(OR(NOT(ISNUMBER($T166)),ISBLANK($W166),NOT(ISNUMBER($X166))),0,IF(AL$132&gt;=YEAR($T166),$W166,0))</f>
        <v/>
      </c>
      <c r="AM166" s="240">
        <f>IF(OR(NOT(ISNUMBER($T166)),ISBLANK($W166),NOT(ISNUMBER($X166))),0,IF(AM$132&gt;=YEAR($T166),$W166,0))</f>
        <v/>
      </c>
      <c r="AN166" s="240">
        <f>IF(OR(NOT(ISNUMBER($T166)),ISBLANK($W166),NOT(ISNUMBER($X166))),0,IF(AN$132&gt;=YEAR($T166),$W166,0))</f>
        <v/>
      </c>
      <c r="AO166" s="240">
        <f>IF(OR(NOT(ISNUMBER($T166)),ISBLANK($W166),NOT(ISNUMBER($X166))),0,IF(AO$132&gt;=YEAR($T166),$W166,0))</f>
        <v/>
      </c>
      <c r="AP166" s="240">
        <f>IF(OR(NOT(ISNUMBER($T166)),ISBLANK($W166),NOT(ISNUMBER($X166))),0,IF(AP$132&gt;=YEAR($T166),$W166,0))</f>
        <v/>
      </c>
      <c r="AQ166" s="240">
        <f>IF(OR(NOT(ISNUMBER($T166)),ISBLANK($W166),NOT(ISNUMBER($X166))),0,IF(AQ$132&gt;=YEAR($T166),$W166,0))</f>
        <v/>
      </c>
      <c r="AR166" s="240">
        <f>IF(OR(NOT(ISNUMBER($T166)),ISBLANK($W166),NOT(ISNUMBER($X166))),0,IF(AR$132&gt;=YEAR($T166),$W166,0))</f>
        <v/>
      </c>
      <c r="AS166" s="240">
        <f>IF(OR(NOT(ISNUMBER($T166)),ISBLANK($W166),NOT(ISNUMBER($X166))),0,IF(AS$132&gt;=YEAR($T166),$W166,0))</f>
        <v/>
      </c>
      <c r="AT166" s="240">
        <f>IF(OR(NOT(ISNUMBER($T166)),ISBLANK($W166),NOT(ISNUMBER($X166))),0,IF(AT$132&gt;=YEAR($T166),$W166,0))</f>
        <v/>
      </c>
      <c r="AU166" s="240">
        <f>IF(OR(NOT(ISNUMBER($T166)),ISBLANK($W166),NOT(ISNUMBER($X166))),0,IF(AU$132&gt;=YEAR($T166),$W166,0))</f>
        <v/>
      </c>
      <c r="AV166" s="240">
        <f>IF(OR(NOT(ISNUMBER($T166)),ISBLANK($W166),NOT(ISNUMBER($X166))),0,IF(AV$132&gt;=YEAR($T166),$W166,0))</f>
        <v/>
      </c>
      <c r="AW166" s="240">
        <f>IF(OR(NOT(ISNUMBER($T166)),ISBLANK($W166),NOT(ISNUMBER($X166))),0,IF(AW$132&gt;=YEAR($T166),$W166,0))</f>
        <v/>
      </c>
      <c r="AX166" s="240">
        <f>IF(OR(NOT(ISNUMBER($T166)),ISBLANK($W166),NOT(ISNUMBER($X166))),0,IF(AX$132&gt;=YEAR($T166),$W166,0))</f>
        <v/>
      </c>
      <c r="AY166" s="240">
        <f>IF(OR(NOT(ISNUMBER($T166)),ISBLANK($W166),NOT(ISNUMBER($X166))),0,IF(AY$132&gt;=YEAR($T166),$W166,0))</f>
        <v/>
      </c>
      <c r="AZ166" s="240">
        <f>IF(OR(NOT(ISNUMBER($T166)),ISBLANK($W166),NOT(ISNUMBER($X166))),0,IF(AZ$132&gt;=YEAR($T166),$W166,0))</f>
        <v/>
      </c>
      <c r="BA166" s="240">
        <f>IF(OR(NOT(ISNUMBER($T166)),ISBLANK($W166),NOT(ISNUMBER($X166))),0,IF(BA$132&gt;=YEAR($T166),$W166,0))</f>
        <v/>
      </c>
      <c r="BB166" s="240">
        <f>IF(OR(NOT(ISNUMBER($T166)),ISBLANK($W166),NOT(ISNUMBER($X166))),0,IF(BB$132&gt;=YEAR($T166),$W166,0))</f>
        <v/>
      </c>
      <c r="BC166" s="240">
        <f>IF(OR(NOT(ISNUMBER($T166)),ISBLANK($W166),NOT(ISNUMBER($X166))),0,IF(BC$132&gt;=YEAR($T166),$W166,0))</f>
        <v/>
      </c>
      <c r="BD166" s="240">
        <f>IF(OR(NOT(ISNUMBER($T166)),ISBLANK($W166),NOT(ISNUMBER($X166))),0,IF(BD$132&gt;=YEAR($T166),$W166,0))</f>
        <v/>
      </c>
      <c r="BE166" s="240">
        <f>IF(OR(NOT(ISNUMBER($T166)),ISBLANK($W166),NOT(ISNUMBER($X166))),0,IF(BE$132&gt;=YEAR($T166),$W166,0))</f>
        <v/>
      </c>
      <c r="BF166" s="240">
        <f>IF(OR(NOT(ISNUMBER($T166)),ISBLANK($W166),NOT(ISNUMBER($X166))),0,IF(BF$132&gt;=YEAR($T166),$W166,0))</f>
        <v/>
      </c>
      <c r="BG166" s="240">
        <f>IF(OR(NOT(ISNUMBER($T166)),ISBLANK($W166),NOT(ISNUMBER($X166))),0,IF(BG$132&gt;=YEAR($T166),$W166,0))</f>
        <v/>
      </c>
      <c r="BH166" s="240">
        <f>IF(OR(NOT(ISNUMBER($T166)),ISBLANK($W166),NOT(ISNUMBER($X166))),0,IF(BH$132&gt;=YEAR($T166),$W166,0))</f>
        <v/>
      </c>
      <c r="BI166" s="240">
        <f>IF(OR(NOT(ISNUMBER($T166)),ISBLANK($W166),NOT(ISNUMBER($X166))),0,IF(BI$132&gt;=YEAR($T166),$W166,0))</f>
        <v/>
      </c>
      <c r="BJ166" s="240">
        <f>IF(OR(NOT(ISNUMBER($T166)),ISBLANK($W166),NOT(ISNUMBER($X166))),0,IF(BJ$132&gt;=YEAR($T166),$W166,0))</f>
        <v/>
      </c>
      <c r="BK166" s="240">
        <f>IF(OR(NOT(ISNUMBER($T166)),ISBLANK($W166),NOT(ISNUMBER($X166))),0,IF(BK$132&gt;=YEAR($T166),$W166,0))</f>
        <v/>
      </c>
      <c r="BL166" s="240">
        <f>IF(OR(NOT(ISNUMBER($T166)),ISBLANK($W166),NOT(ISNUMBER($X166))),0,IF(BL$132&gt;=YEAR($T166),$W166,0))</f>
        <v/>
      </c>
      <c r="BM166" s="240">
        <f>IF(OR(NOT(ISNUMBER($T166)),ISBLANK($W166),NOT(ISNUMBER($X166))),0,IF(BM$132&gt;=YEAR($T166),$W166,0))</f>
        <v/>
      </c>
      <c r="BN166" s="240">
        <f>IF(OR(NOT(ISNUMBER($T166)),ISBLANK($W166),NOT(ISNUMBER($X166))),0,IF(BN$132&gt;=YEAR($T166),$W166,0))</f>
        <v/>
      </c>
      <c r="BO166" s="240">
        <f>IF(OR(NOT(ISNUMBER($T166)),ISBLANK($W166),NOT(ISNUMBER($X166))),0,IF(BO$132&gt;=YEAR($T166),$W166,0))</f>
        <v/>
      </c>
      <c r="BP166" s="240">
        <f>IF(OR(NOT(ISNUMBER($T166)),ISBLANK($W166),NOT(ISNUMBER($X166))),0,IF(BP$132&gt;=YEAR($T166),$W166,0))</f>
        <v/>
      </c>
      <c r="BQ166" s="240">
        <f>IF(OR(NOT(ISNUMBER($T166)),ISBLANK($W166),NOT(ISNUMBER($X166))),0,IF(BQ$132&gt;=YEAR($T166),$W166,0))</f>
        <v/>
      </c>
      <c r="BR166" s="240">
        <f>IF(OR(NOT(ISNUMBER($T166)),ISBLANK($W166),NOT(ISNUMBER($X166))),0,IF(BR$132&gt;=YEAR($T166),$W166,0))</f>
        <v/>
      </c>
      <c r="BS166" s="240">
        <f>IF(OR(NOT(ISNUMBER($T166)),ISBLANK($W166),NOT(ISNUMBER($X166))),0,IF(BS$132&gt;=YEAR($T166),$W166,0))</f>
        <v/>
      </c>
      <c r="BT166" s="240">
        <f>IF(OR(NOT(ISNUMBER($T166)),ISBLANK($W166),NOT(ISNUMBER($X166))),0,IF(BT$132&gt;=YEAR($T166),$W166,0))</f>
        <v/>
      </c>
      <c r="BU166" s="240">
        <f>IF(OR(NOT(ISNUMBER($T166)),ISBLANK($W166),NOT(ISNUMBER($X166))),0,IF(BU$132&gt;=YEAR($T166),$W166,0))</f>
        <v/>
      </c>
      <c r="BV166" s="240">
        <f>IF(OR(NOT(ISNUMBER($T166)),ISBLANK($W166),NOT(ISNUMBER($X166))),0,IF(BV$132&gt;=YEAR($T166),$W166,0))</f>
        <v/>
      </c>
      <c r="BW166" s="240">
        <f>IF(OR(NOT(ISNUMBER($T166)),ISBLANK($W166),NOT(ISNUMBER($X166))),0,IF(BW$132&gt;=YEAR($T166),$W166,0))</f>
        <v/>
      </c>
      <c r="BX166" s="240">
        <f>IF(OR(NOT(ISNUMBER($T166)),ISBLANK($W166),NOT(ISNUMBER($X166))),0,IF(BX$132&gt;=YEAR($T166),$W166,0))</f>
        <v/>
      </c>
      <c r="BY166" s="240">
        <f>IF(OR(NOT(ISNUMBER($T166)),ISBLANK($W166),NOT(ISNUMBER($X166))),0,IF(BY$132&gt;=YEAR($T166),$W166,0))</f>
        <v/>
      </c>
    </row>
    <row r="167" ht="15" customHeight="1" s="503">
      <c r="S167" s="12">
        <f>S42</f>
        <v/>
      </c>
      <c r="T167" s="176">
        <f>IFERROR( IF(ISBLANK(C48),"",IF(C48&lt;HLOOKUP(S42,$Z$275:$AC$280,5,FALSE),"",C48 ) ),"")</f>
        <v/>
      </c>
      <c r="U167" s="527">
        <f>U42</f>
        <v/>
      </c>
      <c r="V167" s="285">
        <f>V42</f>
        <v/>
      </c>
      <c r="W167" s="512">
        <f>W42</f>
        <v/>
      </c>
      <c r="X167" s="512">
        <f>X42</f>
        <v/>
      </c>
      <c r="Z167" s="240">
        <f>IF(OR(NOT(ISNUMBER($T167)),ISBLANK($W167),NOT(ISNUMBER($X167))),0,IF(Z$132&gt;=YEAR($T167),$W167,0))</f>
        <v/>
      </c>
      <c r="AA167" s="240">
        <f>IF(OR(NOT(ISNUMBER($T167)),ISBLANK($W167),NOT(ISNUMBER($X167))),0,IF(AA$132&gt;=YEAR($T167),$W167,0))</f>
        <v/>
      </c>
      <c r="AB167" s="240">
        <f>IF(OR(NOT(ISNUMBER($T167)),ISBLANK($W167),NOT(ISNUMBER($X167))),0,IF(AB$132&gt;=YEAR($T167),$W167,0))</f>
        <v/>
      </c>
      <c r="AC167" s="240">
        <f>IF(OR(NOT(ISNUMBER($T167)),ISBLANK($W167),NOT(ISNUMBER($X167))),0,IF(AC$132&gt;=YEAR($T167),$W167,0))</f>
        <v/>
      </c>
      <c r="AD167" s="240">
        <f>IF(OR(NOT(ISNUMBER($T167)),ISBLANK($W167),NOT(ISNUMBER($X167))),0,IF(AD$132&gt;=YEAR($T167),$W167,0))</f>
        <v/>
      </c>
      <c r="AE167" s="240">
        <f>IF(OR(NOT(ISNUMBER($T167)),ISBLANK($W167),NOT(ISNUMBER($X167))),0,IF(AE$132&gt;=YEAR($T167),$W167,0))</f>
        <v/>
      </c>
      <c r="AF167" s="240">
        <f>IF(OR(NOT(ISNUMBER($T167)),ISBLANK($W167),NOT(ISNUMBER($X167))),0,IF(AF$132&gt;=YEAR($T167),$W167,0))</f>
        <v/>
      </c>
      <c r="AG167" s="240">
        <f>IF(OR(NOT(ISNUMBER($T167)),ISBLANK($W167),NOT(ISNUMBER($X167))),0,IF(AG$132&gt;=YEAR($T167),$W167,0))</f>
        <v/>
      </c>
      <c r="AH167" s="240">
        <f>IF(OR(NOT(ISNUMBER($T167)),ISBLANK($W167),NOT(ISNUMBER($X167))),0,IF(AH$132&gt;=YEAR($T167),$W167,0))</f>
        <v/>
      </c>
      <c r="AI167" s="240">
        <f>IF(OR(NOT(ISNUMBER($T167)),ISBLANK($W167),NOT(ISNUMBER($X167))),0,IF(AI$132&gt;=YEAR($T167),$W167,0))</f>
        <v/>
      </c>
      <c r="AJ167" s="240">
        <f>IF(OR(NOT(ISNUMBER($T167)),ISBLANK($W167),NOT(ISNUMBER($X167))),0,IF(AJ$132&gt;=YEAR($T167),$W167,0))</f>
        <v/>
      </c>
      <c r="AK167" s="240">
        <f>IF(OR(NOT(ISNUMBER($T167)),ISBLANK($W167),NOT(ISNUMBER($X167))),0,IF(AK$132&gt;=YEAR($T167),$W167,0))</f>
        <v/>
      </c>
      <c r="AL167" s="240">
        <f>IF(OR(NOT(ISNUMBER($T167)),ISBLANK($W167),NOT(ISNUMBER($X167))),0,IF(AL$132&gt;=YEAR($T167),$W167,0))</f>
        <v/>
      </c>
      <c r="AM167" s="240">
        <f>IF(OR(NOT(ISNUMBER($T167)),ISBLANK($W167),NOT(ISNUMBER($X167))),0,IF(AM$132&gt;=YEAR($T167),$W167,0))</f>
        <v/>
      </c>
      <c r="AN167" s="240">
        <f>IF(OR(NOT(ISNUMBER($T167)),ISBLANK($W167),NOT(ISNUMBER($X167))),0,IF(AN$132&gt;=YEAR($T167),$W167,0))</f>
        <v/>
      </c>
      <c r="AO167" s="240">
        <f>IF(OR(NOT(ISNUMBER($T167)),ISBLANK($W167),NOT(ISNUMBER($X167))),0,IF(AO$132&gt;=YEAR($T167),$W167,0))</f>
        <v/>
      </c>
      <c r="AP167" s="240">
        <f>IF(OR(NOT(ISNUMBER($T167)),ISBLANK($W167),NOT(ISNUMBER($X167))),0,IF(AP$132&gt;=YEAR($T167),$W167,0))</f>
        <v/>
      </c>
      <c r="AQ167" s="240">
        <f>IF(OR(NOT(ISNUMBER($T167)),ISBLANK($W167),NOT(ISNUMBER($X167))),0,IF(AQ$132&gt;=YEAR($T167),$W167,0))</f>
        <v/>
      </c>
      <c r="AR167" s="240">
        <f>IF(OR(NOT(ISNUMBER($T167)),ISBLANK($W167),NOT(ISNUMBER($X167))),0,IF(AR$132&gt;=YEAR($T167),$W167,0))</f>
        <v/>
      </c>
      <c r="AS167" s="240">
        <f>IF(OR(NOT(ISNUMBER($T167)),ISBLANK($W167),NOT(ISNUMBER($X167))),0,IF(AS$132&gt;=YEAR($T167),$W167,0))</f>
        <v/>
      </c>
      <c r="AT167" s="240">
        <f>IF(OR(NOT(ISNUMBER($T167)),ISBLANK($W167),NOT(ISNUMBER($X167))),0,IF(AT$132&gt;=YEAR($T167),$W167,0))</f>
        <v/>
      </c>
      <c r="AU167" s="240">
        <f>IF(OR(NOT(ISNUMBER($T167)),ISBLANK($W167),NOT(ISNUMBER($X167))),0,IF(AU$132&gt;=YEAR($T167),$W167,0))</f>
        <v/>
      </c>
      <c r="AV167" s="240">
        <f>IF(OR(NOT(ISNUMBER($T167)),ISBLANK($W167),NOT(ISNUMBER($X167))),0,IF(AV$132&gt;=YEAR($T167),$W167,0))</f>
        <v/>
      </c>
      <c r="AW167" s="240">
        <f>IF(OR(NOT(ISNUMBER($T167)),ISBLANK($W167),NOT(ISNUMBER($X167))),0,IF(AW$132&gt;=YEAR($T167),$W167,0))</f>
        <v/>
      </c>
      <c r="AX167" s="240">
        <f>IF(OR(NOT(ISNUMBER($T167)),ISBLANK($W167),NOT(ISNUMBER($X167))),0,IF(AX$132&gt;=YEAR($T167),$W167,0))</f>
        <v/>
      </c>
      <c r="AY167" s="240">
        <f>IF(OR(NOT(ISNUMBER($T167)),ISBLANK($W167),NOT(ISNUMBER($X167))),0,IF(AY$132&gt;=YEAR($T167),$W167,0))</f>
        <v/>
      </c>
      <c r="AZ167" s="240">
        <f>IF(OR(NOT(ISNUMBER($T167)),ISBLANK($W167),NOT(ISNUMBER($X167))),0,IF(AZ$132&gt;=YEAR($T167),$W167,0))</f>
        <v/>
      </c>
      <c r="BA167" s="240">
        <f>IF(OR(NOT(ISNUMBER($T167)),ISBLANK($W167),NOT(ISNUMBER($X167))),0,IF(BA$132&gt;=YEAR($T167),$W167,0))</f>
        <v/>
      </c>
      <c r="BB167" s="240">
        <f>IF(OR(NOT(ISNUMBER($T167)),ISBLANK($W167),NOT(ISNUMBER($X167))),0,IF(BB$132&gt;=YEAR($T167),$W167,0))</f>
        <v/>
      </c>
      <c r="BC167" s="240">
        <f>IF(OR(NOT(ISNUMBER($T167)),ISBLANK($W167),NOT(ISNUMBER($X167))),0,IF(BC$132&gt;=YEAR($T167),$W167,0))</f>
        <v/>
      </c>
      <c r="BD167" s="240">
        <f>IF(OR(NOT(ISNUMBER($T167)),ISBLANK($W167),NOT(ISNUMBER($X167))),0,IF(BD$132&gt;=YEAR($T167),$W167,0))</f>
        <v/>
      </c>
      <c r="BE167" s="240">
        <f>IF(OR(NOT(ISNUMBER($T167)),ISBLANK($W167),NOT(ISNUMBER($X167))),0,IF(BE$132&gt;=YEAR($T167),$W167,0))</f>
        <v/>
      </c>
      <c r="BF167" s="240">
        <f>IF(OR(NOT(ISNUMBER($T167)),ISBLANK($W167),NOT(ISNUMBER($X167))),0,IF(BF$132&gt;=YEAR($T167),$W167,0))</f>
        <v/>
      </c>
      <c r="BG167" s="240">
        <f>IF(OR(NOT(ISNUMBER($T167)),ISBLANK($W167),NOT(ISNUMBER($X167))),0,IF(BG$132&gt;=YEAR($T167),$W167,0))</f>
        <v/>
      </c>
      <c r="BH167" s="240">
        <f>IF(OR(NOT(ISNUMBER($T167)),ISBLANK($W167),NOT(ISNUMBER($X167))),0,IF(BH$132&gt;=YEAR($T167),$W167,0))</f>
        <v/>
      </c>
      <c r="BI167" s="240">
        <f>IF(OR(NOT(ISNUMBER($T167)),ISBLANK($W167),NOT(ISNUMBER($X167))),0,IF(BI$132&gt;=YEAR($T167),$W167,0))</f>
        <v/>
      </c>
      <c r="BJ167" s="240">
        <f>IF(OR(NOT(ISNUMBER($T167)),ISBLANK($W167),NOT(ISNUMBER($X167))),0,IF(BJ$132&gt;=YEAR($T167),$W167,0))</f>
        <v/>
      </c>
      <c r="BK167" s="240">
        <f>IF(OR(NOT(ISNUMBER($T167)),ISBLANK($W167),NOT(ISNUMBER($X167))),0,IF(BK$132&gt;=YEAR($T167),$W167,0))</f>
        <v/>
      </c>
      <c r="BL167" s="240">
        <f>IF(OR(NOT(ISNUMBER($T167)),ISBLANK($W167),NOT(ISNUMBER($X167))),0,IF(BL$132&gt;=YEAR($T167),$W167,0))</f>
        <v/>
      </c>
      <c r="BM167" s="240">
        <f>IF(OR(NOT(ISNUMBER($T167)),ISBLANK($W167),NOT(ISNUMBER($X167))),0,IF(BM$132&gt;=YEAR($T167),$W167,0))</f>
        <v/>
      </c>
      <c r="BN167" s="240">
        <f>IF(OR(NOT(ISNUMBER($T167)),ISBLANK($W167),NOT(ISNUMBER($X167))),0,IF(BN$132&gt;=YEAR($T167),$W167,0))</f>
        <v/>
      </c>
      <c r="BO167" s="240">
        <f>IF(OR(NOT(ISNUMBER($T167)),ISBLANK($W167),NOT(ISNUMBER($X167))),0,IF(BO$132&gt;=YEAR($T167),$W167,0))</f>
        <v/>
      </c>
      <c r="BP167" s="240">
        <f>IF(OR(NOT(ISNUMBER($T167)),ISBLANK($W167),NOT(ISNUMBER($X167))),0,IF(BP$132&gt;=YEAR($T167),$W167,0))</f>
        <v/>
      </c>
      <c r="BQ167" s="240">
        <f>IF(OR(NOT(ISNUMBER($T167)),ISBLANK($W167),NOT(ISNUMBER($X167))),0,IF(BQ$132&gt;=YEAR($T167),$W167,0))</f>
        <v/>
      </c>
      <c r="BR167" s="240">
        <f>IF(OR(NOT(ISNUMBER($T167)),ISBLANK($W167),NOT(ISNUMBER($X167))),0,IF(BR$132&gt;=YEAR($T167),$W167,0))</f>
        <v/>
      </c>
      <c r="BS167" s="240">
        <f>IF(OR(NOT(ISNUMBER($T167)),ISBLANK($W167),NOT(ISNUMBER($X167))),0,IF(BS$132&gt;=YEAR($T167),$W167,0))</f>
        <v/>
      </c>
      <c r="BT167" s="240">
        <f>IF(OR(NOT(ISNUMBER($T167)),ISBLANK($W167),NOT(ISNUMBER($X167))),0,IF(BT$132&gt;=YEAR($T167),$W167,0))</f>
        <v/>
      </c>
      <c r="BU167" s="240">
        <f>IF(OR(NOT(ISNUMBER($T167)),ISBLANK($W167),NOT(ISNUMBER($X167))),0,IF(BU$132&gt;=YEAR($T167),$W167,0))</f>
        <v/>
      </c>
      <c r="BV167" s="240">
        <f>IF(OR(NOT(ISNUMBER($T167)),ISBLANK($W167),NOT(ISNUMBER($X167))),0,IF(BV$132&gt;=YEAR($T167),$W167,0))</f>
        <v/>
      </c>
      <c r="BW167" s="240">
        <f>IF(OR(NOT(ISNUMBER($T167)),ISBLANK($W167),NOT(ISNUMBER($X167))),0,IF(BW$132&gt;=YEAR($T167),$W167,0))</f>
        <v/>
      </c>
      <c r="BX167" s="240">
        <f>IF(OR(NOT(ISNUMBER($T167)),ISBLANK($W167),NOT(ISNUMBER($X167))),0,IF(BX$132&gt;=YEAR($T167),$W167,0))</f>
        <v/>
      </c>
      <c r="BY167" s="240">
        <f>IF(OR(NOT(ISNUMBER($T167)),ISBLANK($W167),NOT(ISNUMBER($X167))),0,IF(BY$132&gt;=YEAR($T167),$W167,0))</f>
        <v/>
      </c>
    </row>
    <row r="168" ht="15" customHeight="1" s="503">
      <c r="S168" s="12">
        <f>S43</f>
        <v/>
      </c>
      <c r="T168" s="176">
        <f>IFERROR( IF(ISBLANK(C49),"",IF(C49&lt;HLOOKUP(S43,$Z$275:$AC$280,5,FALSE),"",C49 ) ),"")</f>
        <v/>
      </c>
      <c r="U168" s="527">
        <f>U43</f>
        <v/>
      </c>
      <c r="V168" s="285">
        <f>V43</f>
        <v/>
      </c>
      <c r="W168" s="512">
        <f>W43</f>
        <v/>
      </c>
      <c r="X168" s="512">
        <f>X43</f>
        <v/>
      </c>
      <c r="Z168" s="240">
        <f>IF(OR(NOT(ISNUMBER($T168)),ISBLANK($W168),NOT(ISNUMBER($X168))),0,IF(Z$132&gt;=YEAR($T168),$W168,0))</f>
        <v/>
      </c>
      <c r="AA168" s="240">
        <f>IF(OR(NOT(ISNUMBER($T168)),ISBLANK($W168),NOT(ISNUMBER($X168))),0,IF(AA$132&gt;=YEAR($T168),$W168,0))</f>
        <v/>
      </c>
      <c r="AB168" s="240">
        <f>IF(OR(NOT(ISNUMBER($T168)),ISBLANK($W168),NOT(ISNUMBER($X168))),0,IF(AB$132&gt;=YEAR($T168),$W168,0))</f>
        <v/>
      </c>
      <c r="AC168" s="240">
        <f>IF(OR(NOT(ISNUMBER($T168)),ISBLANK($W168),NOT(ISNUMBER($X168))),0,IF(AC$132&gt;=YEAR($T168),$W168,0))</f>
        <v/>
      </c>
      <c r="AD168" s="240">
        <f>IF(OR(NOT(ISNUMBER($T168)),ISBLANK($W168),NOT(ISNUMBER($X168))),0,IF(AD$132&gt;=YEAR($T168),$W168,0))</f>
        <v/>
      </c>
      <c r="AE168" s="240">
        <f>IF(OR(NOT(ISNUMBER($T168)),ISBLANK($W168),NOT(ISNUMBER($X168))),0,IF(AE$132&gt;=YEAR($T168),$W168,0))</f>
        <v/>
      </c>
      <c r="AF168" s="240">
        <f>IF(OR(NOT(ISNUMBER($T168)),ISBLANK($W168),NOT(ISNUMBER($X168))),0,IF(AF$132&gt;=YEAR($T168),$W168,0))</f>
        <v/>
      </c>
      <c r="AG168" s="240">
        <f>IF(OR(NOT(ISNUMBER($T168)),ISBLANK($W168),NOT(ISNUMBER($X168))),0,IF(AG$132&gt;=YEAR($T168),$W168,0))</f>
        <v/>
      </c>
      <c r="AH168" s="240">
        <f>IF(OR(NOT(ISNUMBER($T168)),ISBLANK($W168),NOT(ISNUMBER($X168))),0,IF(AH$132&gt;=YEAR($T168),$W168,0))</f>
        <v/>
      </c>
      <c r="AI168" s="240">
        <f>IF(OR(NOT(ISNUMBER($T168)),ISBLANK($W168),NOT(ISNUMBER($X168))),0,IF(AI$132&gt;=YEAR($T168),$W168,0))</f>
        <v/>
      </c>
      <c r="AJ168" s="240">
        <f>IF(OR(NOT(ISNUMBER($T168)),ISBLANK($W168),NOT(ISNUMBER($X168))),0,IF(AJ$132&gt;=YEAR($T168),$W168,0))</f>
        <v/>
      </c>
      <c r="AK168" s="240">
        <f>IF(OR(NOT(ISNUMBER($T168)),ISBLANK($W168),NOT(ISNUMBER($X168))),0,IF(AK$132&gt;=YEAR($T168),$W168,0))</f>
        <v/>
      </c>
      <c r="AL168" s="240">
        <f>IF(OR(NOT(ISNUMBER($T168)),ISBLANK($W168),NOT(ISNUMBER($X168))),0,IF(AL$132&gt;=YEAR($T168),$W168,0))</f>
        <v/>
      </c>
      <c r="AM168" s="240">
        <f>IF(OR(NOT(ISNUMBER($T168)),ISBLANK($W168),NOT(ISNUMBER($X168))),0,IF(AM$132&gt;=YEAR($T168),$W168,0))</f>
        <v/>
      </c>
      <c r="AN168" s="240">
        <f>IF(OR(NOT(ISNUMBER($T168)),ISBLANK($W168),NOT(ISNUMBER($X168))),0,IF(AN$132&gt;=YEAR($T168),$W168,0))</f>
        <v/>
      </c>
      <c r="AO168" s="240">
        <f>IF(OR(NOT(ISNUMBER($T168)),ISBLANK($W168),NOT(ISNUMBER($X168))),0,IF(AO$132&gt;=YEAR($T168),$W168,0))</f>
        <v/>
      </c>
      <c r="AP168" s="240">
        <f>IF(OR(NOT(ISNUMBER($T168)),ISBLANK($W168),NOT(ISNUMBER($X168))),0,IF(AP$132&gt;=YEAR($T168),$W168,0))</f>
        <v/>
      </c>
      <c r="AQ168" s="240">
        <f>IF(OR(NOT(ISNUMBER($T168)),ISBLANK($W168),NOT(ISNUMBER($X168))),0,IF(AQ$132&gt;=YEAR($T168),$W168,0))</f>
        <v/>
      </c>
      <c r="AR168" s="240">
        <f>IF(OR(NOT(ISNUMBER($T168)),ISBLANK($W168),NOT(ISNUMBER($X168))),0,IF(AR$132&gt;=YEAR($T168),$W168,0))</f>
        <v/>
      </c>
      <c r="AS168" s="240">
        <f>IF(OR(NOT(ISNUMBER($T168)),ISBLANK($W168),NOT(ISNUMBER($X168))),0,IF(AS$132&gt;=YEAR($T168),$W168,0))</f>
        <v/>
      </c>
      <c r="AT168" s="240">
        <f>IF(OR(NOT(ISNUMBER($T168)),ISBLANK($W168),NOT(ISNUMBER($X168))),0,IF(AT$132&gt;=YEAR($T168),$W168,0))</f>
        <v/>
      </c>
      <c r="AU168" s="240">
        <f>IF(OR(NOT(ISNUMBER($T168)),ISBLANK($W168),NOT(ISNUMBER($X168))),0,IF(AU$132&gt;=YEAR($T168),$W168,0))</f>
        <v/>
      </c>
      <c r="AV168" s="240">
        <f>IF(OR(NOT(ISNUMBER($T168)),ISBLANK($W168),NOT(ISNUMBER($X168))),0,IF(AV$132&gt;=YEAR($T168),$W168,0))</f>
        <v/>
      </c>
      <c r="AW168" s="240">
        <f>IF(OR(NOT(ISNUMBER($T168)),ISBLANK($W168),NOT(ISNUMBER($X168))),0,IF(AW$132&gt;=YEAR($T168),$W168,0))</f>
        <v/>
      </c>
      <c r="AX168" s="240">
        <f>IF(OR(NOT(ISNUMBER($T168)),ISBLANK($W168),NOT(ISNUMBER($X168))),0,IF(AX$132&gt;=YEAR($T168),$W168,0))</f>
        <v/>
      </c>
      <c r="AY168" s="240">
        <f>IF(OR(NOT(ISNUMBER($T168)),ISBLANK($W168),NOT(ISNUMBER($X168))),0,IF(AY$132&gt;=YEAR($T168),$W168,0))</f>
        <v/>
      </c>
      <c r="AZ168" s="240">
        <f>IF(OR(NOT(ISNUMBER($T168)),ISBLANK($W168),NOT(ISNUMBER($X168))),0,IF(AZ$132&gt;=YEAR($T168),$W168,0))</f>
        <v/>
      </c>
      <c r="BA168" s="240">
        <f>IF(OR(NOT(ISNUMBER($T168)),ISBLANK($W168),NOT(ISNUMBER($X168))),0,IF(BA$132&gt;=YEAR($T168),$W168,0))</f>
        <v/>
      </c>
      <c r="BB168" s="240">
        <f>IF(OR(NOT(ISNUMBER($T168)),ISBLANK($W168),NOT(ISNUMBER($X168))),0,IF(BB$132&gt;=YEAR($T168),$W168,0))</f>
        <v/>
      </c>
      <c r="BC168" s="240">
        <f>IF(OR(NOT(ISNUMBER($T168)),ISBLANK($W168),NOT(ISNUMBER($X168))),0,IF(BC$132&gt;=YEAR($T168),$W168,0))</f>
        <v/>
      </c>
      <c r="BD168" s="240">
        <f>IF(OR(NOT(ISNUMBER($T168)),ISBLANK($W168),NOT(ISNUMBER($X168))),0,IF(BD$132&gt;=YEAR($T168),$W168,0))</f>
        <v/>
      </c>
      <c r="BE168" s="240">
        <f>IF(OR(NOT(ISNUMBER($T168)),ISBLANK($W168),NOT(ISNUMBER($X168))),0,IF(BE$132&gt;=YEAR($T168),$W168,0))</f>
        <v/>
      </c>
      <c r="BF168" s="240">
        <f>IF(OR(NOT(ISNUMBER($T168)),ISBLANK($W168),NOT(ISNUMBER($X168))),0,IF(BF$132&gt;=YEAR($T168),$W168,0))</f>
        <v/>
      </c>
      <c r="BG168" s="240">
        <f>IF(OR(NOT(ISNUMBER($T168)),ISBLANK($W168),NOT(ISNUMBER($X168))),0,IF(BG$132&gt;=YEAR($T168),$W168,0))</f>
        <v/>
      </c>
      <c r="BH168" s="240">
        <f>IF(OR(NOT(ISNUMBER($T168)),ISBLANK($W168),NOT(ISNUMBER($X168))),0,IF(BH$132&gt;=YEAR($T168),$W168,0))</f>
        <v/>
      </c>
      <c r="BI168" s="240">
        <f>IF(OR(NOT(ISNUMBER($T168)),ISBLANK($W168),NOT(ISNUMBER($X168))),0,IF(BI$132&gt;=YEAR($T168),$W168,0))</f>
        <v/>
      </c>
      <c r="BJ168" s="240">
        <f>IF(OR(NOT(ISNUMBER($T168)),ISBLANK($W168),NOT(ISNUMBER($X168))),0,IF(BJ$132&gt;=YEAR($T168),$W168,0))</f>
        <v/>
      </c>
      <c r="BK168" s="240">
        <f>IF(OR(NOT(ISNUMBER($T168)),ISBLANK($W168),NOT(ISNUMBER($X168))),0,IF(BK$132&gt;=YEAR($T168),$W168,0))</f>
        <v/>
      </c>
      <c r="BL168" s="240">
        <f>IF(OR(NOT(ISNUMBER($T168)),ISBLANK($W168),NOT(ISNUMBER($X168))),0,IF(BL$132&gt;=YEAR($T168),$W168,0))</f>
        <v/>
      </c>
      <c r="BM168" s="240">
        <f>IF(OR(NOT(ISNUMBER($T168)),ISBLANK($W168),NOT(ISNUMBER($X168))),0,IF(BM$132&gt;=YEAR($T168),$W168,0))</f>
        <v/>
      </c>
      <c r="BN168" s="240">
        <f>IF(OR(NOT(ISNUMBER($T168)),ISBLANK($W168),NOT(ISNUMBER($X168))),0,IF(BN$132&gt;=YEAR($T168),$W168,0))</f>
        <v/>
      </c>
      <c r="BO168" s="240">
        <f>IF(OR(NOT(ISNUMBER($T168)),ISBLANK($W168),NOT(ISNUMBER($X168))),0,IF(BO$132&gt;=YEAR($T168),$W168,0))</f>
        <v/>
      </c>
      <c r="BP168" s="240">
        <f>IF(OR(NOT(ISNUMBER($T168)),ISBLANK($W168),NOT(ISNUMBER($X168))),0,IF(BP$132&gt;=YEAR($T168),$W168,0))</f>
        <v/>
      </c>
      <c r="BQ168" s="240">
        <f>IF(OR(NOT(ISNUMBER($T168)),ISBLANK($W168),NOT(ISNUMBER($X168))),0,IF(BQ$132&gt;=YEAR($T168),$W168,0))</f>
        <v/>
      </c>
      <c r="BR168" s="240">
        <f>IF(OR(NOT(ISNUMBER($T168)),ISBLANK($W168),NOT(ISNUMBER($X168))),0,IF(BR$132&gt;=YEAR($T168),$W168,0))</f>
        <v/>
      </c>
      <c r="BS168" s="240">
        <f>IF(OR(NOT(ISNUMBER($T168)),ISBLANK($W168),NOT(ISNUMBER($X168))),0,IF(BS$132&gt;=YEAR($T168),$W168,0))</f>
        <v/>
      </c>
      <c r="BT168" s="240">
        <f>IF(OR(NOT(ISNUMBER($T168)),ISBLANK($W168),NOT(ISNUMBER($X168))),0,IF(BT$132&gt;=YEAR($T168),$W168,0))</f>
        <v/>
      </c>
      <c r="BU168" s="240">
        <f>IF(OR(NOT(ISNUMBER($T168)),ISBLANK($W168),NOT(ISNUMBER($X168))),0,IF(BU$132&gt;=YEAR($T168),$W168,0))</f>
        <v/>
      </c>
      <c r="BV168" s="240">
        <f>IF(OR(NOT(ISNUMBER($T168)),ISBLANK($W168),NOT(ISNUMBER($X168))),0,IF(BV$132&gt;=YEAR($T168),$W168,0))</f>
        <v/>
      </c>
      <c r="BW168" s="240">
        <f>IF(OR(NOT(ISNUMBER($T168)),ISBLANK($W168),NOT(ISNUMBER($X168))),0,IF(BW$132&gt;=YEAR($T168),$W168,0))</f>
        <v/>
      </c>
      <c r="BX168" s="240">
        <f>IF(OR(NOT(ISNUMBER($T168)),ISBLANK($W168),NOT(ISNUMBER($X168))),0,IF(BX$132&gt;=YEAR($T168),$W168,0))</f>
        <v/>
      </c>
      <c r="BY168" s="240">
        <f>IF(OR(NOT(ISNUMBER($T168)),ISBLANK($W168),NOT(ISNUMBER($X168))),0,IF(BY$132&gt;=YEAR($T168),$W168,0))</f>
        <v/>
      </c>
    </row>
    <row r="169" ht="15" customHeight="1" s="503">
      <c r="S169" s="12">
        <f>S44</f>
        <v/>
      </c>
      <c r="T169" s="176">
        <f>IFERROR( IF(ISBLANK(C50),"",IF(C50&lt;HLOOKUP(S44,$Z$275:$AC$280,5,FALSE),"",C50 ) ),"")</f>
        <v/>
      </c>
      <c r="U169" s="527">
        <f>U44</f>
        <v/>
      </c>
      <c r="V169" s="285">
        <f>V44</f>
        <v/>
      </c>
      <c r="W169" s="512">
        <f>W44</f>
        <v/>
      </c>
      <c r="X169" s="512">
        <f>X44</f>
        <v/>
      </c>
      <c r="Z169" s="240">
        <f>IF(OR(NOT(ISNUMBER($T169)),ISBLANK($W169),NOT(ISNUMBER($X169))),0,IF(Z$132&gt;=YEAR($T169),$W169,0))</f>
        <v/>
      </c>
      <c r="AA169" s="240">
        <f>IF(OR(NOT(ISNUMBER($T169)),ISBLANK($W169),NOT(ISNUMBER($X169))),0,IF(AA$132&gt;=YEAR($T169),$W169,0))</f>
        <v/>
      </c>
      <c r="AB169" s="240">
        <f>IF(OR(NOT(ISNUMBER($T169)),ISBLANK($W169),NOT(ISNUMBER($X169))),0,IF(AB$132&gt;=YEAR($T169),$W169,0))</f>
        <v/>
      </c>
      <c r="AC169" s="240">
        <f>IF(OR(NOT(ISNUMBER($T169)),ISBLANK($W169),NOT(ISNUMBER($X169))),0,IF(AC$132&gt;=YEAR($T169),$W169,0))</f>
        <v/>
      </c>
      <c r="AD169" s="240">
        <f>IF(OR(NOT(ISNUMBER($T169)),ISBLANK($W169),NOT(ISNUMBER($X169))),0,IF(AD$132&gt;=YEAR($T169),$W169,0))</f>
        <v/>
      </c>
      <c r="AE169" s="240">
        <f>IF(OR(NOT(ISNUMBER($T169)),ISBLANK($W169),NOT(ISNUMBER($X169))),0,IF(AE$132&gt;=YEAR($T169),$W169,0))</f>
        <v/>
      </c>
      <c r="AF169" s="240">
        <f>IF(OR(NOT(ISNUMBER($T169)),ISBLANK($W169),NOT(ISNUMBER($X169))),0,IF(AF$132&gt;=YEAR($T169),$W169,0))</f>
        <v/>
      </c>
      <c r="AG169" s="240">
        <f>IF(OR(NOT(ISNUMBER($T169)),ISBLANK($W169),NOT(ISNUMBER($X169))),0,IF(AG$132&gt;=YEAR($T169),$W169,0))</f>
        <v/>
      </c>
      <c r="AH169" s="240">
        <f>IF(OR(NOT(ISNUMBER($T169)),ISBLANK($W169),NOT(ISNUMBER($X169))),0,IF(AH$132&gt;=YEAR($T169),$W169,0))</f>
        <v/>
      </c>
      <c r="AI169" s="240">
        <f>IF(OR(NOT(ISNUMBER($T169)),ISBLANK($W169),NOT(ISNUMBER($X169))),0,IF(AI$132&gt;=YEAR($T169),$W169,0))</f>
        <v/>
      </c>
      <c r="AJ169" s="240">
        <f>IF(OR(NOT(ISNUMBER($T169)),ISBLANK($W169),NOT(ISNUMBER($X169))),0,IF(AJ$132&gt;=YEAR($T169),$W169,0))</f>
        <v/>
      </c>
      <c r="AK169" s="240">
        <f>IF(OR(NOT(ISNUMBER($T169)),ISBLANK($W169),NOT(ISNUMBER($X169))),0,IF(AK$132&gt;=YEAR($T169),$W169,0))</f>
        <v/>
      </c>
      <c r="AL169" s="240">
        <f>IF(OR(NOT(ISNUMBER($T169)),ISBLANK($W169),NOT(ISNUMBER($X169))),0,IF(AL$132&gt;=YEAR($T169),$W169,0))</f>
        <v/>
      </c>
      <c r="AM169" s="240">
        <f>IF(OR(NOT(ISNUMBER($T169)),ISBLANK($W169),NOT(ISNUMBER($X169))),0,IF(AM$132&gt;=YEAR($T169),$W169,0))</f>
        <v/>
      </c>
      <c r="AN169" s="240">
        <f>IF(OR(NOT(ISNUMBER($T169)),ISBLANK($W169),NOT(ISNUMBER($X169))),0,IF(AN$132&gt;=YEAR($T169),$W169,0))</f>
        <v/>
      </c>
      <c r="AO169" s="240">
        <f>IF(OR(NOT(ISNUMBER($T169)),ISBLANK($W169),NOT(ISNUMBER($X169))),0,IF(AO$132&gt;=YEAR($T169),$W169,0))</f>
        <v/>
      </c>
      <c r="AP169" s="240">
        <f>IF(OR(NOT(ISNUMBER($T169)),ISBLANK($W169),NOT(ISNUMBER($X169))),0,IF(AP$132&gt;=YEAR($T169),$W169,0))</f>
        <v/>
      </c>
      <c r="AQ169" s="240">
        <f>IF(OR(NOT(ISNUMBER($T169)),ISBLANK($W169),NOT(ISNUMBER($X169))),0,IF(AQ$132&gt;=YEAR($T169),$W169,0))</f>
        <v/>
      </c>
      <c r="AR169" s="240">
        <f>IF(OR(NOT(ISNUMBER($T169)),ISBLANK($W169),NOT(ISNUMBER($X169))),0,IF(AR$132&gt;=YEAR($T169),$W169,0))</f>
        <v/>
      </c>
      <c r="AS169" s="240">
        <f>IF(OR(NOT(ISNUMBER($T169)),ISBLANK($W169),NOT(ISNUMBER($X169))),0,IF(AS$132&gt;=YEAR($T169),$W169,0))</f>
        <v/>
      </c>
      <c r="AT169" s="240">
        <f>IF(OR(NOT(ISNUMBER($T169)),ISBLANK($W169),NOT(ISNUMBER($X169))),0,IF(AT$132&gt;=YEAR($T169),$W169,0))</f>
        <v/>
      </c>
      <c r="AU169" s="240">
        <f>IF(OR(NOT(ISNUMBER($T169)),ISBLANK($W169),NOT(ISNUMBER($X169))),0,IF(AU$132&gt;=YEAR($T169),$W169,0))</f>
        <v/>
      </c>
      <c r="AV169" s="240">
        <f>IF(OR(NOT(ISNUMBER($T169)),ISBLANK($W169),NOT(ISNUMBER($X169))),0,IF(AV$132&gt;=YEAR($T169),$W169,0))</f>
        <v/>
      </c>
      <c r="AW169" s="240">
        <f>IF(OR(NOT(ISNUMBER($T169)),ISBLANK($W169),NOT(ISNUMBER($X169))),0,IF(AW$132&gt;=YEAR($T169),$W169,0))</f>
        <v/>
      </c>
      <c r="AX169" s="240">
        <f>IF(OR(NOT(ISNUMBER($T169)),ISBLANK($W169),NOT(ISNUMBER($X169))),0,IF(AX$132&gt;=YEAR($T169),$W169,0))</f>
        <v/>
      </c>
      <c r="AY169" s="240">
        <f>IF(OR(NOT(ISNUMBER($T169)),ISBLANK($W169),NOT(ISNUMBER($X169))),0,IF(AY$132&gt;=YEAR($T169),$W169,0))</f>
        <v/>
      </c>
      <c r="AZ169" s="240">
        <f>IF(OR(NOT(ISNUMBER($T169)),ISBLANK($W169),NOT(ISNUMBER($X169))),0,IF(AZ$132&gt;=YEAR($T169),$W169,0))</f>
        <v/>
      </c>
      <c r="BA169" s="240">
        <f>IF(OR(NOT(ISNUMBER($T169)),ISBLANK($W169),NOT(ISNUMBER($X169))),0,IF(BA$132&gt;=YEAR($T169),$W169,0))</f>
        <v/>
      </c>
      <c r="BB169" s="240">
        <f>IF(OR(NOT(ISNUMBER($T169)),ISBLANK($W169),NOT(ISNUMBER($X169))),0,IF(BB$132&gt;=YEAR($T169),$W169,0))</f>
        <v/>
      </c>
      <c r="BC169" s="240">
        <f>IF(OR(NOT(ISNUMBER($T169)),ISBLANK($W169),NOT(ISNUMBER($X169))),0,IF(BC$132&gt;=YEAR($T169),$W169,0))</f>
        <v/>
      </c>
      <c r="BD169" s="240">
        <f>IF(OR(NOT(ISNUMBER($T169)),ISBLANK($W169),NOT(ISNUMBER($X169))),0,IF(BD$132&gt;=YEAR($T169),$W169,0))</f>
        <v/>
      </c>
      <c r="BE169" s="240">
        <f>IF(OR(NOT(ISNUMBER($T169)),ISBLANK($W169),NOT(ISNUMBER($X169))),0,IF(BE$132&gt;=YEAR($T169),$W169,0))</f>
        <v/>
      </c>
      <c r="BF169" s="240">
        <f>IF(OR(NOT(ISNUMBER($T169)),ISBLANK($W169),NOT(ISNUMBER($X169))),0,IF(BF$132&gt;=YEAR($T169),$W169,0))</f>
        <v/>
      </c>
      <c r="BG169" s="240">
        <f>IF(OR(NOT(ISNUMBER($T169)),ISBLANK($W169),NOT(ISNUMBER($X169))),0,IF(BG$132&gt;=YEAR($T169),$W169,0))</f>
        <v/>
      </c>
      <c r="BH169" s="240">
        <f>IF(OR(NOT(ISNUMBER($T169)),ISBLANK($W169),NOT(ISNUMBER($X169))),0,IF(BH$132&gt;=YEAR($T169),$W169,0))</f>
        <v/>
      </c>
      <c r="BI169" s="240">
        <f>IF(OR(NOT(ISNUMBER($T169)),ISBLANK($W169),NOT(ISNUMBER($X169))),0,IF(BI$132&gt;=YEAR($T169),$W169,0))</f>
        <v/>
      </c>
      <c r="BJ169" s="240">
        <f>IF(OR(NOT(ISNUMBER($T169)),ISBLANK($W169),NOT(ISNUMBER($X169))),0,IF(BJ$132&gt;=YEAR($T169),$W169,0))</f>
        <v/>
      </c>
      <c r="BK169" s="240">
        <f>IF(OR(NOT(ISNUMBER($T169)),ISBLANK($W169),NOT(ISNUMBER($X169))),0,IF(BK$132&gt;=YEAR($T169),$W169,0))</f>
        <v/>
      </c>
      <c r="BL169" s="240">
        <f>IF(OR(NOT(ISNUMBER($T169)),ISBLANK($W169),NOT(ISNUMBER($X169))),0,IF(BL$132&gt;=YEAR($T169),$W169,0))</f>
        <v/>
      </c>
      <c r="BM169" s="240">
        <f>IF(OR(NOT(ISNUMBER($T169)),ISBLANK($W169),NOT(ISNUMBER($X169))),0,IF(BM$132&gt;=YEAR($T169),$W169,0))</f>
        <v/>
      </c>
      <c r="BN169" s="240">
        <f>IF(OR(NOT(ISNUMBER($T169)),ISBLANK($W169),NOT(ISNUMBER($X169))),0,IF(BN$132&gt;=YEAR($T169),$W169,0))</f>
        <v/>
      </c>
      <c r="BO169" s="240">
        <f>IF(OR(NOT(ISNUMBER($T169)),ISBLANK($W169),NOT(ISNUMBER($X169))),0,IF(BO$132&gt;=YEAR($T169),$W169,0))</f>
        <v/>
      </c>
      <c r="BP169" s="240">
        <f>IF(OR(NOT(ISNUMBER($T169)),ISBLANK($W169),NOT(ISNUMBER($X169))),0,IF(BP$132&gt;=YEAR($T169),$W169,0))</f>
        <v/>
      </c>
      <c r="BQ169" s="240">
        <f>IF(OR(NOT(ISNUMBER($T169)),ISBLANK($W169),NOT(ISNUMBER($X169))),0,IF(BQ$132&gt;=YEAR($T169),$W169,0))</f>
        <v/>
      </c>
      <c r="BR169" s="240">
        <f>IF(OR(NOT(ISNUMBER($T169)),ISBLANK($W169),NOT(ISNUMBER($X169))),0,IF(BR$132&gt;=YEAR($T169),$W169,0))</f>
        <v/>
      </c>
      <c r="BS169" s="240">
        <f>IF(OR(NOT(ISNUMBER($T169)),ISBLANK($W169),NOT(ISNUMBER($X169))),0,IF(BS$132&gt;=YEAR($T169),$W169,0))</f>
        <v/>
      </c>
      <c r="BT169" s="240">
        <f>IF(OR(NOT(ISNUMBER($T169)),ISBLANK($W169),NOT(ISNUMBER($X169))),0,IF(BT$132&gt;=YEAR($T169),$W169,0))</f>
        <v/>
      </c>
      <c r="BU169" s="240">
        <f>IF(OR(NOT(ISNUMBER($T169)),ISBLANK($W169),NOT(ISNUMBER($X169))),0,IF(BU$132&gt;=YEAR($T169),$W169,0))</f>
        <v/>
      </c>
      <c r="BV169" s="240">
        <f>IF(OR(NOT(ISNUMBER($T169)),ISBLANK($W169),NOT(ISNUMBER($X169))),0,IF(BV$132&gt;=YEAR($T169),$W169,0))</f>
        <v/>
      </c>
      <c r="BW169" s="240">
        <f>IF(OR(NOT(ISNUMBER($T169)),ISBLANK($W169),NOT(ISNUMBER($X169))),0,IF(BW$132&gt;=YEAR($T169),$W169,0))</f>
        <v/>
      </c>
      <c r="BX169" s="240">
        <f>IF(OR(NOT(ISNUMBER($T169)),ISBLANK($W169),NOT(ISNUMBER($X169))),0,IF(BX$132&gt;=YEAR($T169),$W169,0))</f>
        <v/>
      </c>
      <c r="BY169" s="240">
        <f>IF(OR(NOT(ISNUMBER($T169)),ISBLANK($W169),NOT(ISNUMBER($X169))),0,IF(BY$132&gt;=YEAR($T169),$W169,0))</f>
        <v/>
      </c>
    </row>
    <row r="170" ht="15" customHeight="1" s="503">
      <c r="S170" s="12">
        <f>S45</f>
        <v/>
      </c>
      <c r="T170" s="176">
        <f>IFERROR( IF(ISBLANK(C51),"",IF(C51&lt;HLOOKUP(S45,$Z$275:$AC$280,5,FALSE),"",C51 ) ),"")</f>
        <v/>
      </c>
      <c r="U170" s="527">
        <f>U45</f>
        <v/>
      </c>
      <c r="V170" s="285">
        <f>V45</f>
        <v/>
      </c>
      <c r="W170" s="512">
        <f>W45</f>
        <v/>
      </c>
      <c r="X170" s="512">
        <f>X45</f>
        <v/>
      </c>
      <c r="Z170" s="240">
        <f>IF(OR(NOT(ISNUMBER($T170)),ISBLANK($W170),NOT(ISNUMBER($X170))),0,IF(Z$132&gt;=YEAR($T170),$W170,0))</f>
        <v/>
      </c>
      <c r="AA170" s="240">
        <f>IF(OR(NOT(ISNUMBER($T170)),ISBLANK($W170),NOT(ISNUMBER($X170))),0,IF(AA$132&gt;=YEAR($T170),$W170,0))</f>
        <v/>
      </c>
      <c r="AB170" s="240">
        <f>IF(OR(NOT(ISNUMBER($T170)),ISBLANK($W170),NOT(ISNUMBER($X170))),0,IF(AB$132&gt;=YEAR($T170),$W170,0))</f>
        <v/>
      </c>
      <c r="AC170" s="240">
        <f>IF(OR(NOT(ISNUMBER($T170)),ISBLANK($W170),NOT(ISNUMBER($X170))),0,IF(AC$132&gt;=YEAR($T170),$W170,0))</f>
        <v/>
      </c>
      <c r="AD170" s="240">
        <f>IF(OR(NOT(ISNUMBER($T170)),ISBLANK($W170),NOT(ISNUMBER($X170))),0,IF(AD$132&gt;=YEAR($T170),$W170,0))</f>
        <v/>
      </c>
      <c r="AE170" s="240">
        <f>IF(OR(NOT(ISNUMBER($T170)),ISBLANK($W170),NOT(ISNUMBER($X170))),0,IF(AE$132&gt;=YEAR($T170),$W170,0))</f>
        <v/>
      </c>
      <c r="AF170" s="240">
        <f>IF(OR(NOT(ISNUMBER($T170)),ISBLANK($W170),NOT(ISNUMBER($X170))),0,IF(AF$132&gt;=YEAR($T170),$W170,0))</f>
        <v/>
      </c>
      <c r="AG170" s="240">
        <f>IF(OR(NOT(ISNUMBER($T170)),ISBLANK($W170),NOT(ISNUMBER($X170))),0,IF(AG$132&gt;=YEAR($T170),$W170,0))</f>
        <v/>
      </c>
      <c r="AH170" s="240">
        <f>IF(OR(NOT(ISNUMBER($T170)),ISBLANK($W170),NOT(ISNUMBER($X170))),0,IF(AH$132&gt;=YEAR($T170),$W170,0))</f>
        <v/>
      </c>
      <c r="AI170" s="240">
        <f>IF(OR(NOT(ISNUMBER($T170)),ISBLANK($W170),NOT(ISNUMBER($X170))),0,IF(AI$132&gt;=YEAR($T170),$W170,0))</f>
        <v/>
      </c>
      <c r="AJ170" s="240">
        <f>IF(OR(NOT(ISNUMBER($T170)),ISBLANK($W170),NOT(ISNUMBER($X170))),0,IF(AJ$132&gt;=YEAR($T170),$W170,0))</f>
        <v/>
      </c>
      <c r="AK170" s="240">
        <f>IF(OR(NOT(ISNUMBER($T170)),ISBLANK($W170),NOT(ISNUMBER($X170))),0,IF(AK$132&gt;=YEAR($T170),$W170,0))</f>
        <v/>
      </c>
      <c r="AL170" s="240">
        <f>IF(OR(NOT(ISNUMBER($T170)),ISBLANK($W170),NOT(ISNUMBER($X170))),0,IF(AL$132&gt;=YEAR($T170),$W170,0))</f>
        <v/>
      </c>
      <c r="AM170" s="240">
        <f>IF(OR(NOT(ISNUMBER($T170)),ISBLANK($W170),NOT(ISNUMBER($X170))),0,IF(AM$132&gt;=YEAR($T170),$W170,0))</f>
        <v/>
      </c>
      <c r="AN170" s="240">
        <f>IF(OR(NOT(ISNUMBER($T170)),ISBLANK($W170),NOT(ISNUMBER($X170))),0,IF(AN$132&gt;=YEAR($T170),$W170,0))</f>
        <v/>
      </c>
      <c r="AO170" s="240">
        <f>IF(OR(NOT(ISNUMBER($T170)),ISBLANK($W170),NOT(ISNUMBER($X170))),0,IF(AO$132&gt;=YEAR($T170),$W170,0))</f>
        <v/>
      </c>
      <c r="AP170" s="240">
        <f>IF(OR(NOT(ISNUMBER($T170)),ISBLANK($W170),NOT(ISNUMBER($X170))),0,IF(AP$132&gt;=YEAR($T170),$W170,0))</f>
        <v/>
      </c>
      <c r="AQ170" s="240">
        <f>IF(OR(NOT(ISNUMBER($T170)),ISBLANK($W170),NOT(ISNUMBER($X170))),0,IF(AQ$132&gt;=YEAR($T170),$W170,0))</f>
        <v/>
      </c>
      <c r="AR170" s="240">
        <f>IF(OR(NOT(ISNUMBER($T170)),ISBLANK($W170),NOT(ISNUMBER($X170))),0,IF(AR$132&gt;=YEAR($T170),$W170,0))</f>
        <v/>
      </c>
      <c r="AS170" s="240">
        <f>IF(OR(NOT(ISNUMBER($T170)),ISBLANK($W170),NOT(ISNUMBER($X170))),0,IF(AS$132&gt;=YEAR($T170),$W170,0))</f>
        <v/>
      </c>
      <c r="AT170" s="240">
        <f>IF(OR(NOT(ISNUMBER($T170)),ISBLANK($W170),NOT(ISNUMBER($X170))),0,IF(AT$132&gt;=YEAR($T170),$W170,0))</f>
        <v/>
      </c>
      <c r="AU170" s="240">
        <f>IF(OR(NOT(ISNUMBER($T170)),ISBLANK($W170),NOT(ISNUMBER($X170))),0,IF(AU$132&gt;=YEAR($T170),$W170,0))</f>
        <v/>
      </c>
      <c r="AV170" s="240">
        <f>IF(OR(NOT(ISNUMBER($T170)),ISBLANK($W170),NOT(ISNUMBER($X170))),0,IF(AV$132&gt;=YEAR($T170),$W170,0))</f>
        <v/>
      </c>
      <c r="AW170" s="240">
        <f>IF(OR(NOT(ISNUMBER($T170)),ISBLANK($W170),NOT(ISNUMBER($X170))),0,IF(AW$132&gt;=YEAR($T170),$W170,0))</f>
        <v/>
      </c>
      <c r="AX170" s="240">
        <f>IF(OR(NOT(ISNUMBER($T170)),ISBLANK($W170),NOT(ISNUMBER($X170))),0,IF(AX$132&gt;=YEAR($T170),$W170,0))</f>
        <v/>
      </c>
      <c r="AY170" s="240">
        <f>IF(OR(NOT(ISNUMBER($T170)),ISBLANK($W170),NOT(ISNUMBER($X170))),0,IF(AY$132&gt;=YEAR($T170),$W170,0))</f>
        <v/>
      </c>
      <c r="AZ170" s="240">
        <f>IF(OR(NOT(ISNUMBER($T170)),ISBLANK($W170),NOT(ISNUMBER($X170))),0,IF(AZ$132&gt;=YEAR($T170),$W170,0))</f>
        <v/>
      </c>
      <c r="BA170" s="240">
        <f>IF(OR(NOT(ISNUMBER($T170)),ISBLANK($W170),NOT(ISNUMBER($X170))),0,IF(BA$132&gt;=YEAR($T170),$W170,0))</f>
        <v/>
      </c>
      <c r="BB170" s="240">
        <f>IF(OR(NOT(ISNUMBER($T170)),ISBLANK($W170),NOT(ISNUMBER($X170))),0,IF(BB$132&gt;=YEAR($T170),$W170,0))</f>
        <v/>
      </c>
      <c r="BC170" s="240">
        <f>IF(OR(NOT(ISNUMBER($T170)),ISBLANK($W170),NOT(ISNUMBER($X170))),0,IF(BC$132&gt;=YEAR($T170),$W170,0))</f>
        <v/>
      </c>
      <c r="BD170" s="240">
        <f>IF(OR(NOT(ISNUMBER($T170)),ISBLANK($W170),NOT(ISNUMBER($X170))),0,IF(BD$132&gt;=YEAR($T170),$W170,0))</f>
        <v/>
      </c>
      <c r="BE170" s="240">
        <f>IF(OR(NOT(ISNUMBER($T170)),ISBLANK($W170),NOT(ISNUMBER($X170))),0,IF(BE$132&gt;=YEAR($T170),$W170,0))</f>
        <v/>
      </c>
      <c r="BF170" s="240">
        <f>IF(OR(NOT(ISNUMBER($T170)),ISBLANK($W170),NOT(ISNUMBER($X170))),0,IF(BF$132&gt;=YEAR($T170),$W170,0))</f>
        <v/>
      </c>
      <c r="BG170" s="240">
        <f>IF(OR(NOT(ISNUMBER($T170)),ISBLANK($W170),NOT(ISNUMBER($X170))),0,IF(BG$132&gt;=YEAR($T170),$W170,0))</f>
        <v/>
      </c>
      <c r="BH170" s="240">
        <f>IF(OR(NOT(ISNUMBER($T170)),ISBLANK($W170),NOT(ISNUMBER($X170))),0,IF(BH$132&gt;=YEAR($T170),$W170,0))</f>
        <v/>
      </c>
      <c r="BI170" s="240">
        <f>IF(OR(NOT(ISNUMBER($T170)),ISBLANK($W170),NOT(ISNUMBER($X170))),0,IF(BI$132&gt;=YEAR($T170),$W170,0))</f>
        <v/>
      </c>
      <c r="BJ170" s="240">
        <f>IF(OR(NOT(ISNUMBER($T170)),ISBLANK($W170),NOT(ISNUMBER($X170))),0,IF(BJ$132&gt;=YEAR($T170),$W170,0))</f>
        <v/>
      </c>
      <c r="BK170" s="240">
        <f>IF(OR(NOT(ISNUMBER($T170)),ISBLANK($W170),NOT(ISNUMBER($X170))),0,IF(BK$132&gt;=YEAR($T170),$W170,0))</f>
        <v/>
      </c>
      <c r="BL170" s="240">
        <f>IF(OR(NOT(ISNUMBER($T170)),ISBLANK($W170),NOT(ISNUMBER($X170))),0,IF(BL$132&gt;=YEAR($T170),$W170,0))</f>
        <v/>
      </c>
      <c r="BM170" s="240">
        <f>IF(OR(NOT(ISNUMBER($T170)),ISBLANK($W170),NOT(ISNUMBER($X170))),0,IF(BM$132&gt;=YEAR($T170),$W170,0))</f>
        <v/>
      </c>
      <c r="BN170" s="240">
        <f>IF(OR(NOT(ISNUMBER($T170)),ISBLANK($W170),NOT(ISNUMBER($X170))),0,IF(BN$132&gt;=YEAR($T170),$W170,0))</f>
        <v/>
      </c>
      <c r="BO170" s="240">
        <f>IF(OR(NOT(ISNUMBER($T170)),ISBLANK($W170),NOT(ISNUMBER($X170))),0,IF(BO$132&gt;=YEAR($T170),$W170,0))</f>
        <v/>
      </c>
      <c r="BP170" s="240">
        <f>IF(OR(NOT(ISNUMBER($T170)),ISBLANK($W170),NOT(ISNUMBER($X170))),0,IF(BP$132&gt;=YEAR($T170),$W170,0))</f>
        <v/>
      </c>
      <c r="BQ170" s="240">
        <f>IF(OR(NOT(ISNUMBER($T170)),ISBLANK($W170),NOT(ISNUMBER($X170))),0,IF(BQ$132&gt;=YEAR($T170),$W170,0))</f>
        <v/>
      </c>
      <c r="BR170" s="240">
        <f>IF(OR(NOT(ISNUMBER($T170)),ISBLANK($W170),NOT(ISNUMBER($X170))),0,IF(BR$132&gt;=YEAR($T170),$W170,0))</f>
        <v/>
      </c>
      <c r="BS170" s="240">
        <f>IF(OR(NOT(ISNUMBER($T170)),ISBLANK($W170),NOT(ISNUMBER($X170))),0,IF(BS$132&gt;=YEAR($T170),$W170,0))</f>
        <v/>
      </c>
      <c r="BT170" s="240">
        <f>IF(OR(NOT(ISNUMBER($T170)),ISBLANK($W170),NOT(ISNUMBER($X170))),0,IF(BT$132&gt;=YEAR($T170),$W170,0))</f>
        <v/>
      </c>
      <c r="BU170" s="240">
        <f>IF(OR(NOT(ISNUMBER($T170)),ISBLANK($W170),NOT(ISNUMBER($X170))),0,IF(BU$132&gt;=YEAR($T170),$W170,0))</f>
        <v/>
      </c>
      <c r="BV170" s="240">
        <f>IF(OR(NOT(ISNUMBER($T170)),ISBLANK($W170),NOT(ISNUMBER($X170))),0,IF(BV$132&gt;=YEAR($T170),$W170,0))</f>
        <v/>
      </c>
      <c r="BW170" s="240">
        <f>IF(OR(NOT(ISNUMBER($T170)),ISBLANK($W170),NOT(ISNUMBER($X170))),0,IF(BW$132&gt;=YEAR($T170),$W170,0))</f>
        <v/>
      </c>
      <c r="BX170" s="240">
        <f>IF(OR(NOT(ISNUMBER($T170)),ISBLANK($W170),NOT(ISNUMBER($X170))),0,IF(BX$132&gt;=YEAR($T170),$W170,0))</f>
        <v/>
      </c>
      <c r="BY170" s="240">
        <f>IF(OR(NOT(ISNUMBER($T170)),ISBLANK($W170),NOT(ISNUMBER($X170))),0,IF(BY$132&gt;=YEAR($T170),$W170,0))</f>
        <v/>
      </c>
    </row>
    <row r="171" ht="15" customHeight="1" s="503">
      <c r="S171" s="12">
        <f>S46</f>
        <v/>
      </c>
      <c r="T171" s="176">
        <f>IFERROR( IF(ISBLANK(C52),"",IF(C52&lt;HLOOKUP(S46,$Z$275:$AC$280,5,FALSE),"",C52 ) ),"")</f>
        <v/>
      </c>
      <c r="U171" s="527">
        <f>U46</f>
        <v/>
      </c>
      <c r="V171" s="285">
        <f>V46</f>
        <v/>
      </c>
      <c r="W171" s="512">
        <f>W46</f>
        <v/>
      </c>
      <c r="X171" s="512">
        <f>X46</f>
        <v/>
      </c>
      <c r="Z171" s="240">
        <f>IF(OR(NOT(ISNUMBER($T171)),ISBLANK($W171),NOT(ISNUMBER($X171))),0,IF(Z$132&gt;=YEAR($T171),$W171,0))</f>
        <v/>
      </c>
      <c r="AA171" s="240">
        <f>IF(OR(NOT(ISNUMBER($T171)),ISBLANK($W171),NOT(ISNUMBER($X171))),0,IF(AA$132&gt;=YEAR($T171),$W171,0))</f>
        <v/>
      </c>
      <c r="AB171" s="240">
        <f>IF(OR(NOT(ISNUMBER($T171)),ISBLANK($W171),NOT(ISNUMBER($X171))),0,IF(AB$132&gt;=YEAR($T171),$W171,0))</f>
        <v/>
      </c>
      <c r="AC171" s="240">
        <f>IF(OR(NOT(ISNUMBER($T171)),ISBLANK($W171),NOT(ISNUMBER($X171))),0,IF(AC$132&gt;=YEAR($T171),$W171,0))</f>
        <v/>
      </c>
      <c r="AD171" s="240">
        <f>IF(OR(NOT(ISNUMBER($T171)),ISBLANK($W171),NOT(ISNUMBER($X171))),0,IF(AD$132&gt;=YEAR($T171),$W171,0))</f>
        <v/>
      </c>
      <c r="AE171" s="240">
        <f>IF(OR(NOT(ISNUMBER($T171)),ISBLANK($W171),NOT(ISNUMBER($X171))),0,IF(AE$132&gt;=YEAR($T171),$W171,0))</f>
        <v/>
      </c>
      <c r="AF171" s="240">
        <f>IF(OR(NOT(ISNUMBER($T171)),ISBLANK($W171),NOT(ISNUMBER($X171))),0,IF(AF$132&gt;=YEAR($T171),$W171,0))</f>
        <v/>
      </c>
      <c r="AG171" s="240">
        <f>IF(OR(NOT(ISNUMBER($T171)),ISBLANK($W171),NOT(ISNUMBER($X171))),0,IF(AG$132&gt;=YEAR($T171),$W171,0))</f>
        <v/>
      </c>
      <c r="AH171" s="240">
        <f>IF(OR(NOT(ISNUMBER($T171)),ISBLANK($W171),NOT(ISNUMBER($X171))),0,IF(AH$132&gt;=YEAR($T171),$W171,0))</f>
        <v/>
      </c>
      <c r="AI171" s="240">
        <f>IF(OR(NOT(ISNUMBER($T171)),ISBLANK($W171),NOT(ISNUMBER($X171))),0,IF(AI$132&gt;=YEAR($T171),$W171,0))</f>
        <v/>
      </c>
      <c r="AJ171" s="240">
        <f>IF(OR(NOT(ISNUMBER($T171)),ISBLANK($W171),NOT(ISNUMBER($X171))),0,IF(AJ$132&gt;=YEAR($T171),$W171,0))</f>
        <v/>
      </c>
      <c r="AK171" s="240">
        <f>IF(OR(NOT(ISNUMBER($T171)),ISBLANK($W171),NOT(ISNUMBER($X171))),0,IF(AK$132&gt;=YEAR($T171),$W171,0))</f>
        <v/>
      </c>
      <c r="AL171" s="240">
        <f>IF(OR(NOT(ISNUMBER($T171)),ISBLANK($W171),NOT(ISNUMBER($X171))),0,IF(AL$132&gt;=YEAR($T171),$W171,0))</f>
        <v/>
      </c>
      <c r="AM171" s="240">
        <f>IF(OR(NOT(ISNUMBER($T171)),ISBLANK($W171),NOT(ISNUMBER($X171))),0,IF(AM$132&gt;=YEAR($T171),$W171,0))</f>
        <v/>
      </c>
      <c r="AN171" s="240">
        <f>IF(OR(NOT(ISNUMBER($T171)),ISBLANK($W171),NOT(ISNUMBER($X171))),0,IF(AN$132&gt;=YEAR($T171),$W171,0))</f>
        <v/>
      </c>
      <c r="AO171" s="240">
        <f>IF(OR(NOT(ISNUMBER($T171)),ISBLANK($W171),NOT(ISNUMBER($X171))),0,IF(AO$132&gt;=YEAR($T171),$W171,0))</f>
        <v/>
      </c>
      <c r="AP171" s="240">
        <f>IF(OR(NOT(ISNUMBER($T171)),ISBLANK($W171),NOT(ISNUMBER($X171))),0,IF(AP$132&gt;=YEAR($T171),$W171,0))</f>
        <v/>
      </c>
      <c r="AQ171" s="240">
        <f>IF(OR(NOT(ISNUMBER($T171)),ISBLANK($W171),NOT(ISNUMBER($X171))),0,IF(AQ$132&gt;=YEAR($T171),$W171,0))</f>
        <v/>
      </c>
      <c r="AR171" s="240">
        <f>IF(OR(NOT(ISNUMBER($T171)),ISBLANK($W171),NOT(ISNUMBER($X171))),0,IF(AR$132&gt;=YEAR($T171),$W171,0))</f>
        <v/>
      </c>
      <c r="AS171" s="240">
        <f>IF(OR(NOT(ISNUMBER($T171)),ISBLANK($W171),NOT(ISNUMBER($X171))),0,IF(AS$132&gt;=YEAR($T171),$W171,0))</f>
        <v/>
      </c>
      <c r="AT171" s="240">
        <f>IF(OR(NOT(ISNUMBER($T171)),ISBLANK($W171),NOT(ISNUMBER($X171))),0,IF(AT$132&gt;=YEAR($T171),$W171,0))</f>
        <v/>
      </c>
      <c r="AU171" s="240">
        <f>IF(OR(NOT(ISNUMBER($T171)),ISBLANK($W171),NOT(ISNUMBER($X171))),0,IF(AU$132&gt;=YEAR($T171),$W171,0))</f>
        <v/>
      </c>
      <c r="AV171" s="240">
        <f>IF(OR(NOT(ISNUMBER($T171)),ISBLANK($W171),NOT(ISNUMBER($X171))),0,IF(AV$132&gt;=YEAR($T171),$W171,0))</f>
        <v/>
      </c>
      <c r="AW171" s="240">
        <f>IF(OR(NOT(ISNUMBER($T171)),ISBLANK($W171),NOT(ISNUMBER($X171))),0,IF(AW$132&gt;=YEAR($T171),$W171,0))</f>
        <v/>
      </c>
      <c r="AX171" s="240">
        <f>IF(OR(NOT(ISNUMBER($T171)),ISBLANK($W171),NOT(ISNUMBER($X171))),0,IF(AX$132&gt;=YEAR($T171),$W171,0))</f>
        <v/>
      </c>
      <c r="AY171" s="240">
        <f>IF(OR(NOT(ISNUMBER($T171)),ISBLANK($W171),NOT(ISNUMBER($X171))),0,IF(AY$132&gt;=YEAR($T171),$W171,0))</f>
        <v/>
      </c>
      <c r="AZ171" s="240">
        <f>IF(OR(NOT(ISNUMBER($T171)),ISBLANK($W171),NOT(ISNUMBER($X171))),0,IF(AZ$132&gt;=YEAR($T171),$W171,0))</f>
        <v/>
      </c>
      <c r="BA171" s="240">
        <f>IF(OR(NOT(ISNUMBER($T171)),ISBLANK($W171),NOT(ISNUMBER($X171))),0,IF(BA$132&gt;=YEAR($T171),$W171,0))</f>
        <v/>
      </c>
      <c r="BB171" s="240">
        <f>IF(OR(NOT(ISNUMBER($T171)),ISBLANK($W171),NOT(ISNUMBER($X171))),0,IF(BB$132&gt;=YEAR($T171),$W171,0))</f>
        <v/>
      </c>
      <c r="BC171" s="240">
        <f>IF(OR(NOT(ISNUMBER($T171)),ISBLANK($W171),NOT(ISNUMBER($X171))),0,IF(BC$132&gt;=YEAR($T171),$W171,0))</f>
        <v/>
      </c>
      <c r="BD171" s="240">
        <f>IF(OR(NOT(ISNUMBER($T171)),ISBLANK($W171),NOT(ISNUMBER($X171))),0,IF(BD$132&gt;=YEAR($T171),$W171,0))</f>
        <v/>
      </c>
      <c r="BE171" s="240">
        <f>IF(OR(NOT(ISNUMBER($T171)),ISBLANK($W171),NOT(ISNUMBER($X171))),0,IF(BE$132&gt;=YEAR($T171),$W171,0))</f>
        <v/>
      </c>
      <c r="BF171" s="240">
        <f>IF(OR(NOT(ISNUMBER($T171)),ISBLANK($W171),NOT(ISNUMBER($X171))),0,IF(BF$132&gt;=YEAR($T171),$W171,0))</f>
        <v/>
      </c>
      <c r="BG171" s="240">
        <f>IF(OR(NOT(ISNUMBER($T171)),ISBLANK($W171),NOT(ISNUMBER($X171))),0,IF(BG$132&gt;=YEAR($T171),$W171,0))</f>
        <v/>
      </c>
      <c r="BH171" s="240">
        <f>IF(OR(NOT(ISNUMBER($T171)),ISBLANK($W171),NOT(ISNUMBER($X171))),0,IF(BH$132&gt;=YEAR($T171),$W171,0))</f>
        <v/>
      </c>
      <c r="BI171" s="240">
        <f>IF(OR(NOT(ISNUMBER($T171)),ISBLANK($W171),NOT(ISNUMBER($X171))),0,IF(BI$132&gt;=YEAR($T171),$W171,0))</f>
        <v/>
      </c>
      <c r="BJ171" s="240">
        <f>IF(OR(NOT(ISNUMBER($T171)),ISBLANK($W171),NOT(ISNUMBER($X171))),0,IF(BJ$132&gt;=YEAR($T171),$W171,0))</f>
        <v/>
      </c>
      <c r="BK171" s="240">
        <f>IF(OR(NOT(ISNUMBER($T171)),ISBLANK($W171),NOT(ISNUMBER($X171))),0,IF(BK$132&gt;=YEAR($T171),$W171,0))</f>
        <v/>
      </c>
      <c r="BL171" s="240">
        <f>IF(OR(NOT(ISNUMBER($T171)),ISBLANK($W171),NOT(ISNUMBER($X171))),0,IF(BL$132&gt;=YEAR($T171),$W171,0))</f>
        <v/>
      </c>
      <c r="BM171" s="240">
        <f>IF(OR(NOT(ISNUMBER($T171)),ISBLANK($W171),NOT(ISNUMBER($X171))),0,IF(BM$132&gt;=YEAR($T171),$W171,0))</f>
        <v/>
      </c>
      <c r="BN171" s="240">
        <f>IF(OR(NOT(ISNUMBER($T171)),ISBLANK($W171),NOT(ISNUMBER($X171))),0,IF(BN$132&gt;=YEAR($T171),$W171,0))</f>
        <v/>
      </c>
      <c r="BO171" s="240">
        <f>IF(OR(NOT(ISNUMBER($T171)),ISBLANK($W171),NOT(ISNUMBER($X171))),0,IF(BO$132&gt;=YEAR($T171),$W171,0))</f>
        <v/>
      </c>
      <c r="BP171" s="240">
        <f>IF(OR(NOT(ISNUMBER($T171)),ISBLANK($W171),NOT(ISNUMBER($X171))),0,IF(BP$132&gt;=YEAR($T171),$W171,0))</f>
        <v/>
      </c>
      <c r="BQ171" s="240">
        <f>IF(OR(NOT(ISNUMBER($T171)),ISBLANK($W171),NOT(ISNUMBER($X171))),0,IF(BQ$132&gt;=YEAR($T171),$W171,0))</f>
        <v/>
      </c>
      <c r="BR171" s="240">
        <f>IF(OR(NOT(ISNUMBER($T171)),ISBLANK($W171),NOT(ISNUMBER($X171))),0,IF(BR$132&gt;=YEAR($T171),$W171,0))</f>
        <v/>
      </c>
      <c r="BS171" s="240">
        <f>IF(OR(NOT(ISNUMBER($T171)),ISBLANK($W171),NOT(ISNUMBER($X171))),0,IF(BS$132&gt;=YEAR($T171),$W171,0))</f>
        <v/>
      </c>
      <c r="BT171" s="240">
        <f>IF(OR(NOT(ISNUMBER($T171)),ISBLANK($W171),NOT(ISNUMBER($X171))),0,IF(BT$132&gt;=YEAR($T171),$W171,0))</f>
        <v/>
      </c>
      <c r="BU171" s="240">
        <f>IF(OR(NOT(ISNUMBER($T171)),ISBLANK($W171),NOT(ISNUMBER($X171))),0,IF(BU$132&gt;=YEAR($T171),$W171,0))</f>
        <v/>
      </c>
      <c r="BV171" s="240">
        <f>IF(OR(NOT(ISNUMBER($T171)),ISBLANK($W171),NOT(ISNUMBER($X171))),0,IF(BV$132&gt;=YEAR($T171),$W171,0))</f>
        <v/>
      </c>
      <c r="BW171" s="240">
        <f>IF(OR(NOT(ISNUMBER($T171)),ISBLANK($W171),NOT(ISNUMBER($X171))),0,IF(BW$132&gt;=YEAR($T171),$W171,0))</f>
        <v/>
      </c>
      <c r="BX171" s="240">
        <f>IF(OR(NOT(ISNUMBER($T171)),ISBLANK($W171),NOT(ISNUMBER($X171))),0,IF(BX$132&gt;=YEAR($T171),$W171,0))</f>
        <v/>
      </c>
      <c r="BY171" s="240">
        <f>IF(OR(NOT(ISNUMBER($T171)),ISBLANK($W171),NOT(ISNUMBER($X171))),0,IF(BY$132&gt;=YEAR($T171),$W171,0))</f>
        <v/>
      </c>
    </row>
    <row r="172" ht="15" customHeight="1" s="503">
      <c r="S172" s="12">
        <f>S47</f>
        <v/>
      </c>
      <c r="T172" s="176">
        <f>IFERROR( IF(ISBLANK(C53),"",IF(C53&lt;HLOOKUP(S47,$Z$275:$AC$280,5,FALSE),"",C53 ) ),"")</f>
        <v/>
      </c>
      <c r="U172" s="527">
        <f>U47</f>
        <v/>
      </c>
      <c r="V172" s="285">
        <f>V47</f>
        <v/>
      </c>
      <c r="W172" s="512">
        <f>W47</f>
        <v/>
      </c>
      <c r="X172" s="512">
        <f>X47</f>
        <v/>
      </c>
      <c r="Z172" s="240">
        <f>IF(OR(NOT(ISNUMBER($T172)),ISBLANK($W172),NOT(ISNUMBER($X172))),0,IF(Z$132&gt;=YEAR($T172),$W172,0))</f>
        <v/>
      </c>
      <c r="AA172" s="240">
        <f>IF(OR(NOT(ISNUMBER($T172)),ISBLANK($W172),NOT(ISNUMBER($X172))),0,IF(AA$132&gt;=YEAR($T172),$W172,0))</f>
        <v/>
      </c>
      <c r="AB172" s="240">
        <f>IF(OR(NOT(ISNUMBER($T172)),ISBLANK($W172),NOT(ISNUMBER($X172))),0,IF(AB$132&gt;=YEAR($T172),$W172,0))</f>
        <v/>
      </c>
      <c r="AC172" s="240">
        <f>IF(OR(NOT(ISNUMBER($T172)),ISBLANK($W172),NOT(ISNUMBER($X172))),0,IF(AC$132&gt;=YEAR($T172),$W172,0))</f>
        <v/>
      </c>
      <c r="AD172" s="240">
        <f>IF(OR(NOT(ISNUMBER($T172)),ISBLANK($W172),NOT(ISNUMBER($X172))),0,IF(AD$132&gt;=YEAR($T172),$W172,0))</f>
        <v/>
      </c>
      <c r="AE172" s="240">
        <f>IF(OR(NOT(ISNUMBER($T172)),ISBLANK($W172),NOT(ISNUMBER($X172))),0,IF(AE$132&gt;=YEAR($T172),$W172,0))</f>
        <v/>
      </c>
      <c r="AF172" s="240">
        <f>IF(OR(NOT(ISNUMBER($T172)),ISBLANK($W172),NOT(ISNUMBER($X172))),0,IF(AF$132&gt;=YEAR($T172),$W172,0))</f>
        <v/>
      </c>
      <c r="AG172" s="240">
        <f>IF(OR(NOT(ISNUMBER($T172)),ISBLANK($W172),NOT(ISNUMBER($X172))),0,IF(AG$132&gt;=YEAR($T172),$W172,0))</f>
        <v/>
      </c>
      <c r="AH172" s="240">
        <f>IF(OR(NOT(ISNUMBER($T172)),ISBLANK($W172),NOT(ISNUMBER($X172))),0,IF(AH$132&gt;=YEAR($T172),$W172,0))</f>
        <v/>
      </c>
      <c r="AI172" s="240">
        <f>IF(OR(NOT(ISNUMBER($T172)),ISBLANK($W172),NOT(ISNUMBER($X172))),0,IF(AI$132&gt;=YEAR($T172),$W172,0))</f>
        <v/>
      </c>
      <c r="AJ172" s="240">
        <f>IF(OR(NOT(ISNUMBER($T172)),ISBLANK($W172),NOT(ISNUMBER($X172))),0,IF(AJ$132&gt;=YEAR($T172),$W172,0))</f>
        <v/>
      </c>
      <c r="AK172" s="240">
        <f>IF(OR(NOT(ISNUMBER($T172)),ISBLANK($W172),NOT(ISNUMBER($X172))),0,IF(AK$132&gt;=YEAR($T172),$W172,0))</f>
        <v/>
      </c>
      <c r="AL172" s="240">
        <f>IF(OR(NOT(ISNUMBER($T172)),ISBLANK($W172),NOT(ISNUMBER($X172))),0,IF(AL$132&gt;=YEAR($T172),$W172,0))</f>
        <v/>
      </c>
      <c r="AM172" s="240">
        <f>IF(OR(NOT(ISNUMBER($T172)),ISBLANK($W172),NOT(ISNUMBER($X172))),0,IF(AM$132&gt;=YEAR($T172),$W172,0))</f>
        <v/>
      </c>
      <c r="AN172" s="240">
        <f>IF(OR(NOT(ISNUMBER($T172)),ISBLANK($W172),NOT(ISNUMBER($X172))),0,IF(AN$132&gt;=YEAR($T172),$W172,0))</f>
        <v/>
      </c>
      <c r="AO172" s="240">
        <f>IF(OR(NOT(ISNUMBER($T172)),ISBLANK($W172),NOT(ISNUMBER($X172))),0,IF(AO$132&gt;=YEAR($T172),$W172,0))</f>
        <v/>
      </c>
      <c r="AP172" s="240">
        <f>IF(OR(NOT(ISNUMBER($T172)),ISBLANK($W172),NOT(ISNUMBER($X172))),0,IF(AP$132&gt;=YEAR($T172),$W172,0))</f>
        <v/>
      </c>
      <c r="AQ172" s="240">
        <f>IF(OR(NOT(ISNUMBER($T172)),ISBLANK($W172),NOT(ISNUMBER($X172))),0,IF(AQ$132&gt;=YEAR($T172),$W172,0))</f>
        <v/>
      </c>
      <c r="AR172" s="240">
        <f>IF(OR(NOT(ISNUMBER($T172)),ISBLANK($W172),NOT(ISNUMBER($X172))),0,IF(AR$132&gt;=YEAR($T172),$W172,0))</f>
        <v/>
      </c>
      <c r="AS172" s="240">
        <f>IF(OR(NOT(ISNUMBER($T172)),ISBLANK($W172),NOT(ISNUMBER($X172))),0,IF(AS$132&gt;=YEAR($T172),$W172,0))</f>
        <v/>
      </c>
      <c r="AT172" s="240">
        <f>IF(OR(NOT(ISNUMBER($T172)),ISBLANK($W172),NOT(ISNUMBER($X172))),0,IF(AT$132&gt;=YEAR($T172),$W172,0))</f>
        <v/>
      </c>
      <c r="AU172" s="240">
        <f>IF(OR(NOT(ISNUMBER($T172)),ISBLANK($W172),NOT(ISNUMBER($X172))),0,IF(AU$132&gt;=YEAR($T172),$W172,0))</f>
        <v/>
      </c>
      <c r="AV172" s="240">
        <f>IF(OR(NOT(ISNUMBER($T172)),ISBLANK($W172),NOT(ISNUMBER($X172))),0,IF(AV$132&gt;=YEAR($T172),$W172,0))</f>
        <v/>
      </c>
      <c r="AW172" s="240">
        <f>IF(OR(NOT(ISNUMBER($T172)),ISBLANK($W172),NOT(ISNUMBER($X172))),0,IF(AW$132&gt;=YEAR($T172),$W172,0))</f>
        <v/>
      </c>
      <c r="AX172" s="240">
        <f>IF(OR(NOT(ISNUMBER($T172)),ISBLANK($W172),NOT(ISNUMBER($X172))),0,IF(AX$132&gt;=YEAR($T172),$W172,0))</f>
        <v/>
      </c>
      <c r="AY172" s="240">
        <f>IF(OR(NOT(ISNUMBER($T172)),ISBLANK($W172),NOT(ISNUMBER($X172))),0,IF(AY$132&gt;=YEAR($T172),$W172,0))</f>
        <v/>
      </c>
      <c r="AZ172" s="240">
        <f>IF(OR(NOT(ISNUMBER($T172)),ISBLANK($W172),NOT(ISNUMBER($X172))),0,IF(AZ$132&gt;=YEAR($T172),$W172,0))</f>
        <v/>
      </c>
      <c r="BA172" s="240">
        <f>IF(OR(NOT(ISNUMBER($T172)),ISBLANK($W172),NOT(ISNUMBER($X172))),0,IF(BA$132&gt;=YEAR($T172),$W172,0))</f>
        <v/>
      </c>
      <c r="BB172" s="240">
        <f>IF(OR(NOT(ISNUMBER($T172)),ISBLANK($W172),NOT(ISNUMBER($X172))),0,IF(BB$132&gt;=YEAR($T172),$W172,0))</f>
        <v/>
      </c>
      <c r="BC172" s="240">
        <f>IF(OR(NOT(ISNUMBER($T172)),ISBLANK($W172),NOT(ISNUMBER($X172))),0,IF(BC$132&gt;=YEAR($T172),$W172,0))</f>
        <v/>
      </c>
      <c r="BD172" s="240">
        <f>IF(OR(NOT(ISNUMBER($T172)),ISBLANK($W172),NOT(ISNUMBER($X172))),0,IF(BD$132&gt;=YEAR($T172),$W172,0))</f>
        <v/>
      </c>
      <c r="BE172" s="240">
        <f>IF(OR(NOT(ISNUMBER($T172)),ISBLANK($W172),NOT(ISNUMBER($X172))),0,IF(BE$132&gt;=YEAR($T172),$W172,0))</f>
        <v/>
      </c>
      <c r="BF172" s="240">
        <f>IF(OR(NOT(ISNUMBER($T172)),ISBLANK($W172),NOT(ISNUMBER($X172))),0,IF(BF$132&gt;=YEAR($T172),$W172,0))</f>
        <v/>
      </c>
      <c r="BG172" s="240">
        <f>IF(OR(NOT(ISNUMBER($T172)),ISBLANK($W172),NOT(ISNUMBER($X172))),0,IF(BG$132&gt;=YEAR($T172),$W172,0))</f>
        <v/>
      </c>
      <c r="BH172" s="240">
        <f>IF(OR(NOT(ISNUMBER($T172)),ISBLANK($W172),NOT(ISNUMBER($X172))),0,IF(BH$132&gt;=YEAR($T172),$W172,0))</f>
        <v/>
      </c>
      <c r="BI172" s="240">
        <f>IF(OR(NOT(ISNUMBER($T172)),ISBLANK($W172),NOT(ISNUMBER($X172))),0,IF(BI$132&gt;=YEAR($T172),$W172,0))</f>
        <v/>
      </c>
      <c r="BJ172" s="240">
        <f>IF(OR(NOT(ISNUMBER($T172)),ISBLANK($W172),NOT(ISNUMBER($X172))),0,IF(BJ$132&gt;=YEAR($T172),$W172,0))</f>
        <v/>
      </c>
      <c r="BK172" s="240">
        <f>IF(OR(NOT(ISNUMBER($T172)),ISBLANK($W172),NOT(ISNUMBER($X172))),0,IF(BK$132&gt;=YEAR($T172),$W172,0))</f>
        <v/>
      </c>
      <c r="BL172" s="240">
        <f>IF(OR(NOT(ISNUMBER($T172)),ISBLANK($W172),NOT(ISNUMBER($X172))),0,IF(BL$132&gt;=YEAR($T172),$W172,0))</f>
        <v/>
      </c>
      <c r="BM172" s="240">
        <f>IF(OR(NOT(ISNUMBER($T172)),ISBLANK($W172),NOT(ISNUMBER($X172))),0,IF(BM$132&gt;=YEAR($T172),$W172,0))</f>
        <v/>
      </c>
      <c r="BN172" s="240">
        <f>IF(OR(NOT(ISNUMBER($T172)),ISBLANK($W172),NOT(ISNUMBER($X172))),0,IF(BN$132&gt;=YEAR($T172),$W172,0))</f>
        <v/>
      </c>
      <c r="BO172" s="240">
        <f>IF(OR(NOT(ISNUMBER($T172)),ISBLANK($W172),NOT(ISNUMBER($X172))),0,IF(BO$132&gt;=YEAR($T172),$W172,0))</f>
        <v/>
      </c>
      <c r="BP172" s="240">
        <f>IF(OR(NOT(ISNUMBER($T172)),ISBLANK($W172),NOT(ISNUMBER($X172))),0,IF(BP$132&gt;=YEAR($T172),$W172,0))</f>
        <v/>
      </c>
      <c r="BQ172" s="240">
        <f>IF(OR(NOT(ISNUMBER($T172)),ISBLANK($W172),NOT(ISNUMBER($X172))),0,IF(BQ$132&gt;=YEAR($T172),$W172,0))</f>
        <v/>
      </c>
      <c r="BR172" s="240">
        <f>IF(OR(NOT(ISNUMBER($T172)),ISBLANK($W172),NOT(ISNUMBER($X172))),0,IF(BR$132&gt;=YEAR($T172),$W172,0))</f>
        <v/>
      </c>
      <c r="BS172" s="240">
        <f>IF(OR(NOT(ISNUMBER($T172)),ISBLANK($W172),NOT(ISNUMBER($X172))),0,IF(BS$132&gt;=YEAR($T172),$W172,0))</f>
        <v/>
      </c>
      <c r="BT172" s="240">
        <f>IF(OR(NOT(ISNUMBER($T172)),ISBLANK($W172),NOT(ISNUMBER($X172))),0,IF(BT$132&gt;=YEAR($T172),$W172,0))</f>
        <v/>
      </c>
      <c r="BU172" s="240">
        <f>IF(OR(NOT(ISNUMBER($T172)),ISBLANK($W172),NOT(ISNUMBER($X172))),0,IF(BU$132&gt;=YEAR($T172),$W172,0))</f>
        <v/>
      </c>
      <c r="BV172" s="240">
        <f>IF(OR(NOT(ISNUMBER($T172)),ISBLANK($W172),NOT(ISNUMBER($X172))),0,IF(BV$132&gt;=YEAR($T172),$W172,0))</f>
        <v/>
      </c>
      <c r="BW172" s="240">
        <f>IF(OR(NOT(ISNUMBER($T172)),ISBLANK($W172),NOT(ISNUMBER($X172))),0,IF(BW$132&gt;=YEAR($T172),$W172,0))</f>
        <v/>
      </c>
      <c r="BX172" s="240">
        <f>IF(OR(NOT(ISNUMBER($T172)),ISBLANK($W172),NOT(ISNUMBER($X172))),0,IF(BX$132&gt;=YEAR($T172),$W172,0))</f>
        <v/>
      </c>
      <c r="BY172" s="240">
        <f>IF(OR(NOT(ISNUMBER($T172)),ISBLANK($W172),NOT(ISNUMBER($X172))),0,IF(BY$132&gt;=YEAR($T172),$W172,0))</f>
        <v/>
      </c>
    </row>
    <row r="173" ht="15" customHeight="1" s="503">
      <c r="S173" s="12">
        <f>S48</f>
        <v/>
      </c>
      <c r="T173" s="176">
        <f>IFERROR( IF(ISBLANK(C54),"",IF(C54&lt;HLOOKUP(S48,$Z$275:$AC$280,5,FALSE),"",C54 ) ),"")</f>
        <v/>
      </c>
      <c r="U173" s="527">
        <f>U48</f>
        <v/>
      </c>
      <c r="V173" s="285">
        <f>V48</f>
        <v/>
      </c>
      <c r="W173" s="512">
        <f>W48</f>
        <v/>
      </c>
      <c r="X173" s="512">
        <f>X48</f>
        <v/>
      </c>
      <c r="Z173" s="240">
        <f>IF(OR(NOT(ISNUMBER($T173)),ISBLANK($W173),NOT(ISNUMBER($X173))),0,IF(Z$132&gt;=YEAR($T173),$W173,0))</f>
        <v/>
      </c>
      <c r="AA173" s="240">
        <f>IF(OR(NOT(ISNUMBER($T173)),ISBLANK($W173),NOT(ISNUMBER($X173))),0,IF(AA$132&gt;=YEAR($T173),$W173,0))</f>
        <v/>
      </c>
      <c r="AB173" s="240">
        <f>IF(OR(NOT(ISNUMBER($T173)),ISBLANK($W173),NOT(ISNUMBER($X173))),0,IF(AB$132&gt;=YEAR($T173),$W173,0))</f>
        <v/>
      </c>
      <c r="AC173" s="240">
        <f>IF(OR(NOT(ISNUMBER($T173)),ISBLANK($W173),NOT(ISNUMBER($X173))),0,IF(AC$132&gt;=YEAR($T173),$W173,0))</f>
        <v/>
      </c>
      <c r="AD173" s="240">
        <f>IF(OR(NOT(ISNUMBER($T173)),ISBLANK($W173),NOT(ISNUMBER($X173))),0,IF(AD$132&gt;=YEAR($T173),$W173,0))</f>
        <v/>
      </c>
      <c r="AE173" s="240">
        <f>IF(OR(NOT(ISNUMBER($T173)),ISBLANK($W173),NOT(ISNUMBER($X173))),0,IF(AE$132&gt;=YEAR($T173),$W173,0))</f>
        <v/>
      </c>
      <c r="AF173" s="240">
        <f>IF(OR(NOT(ISNUMBER($T173)),ISBLANK($W173),NOT(ISNUMBER($X173))),0,IF(AF$132&gt;=YEAR($T173),$W173,0))</f>
        <v/>
      </c>
      <c r="AG173" s="240">
        <f>IF(OR(NOT(ISNUMBER($T173)),ISBLANK($W173),NOT(ISNUMBER($X173))),0,IF(AG$132&gt;=YEAR($T173),$W173,0))</f>
        <v/>
      </c>
      <c r="AH173" s="240">
        <f>IF(OR(NOT(ISNUMBER($T173)),ISBLANK($W173),NOT(ISNUMBER($X173))),0,IF(AH$132&gt;=YEAR($T173),$W173,0))</f>
        <v/>
      </c>
      <c r="AI173" s="240">
        <f>IF(OR(NOT(ISNUMBER($T173)),ISBLANK($W173),NOT(ISNUMBER($X173))),0,IF(AI$132&gt;=YEAR($T173),$W173,0))</f>
        <v/>
      </c>
      <c r="AJ173" s="240">
        <f>IF(OR(NOT(ISNUMBER($T173)),ISBLANK($W173),NOT(ISNUMBER($X173))),0,IF(AJ$132&gt;=YEAR($T173),$W173,0))</f>
        <v/>
      </c>
      <c r="AK173" s="240">
        <f>IF(OR(NOT(ISNUMBER($T173)),ISBLANK($W173),NOT(ISNUMBER($X173))),0,IF(AK$132&gt;=YEAR($T173),$W173,0))</f>
        <v/>
      </c>
      <c r="AL173" s="240">
        <f>IF(OR(NOT(ISNUMBER($T173)),ISBLANK($W173),NOT(ISNUMBER($X173))),0,IF(AL$132&gt;=YEAR($T173),$W173,0))</f>
        <v/>
      </c>
      <c r="AM173" s="240">
        <f>IF(OR(NOT(ISNUMBER($T173)),ISBLANK($W173),NOT(ISNUMBER($X173))),0,IF(AM$132&gt;=YEAR($T173),$W173,0))</f>
        <v/>
      </c>
      <c r="AN173" s="240">
        <f>IF(OR(NOT(ISNUMBER($T173)),ISBLANK($W173),NOT(ISNUMBER($X173))),0,IF(AN$132&gt;=YEAR($T173),$W173,0))</f>
        <v/>
      </c>
      <c r="AO173" s="240">
        <f>IF(OR(NOT(ISNUMBER($T173)),ISBLANK($W173),NOT(ISNUMBER($X173))),0,IF(AO$132&gt;=YEAR($T173),$W173,0))</f>
        <v/>
      </c>
      <c r="AP173" s="240">
        <f>IF(OR(NOT(ISNUMBER($T173)),ISBLANK($W173),NOT(ISNUMBER($X173))),0,IF(AP$132&gt;=YEAR($T173),$W173,0))</f>
        <v/>
      </c>
      <c r="AQ173" s="240">
        <f>IF(OR(NOT(ISNUMBER($T173)),ISBLANK($W173),NOT(ISNUMBER($X173))),0,IF(AQ$132&gt;=YEAR($T173),$W173,0))</f>
        <v/>
      </c>
      <c r="AR173" s="240">
        <f>IF(OR(NOT(ISNUMBER($T173)),ISBLANK($W173),NOT(ISNUMBER($X173))),0,IF(AR$132&gt;=YEAR($T173),$W173,0))</f>
        <v/>
      </c>
      <c r="AS173" s="240">
        <f>IF(OR(NOT(ISNUMBER($T173)),ISBLANK($W173),NOT(ISNUMBER($X173))),0,IF(AS$132&gt;=YEAR($T173),$W173,0))</f>
        <v/>
      </c>
      <c r="AT173" s="240">
        <f>IF(OR(NOT(ISNUMBER($T173)),ISBLANK($W173),NOT(ISNUMBER($X173))),0,IF(AT$132&gt;=YEAR($T173),$W173,0))</f>
        <v/>
      </c>
      <c r="AU173" s="240">
        <f>IF(OR(NOT(ISNUMBER($T173)),ISBLANK($W173),NOT(ISNUMBER($X173))),0,IF(AU$132&gt;=YEAR($T173),$W173,0))</f>
        <v/>
      </c>
      <c r="AV173" s="240">
        <f>IF(OR(NOT(ISNUMBER($T173)),ISBLANK($W173),NOT(ISNUMBER($X173))),0,IF(AV$132&gt;=YEAR($T173),$W173,0))</f>
        <v/>
      </c>
      <c r="AW173" s="240">
        <f>IF(OR(NOT(ISNUMBER($T173)),ISBLANK($W173),NOT(ISNUMBER($X173))),0,IF(AW$132&gt;=YEAR($T173),$W173,0))</f>
        <v/>
      </c>
      <c r="AX173" s="240">
        <f>IF(OR(NOT(ISNUMBER($T173)),ISBLANK($W173),NOT(ISNUMBER($X173))),0,IF(AX$132&gt;=YEAR($T173),$W173,0))</f>
        <v/>
      </c>
      <c r="AY173" s="240">
        <f>IF(OR(NOT(ISNUMBER($T173)),ISBLANK($W173),NOT(ISNUMBER($X173))),0,IF(AY$132&gt;=YEAR($T173),$W173,0))</f>
        <v/>
      </c>
      <c r="AZ173" s="240">
        <f>IF(OR(NOT(ISNUMBER($T173)),ISBLANK($W173),NOT(ISNUMBER($X173))),0,IF(AZ$132&gt;=YEAR($T173),$W173,0))</f>
        <v/>
      </c>
      <c r="BA173" s="240">
        <f>IF(OR(NOT(ISNUMBER($T173)),ISBLANK($W173),NOT(ISNUMBER($X173))),0,IF(BA$132&gt;=YEAR($T173),$W173,0))</f>
        <v/>
      </c>
      <c r="BB173" s="240">
        <f>IF(OR(NOT(ISNUMBER($T173)),ISBLANK($W173),NOT(ISNUMBER($X173))),0,IF(BB$132&gt;=YEAR($T173),$W173,0))</f>
        <v/>
      </c>
      <c r="BC173" s="240">
        <f>IF(OR(NOT(ISNUMBER($T173)),ISBLANK($W173),NOT(ISNUMBER($X173))),0,IF(BC$132&gt;=YEAR($T173),$W173,0))</f>
        <v/>
      </c>
      <c r="BD173" s="240">
        <f>IF(OR(NOT(ISNUMBER($T173)),ISBLANK($W173),NOT(ISNUMBER($X173))),0,IF(BD$132&gt;=YEAR($T173),$W173,0))</f>
        <v/>
      </c>
      <c r="BE173" s="240">
        <f>IF(OR(NOT(ISNUMBER($T173)),ISBLANK($W173),NOT(ISNUMBER($X173))),0,IF(BE$132&gt;=YEAR($T173),$W173,0))</f>
        <v/>
      </c>
      <c r="BF173" s="240">
        <f>IF(OR(NOT(ISNUMBER($T173)),ISBLANK($W173),NOT(ISNUMBER($X173))),0,IF(BF$132&gt;=YEAR($T173),$W173,0))</f>
        <v/>
      </c>
      <c r="BG173" s="240">
        <f>IF(OR(NOT(ISNUMBER($T173)),ISBLANK($W173),NOT(ISNUMBER($X173))),0,IF(BG$132&gt;=YEAR($T173),$W173,0))</f>
        <v/>
      </c>
      <c r="BH173" s="240">
        <f>IF(OR(NOT(ISNUMBER($T173)),ISBLANK($W173),NOT(ISNUMBER($X173))),0,IF(BH$132&gt;=YEAR($T173),$W173,0))</f>
        <v/>
      </c>
      <c r="BI173" s="240">
        <f>IF(OR(NOT(ISNUMBER($T173)),ISBLANK($W173),NOT(ISNUMBER($X173))),0,IF(BI$132&gt;=YEAR($T173),$W173,0))</f>
        <v/>
      </c>
      <c r="BJ173" s="240">
        <f>IF(OR(NOT(ISNUMBER($T173)),ISBLANK($W173),NOT(ISNUMBER($X173))),0,IF(BJ$132&gt;=YEAR($T173),$W173,0))</f>
        <v/>
      </c>
      <c r="BK173" s="240">
        <f>IF(OR(NOT(ISNUMBER($T173)),ISBLANK($W173),NOT(ISNUMBER($X173))),0,IF(BK$132&gt;=YEAR($T173),$W173,0))</f>
        <v/>
      </c>
      <c r="BL173" s="240">
        <f>IF(OR(NOT(ISNUMBER($T173)),ISBLANK($W173),NOT(ISNUMBER($X173))),0,IF(BL$132&gt;=YEAR($T173),$W173,0))</f>
        <v/>
      </c>
      <c r="BM173" s="240">
        <f>IF(OR(NOT(ISNUMBER($T173)),ISBLANK($W173),NOT(ISNUMBER($X173))),0,IF(BM$132&gt;=YEAR($T173),$W173,0))</f>
        <v/>
      </c>
      <c r="BN173" s="240">
        <f>IF(OR(NOT(ISNUMBER($T173)),ISBLANK($W173),NOT(ISNUMBER($X173))),0,IF(BN$132&gt;=YEAR($T173),$W173,0))</f>
        <v/>
      </c>
      <c r="BO173" s="240">
        <f>IF(OR(NOT(ISNUMBER($T173)),ISBLANK($W173),NOT(ISNUMBER($X173))),0,IF(BO$132&gt;=YEAR($T173),$W173,0))</f>
        <v/>
      </c>
      <c r="BP173" s="240">
        <f>IF(OR(NOT(ISNUMBER($T173)),ISBLANK($W173),NOT(ISNUMBER($X173))),0,IF(BP$132&gt;=YEAR($T173),$W173,0))</f>
        <v/>
      </c>
      <c r="BQ173" s="240">
        <f>IF(OR(NOT(ISNUMBER($T173)),ISBLANK($W173),NOT(ISNUMBER($X173))),0,IF(BQ$132&gt;=YEAR($T173),$W173,0))</f>
        <v/>
      </c>
      <c r="BR173" s="240">
        <f>IF(OR(NOT(ISNUMBER($T173)),ISBLANK($W173),NOT(ISNUMBER($X173))),0,IF(BR$132&gt;=YEAR($T173),$W173,0))</f>
        <v/>
      </c>
      <c r="BS173" s="240">
        <f>IF(OR(NOT(ISNUMBER($T173)),ISBLANK($W173),NOT(ISNUMBER($X173))),0,IF(BS$132&gt;=YEAR($T173),$W173,0))</f>
        <v/>
      </c>
      <c r="BT173" s="240">
        <f>IF(OR(NOT(ISNUMBER($T173)),ISBLANK($W173),NOT(ISNUMBER($X173))),0,IF(BT$132&gt;=YEAR($T173),$W173,0))</f>
        <v/>
      </c>
      <c r="BU173" s="240">
        <f>IF(OR(NOT(ISNUMBER($T173)),ISBLANK($W173),NOT(ISNUMBER($X173))),0,IF(BU$132&gt;=YEAR($T173),$W173,0))</f>
        <v/>
      </c>
      <c r="BV173" s="240">
        <f>IF(OR(NOT(ISNUMBER($T173)),ISBLANK($W173),NOT(ISNUMBER($X173))),0,IF(BV$132&gt;=YEAR($T173),$W173,0))</f>
        <v/>
      </c>
      <c r="BW173" s="240">
        <f>IF(OR(NOT(ISNUMBER($T173)),ISBLANK($W173),NOT(ISNUMBER($X173))),0,IF(BW$132&gt;=YEAR($T173),$W173,0))</f>
        <v/>
      </c>
      <c r="BX173" s="240">
        <f>IF(OR(NOT(ISNUMBER($T173)),ISBLANK($W173),NOT(ISNUMBER($X173))),0,IF(BX$132&gt;=YEAR($T173),$W173,0))</f>
        <v/>
      </c>
      <c r="BY173" s="240">
        <f>IF(OR(NOT(ISNUMBER($T173)),ISBLANK($W173),NOT(ISNUMBER($X173))),0,IF(BY$132&gt;=YEAR($T173),$W173,0))</f>
        <v/>
      </c>
    </row>
    <row r="174" ht="15" customHeight="1" s="503">
      <c r="S174" s="12">
        <f>S49</f>
        <v/>
      </c>
      <c r="T174" s="176">
        <f>IFERROR( IF(ISBLANK(C55),"",IF(C55&lt;HLOOKUP(S49,$Z$275:$AC$280,5,FALSE),"",C55 ) ),"")</f>
        <v/>
      </c>
      <c r="U174" s="527">
        <f>U49</f>
        <v/>
      </c>
      <c r="V174" s="285">
        <f>V49</f>
        <v/>
      </c>
      <c r="W174" s="512">
        <f>W49</f>
        <v/>
      </c>
      <c r="X174" s="512">
        <f>X49</f>
        <v/>
      </c>
      <c r="Z174" s="240">
        <f>IF(OR(NOT(ISNUMBER($T174)),ISBLANK($W174),NOT(ISNUMBER($X174))),0,IF(Z$132&gt;=YEAR($T174),$W174,0))</f>
        <v/>
      </c>
      <c r="AA174" s="240">
        <f>IF(OR(NOT(ISNUMBER($T174)),ISBLANK($W174),NOT(ISNUMBER($X174))),0,IF(AA$132&gt;=YEAR($T174),$W174,0))</f>
        <v/>
      </c>
      <c r="AB174" s="240">
        <f>IF(OR(NOT(ISNUMBER($T174)),ISBLANK($W174),NOT(ISNUMBER($X174))),0,IF(AB$132&gt;=YEAR($T174),$W174,0))</f>
        <v/>
      </c>
      <c r="AC174" s="240">
        <f>IF(OR(NOT(ISNUMBER($T174)),ISBLANK($W174),NOT(ISNUMBER($X174))),0,IF(AC$132&gt;=YEAR($T174),$W174,0))</f>
        <v/>
      </c>
      <c r="AD174" s="240">
        <f>IF(OR(NOT(ISNUMBER($T174)),ISBLANK($W174),NOT(ISNUMBER($X174))),0,IF(AD$132&gt;=YEAR($T174),$W174,0))</f>
        <v/>
      </c>
      <c r="AE174" s="240">
        <f>IF(OR(NOT(ISNUMBER($T174)),ISBLANK($W174),NOT(ISNUMBER($X174))),0,IF(AE$132&gt;=YEAR($T174),$W174,0))</f>
        <v/>
      </c>
      <c r="AF174" s="240">
        <f>IF(OR(NOT(ISNUMBER($T174)),ISBLANK($W174),NOT(ISNUMBER($X174))),0,IF(AF$132&gt;=YEAR($T174),$W174,0))</f>
        <v/>
      </c>
      <c r="AG174" s="240">
        <f>IF(OR(NOT(ISNUMBER($T174)),ISBLANK($W174),NOT(ISNUMBER($X174))),0,IF(AG$132&gt;=YEAR($T174),$W174,0))</f>
        <v/>
      </c>
      <c r="AH174" s="240">
        <f>IF(OR(NOT(ISNUMBER($T174)),ISBLANK($W174),NOT(ISNUMBER($X174))),0,IF(AH$132&gt;=YEAR($T174),$W174,0))</f>
        <v/>
      </c>
      <c r="AI174" s="240">
        <f>IF(OR(NOT(ISNUMBER($T174)),ISBLANK($W174),NOT(ISNUMBER($X174))),0,IF(AI$132&gt;=YEAR($T174),$W174,0))</f>
        <v/>
      </c>
      <c r="AJ174" s="240">
        <f>IF(OR(NOT(ISNUMBER($T174)),ISBLANK($W174),NOT(ISNUMBER($X174))),0,IF(AJ$132&gt;=YEAR($T174),$W174,0))</f>
        <v/>
      </c>
      <c r="AK174" s="240">
        <f>IF(OR(NOT(ISNUMBER($T174)),ISBLANK($W174),NOT(ISNUMBER($X174))),0,IF(AK$132&gt;=YEAR($T174),$W174,0))</f>
        <v/>
      </c>
      <c r="AL174" s="240">
        <f>IF(OR(NOT(ISNUMBER($T174)),ISBLANK($W174),NOT(ISNUMBER($X174))),0,IF(AL$132&gt;=YEAR($T174),$W174,0))</f>
        <v/>
      </c>
      <c r="AM174" s="240">
        <f>IF(OR(NOT(ISNUMBER($T174)),ISBLANK($W174),NOT(ISNUMBER($X174))),0,IF(AM$132&gt;=YEAR($T174),$W174,0))</f>
        <v/>
      </c>
      <c r="AN174" s="240">
        <f>IF(OR(NOT(ISNUMBER($T174)),ISBLANK($W174),NOT(ISNUMBER($X174))),0,IF(AN$132&gt;=YEAR($T174),$W174,0))</f>
        <v/>
      </c>
      <c r="AO174" s="240">
        <f>IF(OR(NOT(ISNUMBER($T174)),ISBLANK($W174),NOT(ISNUMBER($X174))),0,IF(AO$132&gt;=YEAR($T174),$W174,0))</f>
        <v/>
      </c>
      <c r="AP174" s="240">
        <f>IF(OR(NOT(ISNUMBER($T174)),ISBLANK($W174),NOT(ISNUMBER($X174))),0,IF(AP$132&gt;=YEAR($T174),$W174,0))</f>
        <v/>
      </c>
      <c r="AQ174" s="240">
        <f>IF(OR(NOT(ISNUMBER($T174)),ISBLANK($W174),NOT(ISNUMBER($X174))),0,IF(AQ$132&gt;=YEAR($T174),$W174,0))</f>
        <v/>
      </c>
      <c r="AR174" s="240">
        <f>IF(OR(NOT(ISNUMBER($T174)),ISBLANK($W174),NOT(ISNUMBER($X174))),0,IF(AR$132&gt;=YEAR($T174),$W174,0))</f>
        <v/>
      </c>
      <c r="AS174" s="240">
        <f>IF(OR(NOT(ISNUMBER($T174)),ISBLANK($W174),NOT(ISNUMBER($X174))),0,IF(AS$132&gt;=YEAR($T174),$W174,0))</f>
        <v/>
      </c>
      <c r="AT174" s="240">
        <f>IF(OR(NOT(ISNUMBER($T174)),ISBLANK($W174),NOT(ISNUMBER($X174))),0,IF(AT$132&gt;=YEAR($T174),$W174,0))</f>
        <v/>
      </c>
      <c r="AU174" s="240">
        <f>IF(OR(NOT(ISNUMBER($T174)),ISBLANK($W174),NOT(ISNUMBER($X174))),0,IF(AU$132&gt;=YEAR($T174),$W174,0))</f>
        <v/>
      </c>
      <c r="AV174" s="240">
        <f>IF(OR(NOT(ISNUMBER($T174)),ISBLANK($W174),NOT(ISNUMBER($X174))),0,IF(AV$132&gt;=YEAR($T174),$W174,0))</f>
        <v/>
      </c>
      <c r="AW174" s="240">
        <f>IF(OR(NOT(ISNUMBER($T174)),ISBLANK($W174),NOT(ISNUMBER($X174))),0,IF(AW$132&gt;=YEAR($T174),$W174,0))</f>
        <v/>
      </c>
      <c r="AX174" s="240">
        <f>IF(OR(NOT(ISNUMBER($T174)),ISBLANK($W174),NOT(ISNUMBER($X174))),0,IF(AX$132&gt;=YEAR($T174),$W174,0))</f>
        <v/>
      </c>
      <c r="AY174" s="240">
        <f>IF(OR(NOT(ISNUMBER($T174)),ISBLANK($W174),NOT(ISNUMBER($X174))),0,IF(AY$132&gt;=YEAR($T174),$W174,0))</f>
        <v/>
      </c>
      <c r="AZ174" s="240">
        <f>IF(OR(NOT(ISNUMBER($T174)),ISBLANK($W174),NOT(ISNUMBER($X174))),0,IF(AZ$132&gt;=YEAR($T174),$W174,0))</f>
        <v/>
      </c>
      <c r="BA174" s="240">
        <f>IF(OR(NOT(ISNUMBER($T174)),ISBLANK($W174),NOT(ISNUMBER($X174))),0,IF(BA$132&gt;=YEAR($T174),$W174,0))</f>
        <v/>
      </c>
      <c r="BB174" s="240">
        <f>IF(OR(NOT(ISNUMBER($T174)),ISBLANK($W174),NOT(ISNUMBER($X174))),0,IF(BB$132&gt;=YEAR($T174),$W174,0))</f>
        <v/>
      </c>
      <c r="BC174" s="240">
        <f>IF(OR(NOT(ISNUMBER($T174)),ISBLANK($W174),NOT(ISNUMBER($X174))),0,IF(BC$132&gt;=YEAR($T174),$W174,0))</f>
        <v/>
      </c>
      <c r="BD174" s="240">
        <f>IF(OR(NOT(ISNUMBER($T174)),ISBLANK($W174),NOT(ISNUMBER($X174))),0,IF(BD$132&gt;=YEAR($T174),$W174,0))</f>
        <v/>
      </c>
      <c r="BE174" s="240">
        <f>IF(OR(NOT(ISNUMBER($T174)),ISBLANK($W174),NOT(ISNUMBER($X174))),0,IF(BE$132&gt;=YEAR($T174),$W174,0))</f>
        <v/>
      </c>
      <c r="BF174" s="240">
        <f>IF(OR(NOT(ISNUMBER($T174)),ISBLANK($W174),NOT(ISNUMBER($X174))),0,IF(BF$132&gt;=YEAR($T174),$W174,0))</f>
        <v/>
      </c>
      <c r="BG174" s="240">
        <f>IF(OR(NOT(ISNUMBER($T174)),ISBLANK($W174),NOT(ISNUMBER($X174))),0,IF(BG$132&gt;=YEAR($T174),$W174,0))</f>
        <v/>
      </c>
      <c r="BH174" s="240">
        <f>IF(OR(NOT(ISNUMBER($T174)),ISBLANK($W174),NOT(ISNUMBER($X174))),0,IF(BH$132&gt;=YEAR($T174),$W174,0))</f>
        <v/>
      </c>
      <c r="BI174" s="240">
        <f>IF(OR(NOT(ISNUMBER($T174)),ISBLANK($W174),NOT(ISNUMBER($X174))),0,IF(BI$132&gt;=YEAR($T174),$W174,0))</f>
        <v/>
      </c>
      <c r="BJ174" s="240">
        <f>IF(OR(NOT(ISNUMBER($T174)),ISBLANK($W174),NOT(ISNUMBER($X174))),0,IF(BJ$132&gt;=YEAR($T174),$W174,0))</f>
        <v/>
      </c>
      <c r="BK174" s="240">
        <f>IF(OR(NOT(ISNUMBER($T174)),ISBLANK($W174),NOT(ISNUMBER($X174))),0,IF(BK$132&gt;=YEAR($T174),$W174,0))</f>
        <v/>
      </c>
      <c r="BL174" s="240">
        <f>IF(OR(NOT(ISNUMBER($T174)),ISBLANK($W174),NOT(ISNUMBER($X174))),0,IF(BL$132&gt;=YEAR($T174),$W174,0))</f>
        <v/>
      </c>
      <c r="BM174" s="240">
        <f>IF(OR(NOT(ISNUMBER($T174)),ISBLANK($W174),NOT(ISNUMBER($X174))),0,IF(BM$132&gt;=YEAR($T174),$W174,0))</f>
        <v/>
      </c>
      <c r="BN174" s="240">
        <f>IF(OR(NOT(ISNUMBER($T174)),ISBLANK($W174),NOT(ISNUMBER($X174))),0,IF(BN$132&gt;=YEAR($T174),$W174,0))</f>
        <v/>
      </c>
      <c r="BO174" s="240">
        <f>IF(OR(NOT(ISNUMBER($T174)),ISBLANK($W174),NOT(ISNUMBER($X174))),0,IF(BO$132&gt;=YEAR($T174),$W174,0))</f>
        <v/>
      </c>
      <c r="BP174" s="240">
        <f>IF(OR(NOT(ISNUMBER($T174)),ISBLANK($W174),NOT(ISNUMBER($X174))),0,IF(BP$132&gt;=YEAR($T174),$W174,0))</f>
        <v/>
      </c>
      <c r="BQ174" s="240">
        <f>IF(OR(NOT(ISNUMBER($T174)),ISBLANK($W174),NOT(ISNUMBER($X174))),0,IF(BQ$132&gt;=YEAR($T174),$W174,0))</f>
        <v/>
      </c>
      <c r="BR174" s="240">
        <f>IF(OR(NOT(ISNUMBER($T174)),ISBLANK($W174),NOT(ISNUMBER($X174))),0,IF(BR$132&gt;=YEAR($T174),$W174,0))</f>
        <v/>
      </c>
      <c r="BS174" s="240">
        <f>IF(OR(NOT(ISNUMBER($T174)),ISBLANK($W174),NOT(ISNUMBER($X174))),0,IF(BS$132&gt;=YEAR($T174),$W174,0))</f>
        <v/>
      </c>
      <c r="BT174" s="240">
        <f>IF(OR(NOT(ISNUMBER($T174)),ISBLANK($W174),NOT(ISNUMBER($X174))),0,IF(BT$132&gt;=YEAR($T174),$W174,0))</f>
        <v/>
      </c>
      <c r="BU174" s="240">
        <f>IF(OR(NOT(ISNUMBER($T174)),ISBLANK($W174),NOT(ISNUMBER($X174))),0,IF(BU$132&gt;=YEAR($T174),$W174,0))</f>
        <v/>
      </c>
      <c r="BV174" s="240">
        <f>IF(OR(NOT(ISNUMBER($T174)),ISBLANK($W174),NOT(ISNUMBER($X174))),0,IF(BV$132&gt;=YEAR($T174),$W174,0))</f>
        <v/>
      </c>
      <c r="BW174" s="240">
        <f>IF(OR(NOT(ISNUMBER($T174)),ISBLANK($W174),NOT(ISNUMBER($X174))),0,IF(BW$132&gt;=YEAR($T174),$W174,0))</f>
        <v/>
      </c>
      <c r="BX174" s="240">
        <f>IF(OR(NOT(ISNUMBER($T174)),ISBLANK($W174),NOT(ISNUMBER($X174))),0,IF(BX$132&gt;=YEAR($T174),$W174,0))</f>
        <v/>
      </c>
      <c r="BY174" s="240">
        <f>IF(OR(NOT(ISNUMBER($T174)),ISBLANK($W174),NOT(ISNUMBER($X174))),0,IF(BY$132&gt;=YEAR($T174),$W174,0))</f>
        <v/>
      </c>
    </row>
    <row r="175" ht="15" customHeight="1" s="503">
      <c r="S175" s="12">
        <f>S50</f>
        <v/>
      </c>
      <c r="T175" s="176">
        <f>IFERROR( IF(ISBLANK(C56),"",IF(C56&lt;HLOOKUP(S50,$Z$275:$AC$280,5,FALSE),"",C56 ) ),"")</f>
        <v/>
      </c>
      <c r="U175" s="527">
        <f>U50</f>
        <v/>
      </c>
      <c r="V175" s="285">
        <f>V50</f>
        <v/>
      </c>
      <c r="W175" s="512">
        <f>W50</f>
        <v/>
      </c>
      <c r="X175" s="512">
        <f>X50</f>
        <v/>
      </c>
      <c r="Z175" s="240">
        <f>IF(OR(NOT(ISNUMBER($T175)),ISBLANK($W175),NOT(ISNUMBER($X175))),0,IF(Z$132&gt;=YEAR($T175),$W175,0))</f>
        <v/>
      </c>
      <c r="AA175" s="240">
        <f>IF(OR(NOT(ISNUMBER($T175)),ISBLANK($W175),NOT(ISNUMBER($X175))),0,IF(AA$132&gt;=YEAR($T175),$W175,0))</f>
        <v/>
      </c>
      <c r="AB175" s="240">
        <f>IF(OR(NOT(ISNUMBER($T175)),ISBLANK($W175),NOT(ISNUMBER($X175))),0,IF(AB$132&gt;=YEAR($T175),$W175,0))</f>
        <v/>
      </c>
      <c r="AC175" s="240">
        <f>IF(OR(NOT(ISNUMBER($T175)),ISBLANK($W175),NOT(ISNUMBER($X175))),0,IF(AC$132&gt;=YEAR($T175),$W175,0))</f>
        <v/>
      </c>
      <c r="AD175" s="240">
        <f>IF(OR(NOT(ISNUMBER($T175)),ISBLANK($W175),NOT(ISNUMBER($X175))),0,IF(AD$132&gt;=YEAR($T175),$W175,0))</f>
        <v/>
      </c>
      <c r="AE175" s="240">
        <f>IF(OR(NOT(ISNUMBER($T175)),ISBLANK($W175),NOT(ISNUMBER($X175))),0,IF(AE$132&gt;=YEAR($T175),$W175,0))</f>
        <v/>
      </c>
      <c r="AF175" s="240">
        <f>IF(OR(NOT(ISNUMBER($T175)),ISBLANK($W175),NOT(ISNUMBER($X175))),0,IF(AF$132&gt;=YEAR($T175),$W175,0))</f>
        <v/>
      </c>
      <c r="AG175" s="240">
        <f>IF(OR(NOT(ISNUMBER($T175)),ISBLANK($W175),NOT(ISNUMBER($X175))),0,IF(AG$132&gt;=YEAR($T175),$W175,0))</f>
        <v/>
      </c>
      <c r="AH175" s="240">
        <f>IF(OR(NOT(ISNUMBER($T175)),ISBLANK($W175),NOT(ISNUMBER($X175))),0,IF(AH$132&gt;=YEAR($T175),$W175,0))</f>
        <v/>
      </c>
      <c r="AI175" s="240">
        <f>IF(OR(NOT(ISNUMBER($T175)),ISBLANK($W175),NOT(ISNUMBER($X175))),0,IF(AI$132&gt;=YEAR($T175),$W175,0))</f>
        <v/>
      </c>
      <c r="AJ175" s="240">
        <f>IF(OR(NOT(ISNUMBER($T175)),ISBLANK($W175),NOT(ISNUMBER($X175))),0,IF(AJ$132&gt;=YEAR($T175),$W175,0))</f>
        <v/>
      </c>
      <c r="AK175" s="240">
        <f>IF(OR(NOT(ISNUMBER($T175)),ISBLANK($W175),NOT(ISNUMBER($X175))),0,IF(AK$132&gt;=YEAR($T175),$W175,0))</f>
        <v/>
      </c>
      <c r="AL175" s="240">
        <f>IF(OR(NOT(ISNUMBER($T175)),ISBLANK($W175),NOT(ISNUMBER($X175))),0,IF(AL$132&gt;=YEAR($T175),$W175,0))</f>
        <v/>
      </c>
      <c r="AM175" s="240">
        <f>IF(OR(NOT(ISNUMBER($T175)),ISBLANK($W175),NOT(ISNUMBER($X175))),0,IF(AM$132&gt;=YEAR($T175),$W175,0))</f>
        <v/>
      </c>
      <c r="AN175" s="240">
        <f>IF(OR(NOT(ISNUMBER($T175)),ISBLANK($W175),NOT(ISNUMBER($X175))),0,IF(AN$132&gt;=YEAR($T175),$W175,0))</f>
        <v/>
      </c>
      <c r="AO175" s="240">
        <f>IF(OR(NOT(ISNUMBER($T175)),ISBLANK($W175),NOT(ISNUMBER($X175))),0,IF(AO$132&gt;=YEAR($T175),$W175,0))</f>
        <v/>
      </c>
      <c r="AP175" s="240">
        <f>IF(OR(NOT(ISNUMBER($T175)),ISBLANK($W175),NOT(ISNUMBER($X175))),0,IF(AP$132&gt;=YEAR($T175),$W175,0))</f>
        <v/>
      </c>
      <c r="AQ175" s="240">
        <f>IF(OR(NOT(ISNUMBER($T175)),ISBLANK($W175),NOT(ISNUMBER($X175))),0,IF(AQ$132&gt;=YEAR($T175),$W175,0))</f>
        <v/>
      </c>
      <c r="AR175" s="240">
        <f>IF(OR(NOT(ISNUMBER($T175)),ISBLANK($W175),NOT(ISNUMBER($X175))),0,IF(AR$132&gt;=YEAR($T175),$W175,0))</f>
        <v/>
      </c>
      <c r="AS175" s="240">
        <f>IF(OR(NOT(ISNUMBER($T175)),ISBLANK($W175),NOT(ISNUMBER($X175))),0,IF(AS$132&gt;=YEAR($T175),$W175,0))</f>
        <v/>
      </c>
      <c r="AT175" s="240">
        <f>IF(OR(NOT(ISNUMBER($T175)),ISBLANK($W175),NOT(ISNUMBER($X175))),0,IF(AT$132&gt;=YEAR($T175),$W175,0))</f>
        <v/>
      </c>
      <c r="AU175" s="240">
        <f>IF(OR(NOT(ISNUMBER($T175)),ISBLANK($W175),NOT(ISNUMBER($X175))),0,IF(AU$132&gt;=YEAR($T175),$W175,0))</f>
        <v/>
      </c>
      <c r="AV175" s="240">
        <f>IF(OR(NOT(ISNUMBER($T175)),ISBLANK($W175),NOT(ISNUMBER($X175))),0,IF(AV$132&gt;=YEAR($T175),$W175,0))</f>
        <v/>
      </c>
      <c r="AW175" s="240">
        <f>IF(OR(NOT(ISNUMBER($T175)),ISBLANK($W175),NOT(ISNUMBER($X175))),0,IF(AW$132&gt;=YEAR($T175),$W175,0))</f>
        <v/>
      </c>
      <c r="AX175" s="240">
        <f>IF(OR(NOT(ISNUMBER($T175)),ISBLANK($W175),NOT(ISNUMBER($X175))),0,IF(AX$132&gt;=YEAR($T175),$W175,0))</f>
        <v/>
      </c>
      <c r="AY175" s="240">
        <f>IF(OR(NOT(ISNUMBER($T175)),ISBLANK($W175),NOT(ISNUMBER($X175))),0,IF(AY$132&gt;=YEAR($T175),$W175,0))</f>
        <v/>
      </c>
      <c r="AZ175" s="240">
        <f>IF(OR(NOT(ISNUMBER($T175)),ISBLANK($W175),NOT(ISNUMBER($X175))),0,IF(AZ$132&gt;=YEAR($T175),$W175,0))</f>
        <v/>
      </c>
      <c r="BA175" s="240">
        <f>IF(OR(NOT(ISNUMBER($T175)),ISBLANK($W175),NOT(ISNUMBER($X175))),0,IF(BA$132&gt;=YEAR($T175),$W175,0))</f>
        <v/>
      </c>
      <c r="BB175" s="240">
        <f>IF(OR(NOT(ISNUMBER($T175)),ISBLANK($W175),NOT(ISNUMBER($X175))),0,IF(BB$132&gt;=YEAR($T175),$W175,0))</f>
        <v/>
      </c>
      <c r="BC175" s="240">
        <f>IF(OR(NOT(ISNUMBER($T175)),ISBLANK($W175),NOT(ISNUMBER($X175))),0,IF(BC$132&gt;=YEAR($T175),$W175,0))</f>
        <v/>
      </c>
      <c r="BD175" s="240">
        <f>IF(OR(NOT(ISNUMBER($T175)),ISBLANK($W175),NOT(ISNUMBER($X175))),0,IF(BD$132&gt;=YEAR($T175),$W175,0))</f>
        <v/>
      </c>
      <c r="BE175" s="240">
        <f>IF(OR(NOT(ISNUMBER($T175)),ISBLANK($W175),NOT(ISNUMBER($X175))),0,IF(BE$132&gt;=YEAR($T175),$W175,0))</f>
        <v/>
      </c>
      <c r="BF175" s="240">
        <f>IF(OR(NOT(ISNUMBER($T175)),ISBLANK($W175),NOT(ISNUMBER($X175))),0,IF(BF$132&gt;=YEAR($T175),$W175,0))</f>
        <v/>
      </c>
      <c r="BG175" s="240">
        <f>IF(OR(NOT(ISNUMBER($T175)),ISBLANK($W175),NOT(ISNUMBER($X175))),0,IF(BG$132&gt;=YEAR($T175),$W175,0))</f>
        <v/>
      </c>
      <c r="BH175" s="240">
        <f>IF(OR(NOT(ISNUMBER($T175)),ISBLANK($W175),NOT(ISNUMBER($X175))),0,IF(BH$132&gt;=YEAR($T175),$W175,0))</f>
        <v/>
      </c>
      <c r="BI175" s="240">
        <f>IF(OR(NOT(ISNUMBER($T175)),ISBLANK($W175),NOT(ISNUMBER($X175))),0,IF(BI$132&gt;=YEAR($T175),$W175,0))</f>
        <v/>
      </c>
      <c r="BJ175" s="240">
        <f>IF(OR(NOT(ISNUMBER($T175)),ISBLANK($W175),NOT(ISNUMBER($X175))),0,IF(BJ$132&gt;=YEAR($T175),$W175,0))</f>
        <v/>
      </c>
      <c r="BK175" s="240">
        <f>IF(OR(NOT(ISNUMBER($T175)),ISBLANK($W175),NOT(ISNUMBER($X175))),0,IF(BK$132&gt;=YEAR($T175),$W175,0))</f>
        <v/>
      </c>
      <c r="BL175" s="240">
        <f>IF(OR(NOT(ISNUMBER($T175)),ISBLANK($W175),NOT(ISNUMBER($X175))),0,IF(BL$132&gt;=YEAR($T175),$W175,0))</f>
        <v/>
      </c>
      <c r="BM175" s="240">
        <f>IF(OR(NOT(ISNUMBER($T175)),ISBLANK($W175),NOT(ISNUMBER($X175))),0,IF(BM$132&gt;=YEAR($T175),$W175,0))</f>
        <v/>
      </c>
      <c r="BN175" s="240">
        <f>IF(OR(NOT(ISNUMBER($T175)),ISBLANK($W175),NOT(ISNUMBER($X175))),0,IF(BN$132&gt;=YEAR($T175),$W175,0))</f>
        <v/>
      </c>
      <c r="BO175" s="240">
        <f>IF(OR(NOT(ISNUMBER($T175)),ISBLANK($W175),NOT(ISNUMBER($X175))),0,IF(BO$132&gt;=YEAR($T175),$W175,0))</f>
        <v/>
      </c>
      <c r="BP175" s="240">
        <f>IF(OR(NOT(ISNUMBER($T175)),ISBLANK($W175),NOT(ISNUMBER($X175))),0,IF(BP$132&gt;=YEAR($T175),$W175,0))</f>
        <v/>
      </c>
      <c r="BQ175" s="240">
        <f>IF(OR(NOT(ISNUMBER($T175)),ISBLANK($W175),NOT(ISNUMBER($X175))),0,IF(BQ$132&gt;=YEAR($T175),$W175,0))</f>
        <v/>
      </c>
      <c r="BR175" s="240">
        <f>IF(OR(NOT(ISNUMBER($T175)),ISBLANK($W175),NOT(ISNUMBER($X175))),0,IF(BR$132&gt;=YEAR($T175),$W175,0))</f>
        <v/>
      </c>
      <c r="BS175" s="240">
        <f>IF(OR(NOT(ISNUMBER($T175)),ISBLANK($W175),NOT(ISNUMBER($X175))),0,IF(BS$132&gt;=YEAR($T175),$W175,0))</f>
        <v/>
      </c>
      <c r="BT175" s="240">
        <f>IF(OR(NOT(ISNUMBER($T175)),ISBLANK($W175),NOT(ISNUMBER($X175))),0,IF(BT$132&gt;=YEAR($T175),$W175,0))</f>
        <v/>
      </c>
      <c r="BU175" s="240">
        <f>IF(OR(NOT(ISNUMBER($T175)),ISBLANK($W175),NOT(ISNUMBER($X175))),0,IF(BU$132&gt;=YEAR($T175),$W175,0))</f>
        <v/>
      </c>
      <c r="BV175" s="240">
        <f>IF(OR(NOT(ISNUMBER($T175)),ISBLANK($W175),NOT(ISNUMBER($X175))),0,IF(BV$132&gt;=YEAR($T175),$W175,0))</f>
        <v/>
      </c>
      <c r="BW175" s="240">
        <f>IF(OR(NOT(ISNUMBER($T175)),ISBLANK($W175),NOT(ISNUMBER($X175))),0,IF(BW$132&gt;=YEAR($T175),$W175,0))</f>
        <v/>
      </c>
      <c r="BX175" s="240">
        <f>IF(OR(NOT(ISNUMBER($T175)),ISBLANK($W175),NOT(ISNUMBER($X175))),0,IF(BX$132&gt;=YEAR($T175),$W175,0))</f>
        <v/>
      </c>
      <c r="BY175" s="240">
        <f>IF(OR(NOT(ISNUMBER($T175)),ISBLANK($W175),NOT(ISNUMBER($X175))),0,IF(BY$132&gt;=YEAR($T175),$W175,0))</f>
        <v/>
      </c>
    </row>
    <row r="176" ht="15" customHeight="1" s="503">
      <c r="S176" s="12">
        <f>S51</f>
        <v/>
      </c>
      <c r="T176" s="176">
        <f>IFERROR( IF(ISBLANK(C57),"",IF(C57&lt;HLOOKUP(S51,$Z$275:$AC$280,5,FALSE),"",C57 ) ),"")</f>
        <v/>
      </c>
      <c r="U176" s="527">
        <f>U51</f>
        <v/>
      </c>
      <c r="V176" s="285">
        <f>V51</f>
        <v/>
      </c>
      <c r="W176" s="512">
        <f>W51</f>
        <v/>
      </c>
      <c r="X176" s="512">
        <f>X51</f>
        <v/>
      </c>
      <c r="Z176" s="240">
        <f>IF(OR(NOT(ISNUMBER($T176)),ISBLANK($W176),NOT(ISNUMBER($X176))),0,IF(Z$132&gt;=YEAR($T176),$W176,0))</f>
        <v/>
      </c>
      <c r="AA176" s="240">
        <f>IF(OR(NOT(ISNUMBER($T176)),ISBLANK($W176),NOT(ISNUMBER($X176))),0,IF(AA$132&gt;=YEAR($T176),$W176,0))</f>
        <v/>
      </c>
      <c r="AB176" s="240">
        <f>IF(OR(NOT(ISNUMBER($T176)),ISBLANK($W176),NOT(ISNUMBER($X176))),0,IF(AB$132&gt;=YEAR($T176),$W176,0))</f>
        <v/>
      </c>
      <c r="AC176" s="240">
        <f>IF(OR(NOT(ISNUMBER($T176)),ISBLANK($W176),NOT(ISNUMBER($X176))),0,IF(AC$132&gt;=YEAR($T176),$W176,0))</f>
        <v/>
      </c>
      <c r="AD176" s="240">
        <f>IF(OR(NOT(ISNUMBER($T176)),ISBLANK($W176),NOT(ISNUMBER($X176))),0,IF(AD$132&gt;=YEAR($T176),$W176,0))</f>
        <v/>
      </c>
      <c r="AE176" s="240">
        <f>IF(OR(NOT(ISNUMBER($T176)),ISBLANK($W176),NOT(ISNUMBER($X176))),0,IF(AE$132&gt;=YEAR($T176),$W176,0))</f>
        <v/>
      </c>
      <c r="AF176" s="240">
        <f>IF(OR(NOT(ISNUMBER($T176)),ISBLANK($W176),NOT(ISNUMBER($X176))),0,IF(AF$132&gt;=YEAR($T176),$W176,0))</f>
        <v/>
      </c>
      <c r="AG176" s="240">
        <f>IF(OR(NOT(ISNUMBER($T176)),ISBLANK($W176),NOT(ISNUMBER($X176))),0,IF(AG$132&gt;=YEAR($T176),$W176,0))</f>
        <v/>
      </c>
      <c r="AH176" s="240">
        <f>IF(OR(NOT(ISNUMBER($T176)),ISBLANK($W176),NOT(ISNUMBER($X176))),0,IF(AH$132&gt;=YEAR($T176),$W176,0))</f>
        <v/>
      </c>
      <c r="AI176" s="240">
        <f>IF(OR(NOT(ISNUMBER($T176)),ISBLANK($W176),NOT(ISNUMBER($X176))),0,IF(AI$132&gt;=YEAR($T176),$W176,0))</f>
        <v/>
      </c>
      <c r="AJ176" s="240">
        <f>IF(OR(NOT(ISNUMBER($T176)),ISBLANK($W176),NOT(ISNUMBER($X176))),0,IF(AJ$132&gt;=YEAR($T176),$W176,0))</f>
        <v/>
      </c>
      <c r="AK176" s="240">
        <f>IF(OR(NOT(ISNUMBER($T176)),ISBLANK($W176),NOT(ISNUMBER($X176))),0,IF(AK$132&gt;=YEAR($T176),$W176,0))</f>
        <v/>
      </c>
      <c r="AL176" s="240">
        <f>IF(OR(NOT(ISNUMBER($T176)),ISBLANK($W176),NOT(ISNUMBER($X176))),0,IF(AL$132&gt;=YEAR($T176),$W176,0))</f>
        <v/>
      </c>
      <c r="AM176" s="240">
        <f>IF(OR(NOT(ISNUMBER($T176)),ISBLANK($W176),NOT(ISNUMBER($X176))),0,IF(AM$132&gt;=YEAR($T176),$W176,0))</f>
        <v/>
      </c>
      <c r="AN176" s="240">
        <f>IF(OR(NOT(ISNUMBER($T176)),ISBLANK($W176),NOT(ISNUMBER($X176))),0,IF(AN$132&gt;=YEAR($T176),$W176,0))</f>
        <v/>
      </c>
      <c r="AO176" s="240">
        <f>IF(OR(NOT(ISNUMBER($T176)),ISBLANK($W176),NOT(ISNUMBER($X176))),0,IF(AO$132&gt;=YEAR($T176),$W176,0))</f>
        <v/>
      </c>
      <c r="AP176" s="240">
        <f>IF(OR(NOT(ISNUMBER($T176)),ISBLANK($W176),NOT(ISNUMBER($X176))),0,IF(AP$132&gt;=YEAR($T176),$W176,0))</f>
        <v/>
      </c>
      <c r="AQ176" s="240">
        <f>IF(OR(NOT(ISNUMBER($T176)),ISBLANK($W176),NOT(ISNUMBER($X176))),0,IF(AQ$132&gt;=YEAR($T176),$W176,0))</f>
        <v/>
      </c>
      <c r="AR176" s="240">
        <f>IF(OR(NOT(ISNUMBER($T176)),ISBLANK($W176),NOT(ISNUMBER($X176))),0,IF(AR$132&gt;=YEAR($T176),$W176,0))</f>
        <v/>
      </c>
      <c r="AS176" s="240">
        <f>IF(OR(NOT(ISNUMBER($T176)),ISBLANK($W176),NOT(ISNUMBER($X176))),0,IF(AS$132&gt;=YEAR($T176),$W176,0))</f>
        <v/>
      </c>
      <c r="AT176" s="240">
        <f>IF(OR(NOT(ISNUMBER($T176)),ISBLANK($W176),NOT(ISNUMBER($X176))),0,IF(AT$132&gt;=YEAR($T176),$W176,0))</f>
        <v/>
      </c>
      <c r="AU176" s="240">
        <f>IF(OR(NOT(ISNUMBER($T176)),ISBLANK($W176),NOT(ISNUMBER($X176))),0,IF(AU$132&gt;=YEAR($T176),$W176,0))</f>
        <v/>
      </c>
      <c r="AV176" s="240">
        <f>IF(OR(NOT(ISNUMBER($T176)),ISBLANK($W176),NOT(ISNUMBER($X176))),0,IF(AV$132&gt;=YEAR($T176),$W176,0))</f>
        <v/>
      </c>
      <c r="AW176" s="240">
        <f>IF(OR(NOT(ISNUMBER($T176)),ISBLANK($W176),NOT(ISNUMBER($X176))),0,IF(AW$132&gt;=YEAR($T176),$W176,0))</f>
        <v/>
      </c>
      <c r="AX176" s="240">
        <f>IF(OR(NOT(ISNUMBER($T176)),ISBLANK($W176),NOT(ISNUMBER($X176))),0,IF(AX$132&gt;=YEAR($T176),$W176,0))</f>
        <v/>
      </c>
      <c r="AY176" s="240">
        <f>IF(OR(NOT(ISNUMBER($T176)),ISBLANK($W176),NOT(ISNUMBER($X176))),0,IF(AY$132&gt;=YEAR($T176),$W176,0))</f>
        <v/>
      </c>
      <c r="AZ176" s="240">
        <f>IF(OR(NOT(ISNUMBER($T176)),ISBLANK($W176),NOT(ISNUMBER($X176))),0,IF(AZ$132&gt;=YEAR($T176),$W176,0))</f>
        <v/>
      </c>
      <c r="BA176" s="240">
        <f>IF(OR(NOT(ISNUMBER($T176)),ISBLANK($W176),NOT(ISNUMBER($X176))),0,IF(BA$132&gt;=YEAR($T176),$W176,0))</f>
        <v/>
      </c>
      <c r="BB176" s="240">
        <f>IF(OR(NOT(ISNUMBER($T176)),ISBLANK($W176),NOT(ISNUMBER($X176))),0,IF(BB$132&gt;=YEAR($T176),$W176,0))</f>
        <v/>
      </c>
      <c r="BC176" s="240">
        <f>IF(OR(NOT(ISNUMBER($T176)),ISBLANK($W176),NOT(ISNUMBER($X176))),0,IF(BC$132&gt;=YEAR($T176),$W176,0))</f>
        <v/>
      </c>
      <c r="BD176" s="240">
        <f>IF(OR(NOT(ISNUMBER($T176)),ISBLANK($W176),NOT(ISNUMBER($X176))),0,IF(BD$132&gt;=YEAR($T176),$W176,0))</f>
        <v/>
      </c>
      <c r="BE176" s="240">
        <f>IF(OR(NOT(ISNUMBER($T176)),ISBLANK($W176),NOT(ISNUMBER($X176))),0,IF(BE$132&gt;=YEAR($T176),$W176,0))</f>
        <v/>
      </c>
      <c r="BF176" s="240">
        <f>IF(OR(NOT(ISNUMBER($T176)),ISBLANK($W176),NOT(ISNUMBER($X176))),0,IF(BF$132&gt;=YEAR($T176),$W176,0))</f>
        <v/>
      </c>
      <c r="BG176" s="240">
        <f>IF(OR(NOT(ISNUMBER($T176)),ISBLANK($W176),NOT(ISNUMBER($X176))),0,IF(BG$132&gt;=YEAR($T176),$W176,0))</f>
        <v/>
      </c>
      <c r="BH176" s="240">
        <f>IF(OR(NOT(ISNUMBER($T176)),ISBLANK($W176),NOT(ISNUMBER($X176))),0,IF(BH$132&gt;=YEAR($T176),$W176,0))</f>
        <v/>
      </c>
      <c r="BI176" s="240">
        <f>IF(OR(NOT(ISNUMBER($T176)),ISBLANK($W176),NOT(ISNUMBER($X176))),0,IF(BI$132&gt;=YEAR($T176),$W176,0))</f>
        <v/>
      </c>
      <c r="BJ176" s="240">
        <f>IF(OR(NOT(ISNUMBER($T176)),ISBLANK($W176),NOT(ISNUMBER($X176))),0,IF(BJ$132&gt;=YEAR($T176),$W176,0))</f>
        <v/>
      </c>
      <c r="BK176" s="240">
        <f>IF(OR(NOT(ISNUMBER($T176)),ISBLANK($W176),NOT(ISNUMBER($X176))),0,IF(BK$132&gt;=YEAR($T176),$W176,0))</f>
        <v/>
      </c>
      <c r="BL176" s="240">
        <f>IF(OR(NOT(ISNUMBER($T176)),ISBLANK($W176),NOT(ISNUMBER($X176))),0,IF(BL$132&gt;=YEAR($T176),$W176,0))</f>
        <v/>
      </c>
      <c r="BM176" s="240">
        <f>IF(OR(NOT(ISNUMBER($T176)),ISBLANK($W176),NOT(ISNUMBER($X176))),0,IF(BM$132&gt;=YEAR($T176),$W176,0))</f>
        <v/>
      </c>
      <c r="BN176" s="240">
        <f>IF(OR(NOT(ISNUMBER($T176)),ISBLANK($W176),NOT(ISNUMBER($X176))),0,IF(BN$132&gt;=YEAR($T176),$W176,0))</f>
        <v/>
      </c>
      <c r="BO176" s="240">
        <f>IF(OR(NOT(ISNUMBER($T176)),ISBLANK($W176),NOT(ISNUMBER($X176))),0,IF(BO$132&gt;=YEAR($T176),$W176,0))</f>
        <v/>
      </c>
      <c r="BP176" s="240">
        <f>IF(OR(NOT(ISNUMBER($T176)),ISBLANK($W176),NOT(ISNUMBER($X176))),0,IF(BP$132&gt;=YEAR($T176),$W176,0))</f>
        <v/>
      </c>
      <c r="BQ176" s="240">
        <f>IF(OR(NOT(ISNUMBER($T176)),ISBLANK($W176),NOT(ISNUMBER($X176))),0,IF(BQ$132&gt;=YEAR($T176),$W176,0))</f>
        <v/>
      </c>
      <c r="BR176" s="240">
        <f>IF(OR(NOT(ISNUMBER($T176)),ISBLANK($W176),NOT(ISNUMBER($X176))),0,IF(BR$132&gt;=YEAR($T176),$W176,0))</f>
        <v/>
      </c>
      <c r="BS176" s="240">
        <f>IF(OR(NOT(ISNUMBER($T176)),ISBLANK($W176),NOT(ISNUMBER($X176))),0,IF(BS$132&gt;=YEAR($T176),$W176,0))</f>
        <v/>
      </c>
      <c r="BT176" s="240">
        <f>IF(OR(NOT(ISNUMBER($T176)),ISBLANK($W176),NOT(ISNUMBER($X176))),0,IF(BT$132&gt;=YEAR($T176),$W176,0))</f>
        <v/>
      </c>
      <c r="BU176" s="240">
        <f>IF(OR(NOT(ISNUMBER($T176)),ISBLANK($W176),NOT(ISNUMBER($X176))),0,IF(BU$132&gt;=YEAR($T176),$W176,0))</f>
        <v/>
      </c>
      <c r="BV176" s="240">
        <f>IF(OR(NOT(ISNUMBER($T176)),ISBLANK($W176),NOT(ISNUMBER($X176))),0,IF(BV$132&gt;=YEAR($T176),$W176,0))</f>
        <v/>
      </c>
      <c r="BW176" s="240">
        <f>IF(OR(NOT(ISNUMBER($T176)),ISBLANK($W176),NOT(ISNUMBER($X176))),0,IF(BW$132&gt;=YEAR($T176),$W176,0))</f>
        <v/>
      </c>
      <c r="BX176" s="240">
        <f>IF(OR(NOT(ISNUMBER($T176)),ISBLANK($W176),NOT(ISNUMBER($X176))),0,IF(BX$132&gt;=YEAR($T176),$W176,0))</f>
        <v/>
      </c>
      <c r="BY176" s="240">
        <f>IF(OR(NOT(ISNUMBER($T176)),ISBLANK($W176),NOT(ISNUMBER($X176))),0,IF(BY$132&gt;=YEAR($T176),$W176,0))</f>
        <v/>
      </c>
    </row>
    <row r="177" ht="15" customHeight="1" s="503">
      <c r="S177" s="12">
        <f>S52</f>
        <v/>
      </c>
      <c r="T177" s="176">
        <f>IFERROR( IF(ISBLANK(C58),"",IF(C58&lt;HLOOKUP(S52,$Z$275:$AC$280,5,FALSE),"",C58 ) ),"")</f>
        <v/>
      </c>
      <c r="U177" s="527">
        <f>U52</f>
        <v/>
      </c>
      <c r="V177" s="285">
        <f>V52</f>
        <v/>
      </c>
      <c r="W177" s="512">
        <f>W52</f>
        <v/>
      </c>
      <c r="X177" s="512">
        <f>X52</f>
        <v/>
      </c>
      <c r="Z177" s="240">
        <f>IF(OR(NOT(ISNUMBER($T177)),ISBLANK($W177),NOT(ISNUMBER($X177))),0,IF(Z$132&gt;=YEAR($T177),$W177,0))</f>
        <v/>
      </c>
      <c r="AA177" s="240">
        <f>IF(OR(NOT(ISNUMBER($T177)),ISBLANK($W177),NOT(ISNUMBER($X177))),0,IF(AA$132&gt;=YEAR($T177),$W177,0))</f>
        <v/>
      </c>
      <c r="AB177" s="240">
        <f>IF(OR(NOT(ISNUMBER($T177)),ISBLANK($W177),NOT(ISNUMBER($X177))),0,IF(AB$132&gt;=YEAR($T177),$W177,0))</f>
        <v/>
      </c>
      <c r="AC177" s="240">
        <f>IF(OR(NOT(ISNUMBER($T177)),ISBLANK($W177),NOT(ISNUMBER($X177))),0,IF(AC$132&gt;=YEAR($T177),$W177,0))</f>
        <v/>
      </c>
      <c r="AD177" s="240">
        <f>IF(OR(NOT(ISNUMBER($T177)),ISBLANK($W177),NOT(ISNUMBER($X177))),0,IF(AD$132&gt;=YEAR($T177),$W177,0))</f>
        <v/>
      </c>
      <c r="AE177" s="240">
        <f>IF(OR(NOT(ISNUMBER($T177)),ISBLANK($W177),NOT(ISNUMBER($X177))),0,IF(AE$132&gt;=YEAR($T177),$W177,0))</f>
        <v/>
      </c>
      <c r="AF177" s="240">
        <f>IF(OR(NOT(ISNUMBER($T177)),ISBLANK($W177),NOT(ISNUMBER($X177))),0,IF(AF$132&gt;=YEAR($T177),$W177,0))</f>
        <v/>
      </c>
      <c r="AG177" s="240">
        <f>IF(OR(NOT(ISNUMBER($T177)),ISBLANK($W177),NOT(ISNUMBER($X177))),0,IF(AG$132&gt;=YEAR($T177),$W177,0))</f>
        <v/>
      </c>
      <c r="AH177" s="240">
        <f>IF(OR(NOT(ISNUMBER($T177)),ISBLANK($W177),NOT(ISNUMBER($X177))),0,IF(AH$132&gt;=YEAR($T177),$W177,0))</f>
        <v/>
      </c>
      <c r="AI177" s="240">
        <f>IF(OR(NOT(ISNUMBER($T177)),ISBLANK($W177),NOT(ISNUMBER($X177))),0,IF(AI$132&gt;=YEAR($T177),$W177,0))</f>
        <v/>
      </c>
      <c r="AJ177" s="240">
        <f>IF(OR(NOT(ISNUMBER($T177)),ISBLANK($W177),NOT(ISNUMBER($X177))),0,IF(AJ$132&gt;=YEAR($T177),$W177,0))</f>
        <v/>
      </c>
      <c r="AK177" s="240">
        <f>IF(OR(NOT(ISNUMBER($T177)),ISBLANK($W177),NOT(ISNUMBER($X177))),0,IF(AK$132&gt;=YEAR($T177),$W177,0))</f>
        <v/>
      </c>
      <c r="AL177" s="240">
        <f>IF(OR(NOT(ISNUMBER($T177)),ISBLANK($W177),NOT(ISNUMBER($X177))),0,IF(AL$132&gt;=YEAR($T177),$W177,0))</f>
        <v/>
      </c>
      <c r="AM177" s="240">
        <f>IF(OR(NOT(ISNUMBER($T177)),ISBLANK($W177),NOT(ISNUMBER($X177))),0,IF(AM$132&gt;=YEAR($T177),$W177,0))</f>
        <v/>
      </c>
      <c r="AN177" s="240">
        <f>IF(OR(NOT(ISNUMBER($T177)),ISBLANK($W177),NOT(ISNUMBER($X177))),0,IF(AN$132&gt;=YEAR($T177),$W177,0))</f>
        <v/>
      </c>
      <c r="AO177" s="240">
        <f>IF(OR(NOT(ISNUMBER($T177)),ISBLANK($W177),NOT(ISNUMBER($X177))),0,IF(AO$132&gt;=YEAR($T177),$W177,0))</f>
        <v/>
      </c>
      <c r="AP177" s="240">
        <f>IF(OR(NOT(ISNUMBER($T177)),ISBLANK($W177),NOT(ISNUMBER($X177))),0,IF(AP$132&gt;=YEAR($T177),$W177,0))</f>
        <v/>
      </c>
      <c r="AQ177" s="240">
        <f>IF(OR(NOT(ISNUMBER($T177)),ISBLANK($W177),NOT(ISNUMBER($X177))),0,IF(AQ$132&gt;=YEAR($T177),$W177,0))</f>
        <v/>
      </c>
      <c r="AR177" s="240">
        <f>IF(OR(NOT(ISNUMBER($T177)),ISBLANK($W177),NOT(ISNUMBER($X177))),0,IF(AR$132&gt;=YEAR($T177),$W177,0))</f>
        <v/>
      </c>
      <c r="AS177" s="240">
        <f>IF(OR(NOT(ISNUMBER($T177)),ISBLANK($W177),NOT(ISNUMBER($X177))),0,IF(AS$132&gt;=YEAR($T177),$W177,0))</f>
        <v/>
      </c>
      <c r="AT177" s="240">
        <f>IF(OR(NOT(ISNUMBER($T177)),ISBLANK($W177),NOT(ISNUMBER($X177))),0,IF(AT$132&gt;=YEAR($T177),$W177,0))</f>
        <v/>
      </c>
      <c r="AU177" s="240">
        <f>IF(OR(NOT(ISNUMBER($T177)),ISBLANK($W177),NOT(ISNUMBER($X177))),0,IF(AU$132&gt;=YEAR($T177),$W177,0))</f>
        <v/>
      </c>
      <c r="AV177" s="240">
        <f>IF(OR(NOT(ISNUMBER($T177)),ISBLANK($W177),NOT(ISNUMBER($X177))),0,IF(AV$132&gt;=YEAR($T177),$W177,0))</f>
        <v/>
      </c>
      <c r="AW177" s="240">
        <f>IF(OR(NOT(ISNUMBER($T177)),ISBLANK($W177),NOT(ISNUMBER($X177))),0,IF(AW$132&gt;=YEAR($T177),$W177,0))</f>
        <v/>
      </c>
      <c r="AX177" s="240">
        <f>IF(OR(NOT(ISNUMBER($T177)),ISBLANK($W177),NOT(ISNUMBER($X177))),0,IF(AX$132&gt;=YEAR($T177),$W177,0))</f>
        <v/>
      </c>
      <c r="AY177" s="240">
        <f>IF(OR(NOT(ISNUMBER($T177)),ISBLANK($W177),NOT(ISNUMBER($X177))),0,IF(AY$132&gt;=YEAR($T177),$W177,0))</f>
        <v/>
      </c>
      <c r="AZ177" s="240">
        <f>IF(OR(NOT(ISNUMBER($T177)),ISBLANK($W177),NOT(ISNUMBER($X177))),0,IF(AZ$132&gt;=YEAR($T177),$W177,0))</f>
        <v/>
      </c>
      <c r="BA177" s="240">
        <f>IF(OR(NOT(ISNUMBER($T177)),ISBLANK($W177),NOT(ISNUMBER($X177))),0,IF(BA$132&gt;=YEAR($T177),$W177,0))</f>
        <v/>
      </c>
      <c r="BB177" s="240">
        <f>IF(OR(NOT(ISNUMBER($T177)),ISBLANK($W177),NOT(ISNUMBER($X177))),0,IF(BB$132&gt;=YEAR($T177),$W177,0))</f>
        <v/>
      </c>
      <c r="BC177" s="240">
        <f>IF(OR(NOT(ISNUMBER($T177)),ISBLANK($W177),NOT(ISNUMBER($X177))),0,IF(BC$132&gt;=YEAR($T177),$W177,0))</f>
        <v/>
      </c>
      <c r="BD177" s="240">
        <f>IF(OR(NOT(ISNUMBER($T177)),ISBLANK($W177),NOT(ISNUMBER($X177))),0,IF(BD$132&gt;=YEAR($T177),$W177,0))</f>
        <v/>
      </c>
      <c r="BE177" s="240">
        <f>IF(OR(NOT(ISNUMBER($T177)),ISBLANK($W177),NOT(ISNUMBER($X177))),0,IF(BE$132&gt;=YEAR($T177),$W177,0))</f>
        <v/>
      </c>
      <c r="BF177" s="240">
        <f>IF(OR(NOT(ISNUMBER($T177)),ISBLANK($W177),NOT(ISNUMBER($X177))),0,IF(BF$132&gt;=YEAR($T177),$W177,0))</f>
        <v/>
      </c>
      <c r="BG177" s="240">
        <f>IF(OR(NOT(ISNUMBER($T177)),ISBLANK($W177),NOT(ISNUMBER($X177))),0,IF(BG$132&gt;=YEAR($T177),$W177,0))</f>
        <v/>
      </c>
      <c r="BH177" s="240">
        <f>IF(OR(NOT(ISNUMBER($T177)),ISBLANK($W177),NOT(ISNUMBER($X177))),0,IF(BH$132&gt;=YEAR($T177),$W177,0))</f>
        <v/>
      </c>
      <c r="BI177" s="240">
        <f>IF(OR(NOT(ISNUMBER($T177)),ISBLANK($W177),NOT(ISNUMBER($X177))),0,IF(BI$132&gt;=YEAR($T177),$W177,0))</f>
        <v/>
      </c>
      <c r="BJ177" s="240">
        <f>IF(OR(NOT(ISNUMBER($T177)),ISBLANK($W177),NOT(ISNUMBER($X177))),0,IF(BJ$132&gt;=YEAR($T177),$W177,0))</f>
        <v/>
      </c>
      <c r="BK177" s="240">
        <f>IF(OR(NOT(ISNUMBER($T177)),ISBLANK($W177),NOT(ISNUMBER($X177))),0,IF(BK$132&gt;=YEAR($T177),$W177,0))</f>
        <v/>
      </c>
      <c r="BL177" s="240">
        <f>IF(OR(NOT(ISNUMBER($T177)),ISBLANK($W177),NOT(ISNUMBER($X177))),0,IF(BL$132&gt;=YEAR($T177),$W177,0))</f>
        <v/>
      </c>
      <c r="BM177" s="240">
        <f>IF(OR(NOT(ISNUMBER($T177)),ISBLANK($W177),NOT(ISNUMBER($X177))),0,IF(BM$132&gt;=YEAR($T177),$W177,0))</f>
        <v/>
      </c>
      <c r="BN177" s="240">
        <f>IF(OR(NOT(ISNUMBER($T177)),ISBLANK($W177),NOT(ISNUMBER($X177))),0,IF(BN$132&gt;=YEAR($T177),$W177,0))</f>
        <v/>
      </c>
      <c r="BO177" s="240">
        <f>IF(OR(NOT(ISNUMBER($T177)),ISBLANK($W177),NOT(ISNUMBER($X177))),0,IF(BO$132&gt;=YEAR($T177),$W177,0))</f>
        <v/>
      </c>
      <c r="BP177" s="240">
        <f>IF(OR(NOT(ISNUMBER($T177)),ISBLANK($W177),NOT(ISNUMBER($X177))),0,IF(BP$132&gt;=YEAR($T177),$W177,0))</f>
        <v/>
      </c>
      <c r="BQ177" s="240">
        <f>IF(OR(NOT(ISNUMBER($T177)),ISBLANK($W177),NOT(ISNUMBER($X177))),0,IF(BQ$132&gt;=YEAR($T177),$W177,0))</f>
        <v/>
      </c>
      <c r="BR177" s="240">
        <f>IF(OR(NOT(ISNUMBER($T177)),ISBLANK($W177),NOT(ISNUMBER($X177))),0,IF(BR$132&gt;=YEAR($T177),$W177,0))</f>
        <v/>
      </c>
      <c r="BS177" s="240">
        <f>IF(OR(NOT(ISNUMBER($T177)),ISBLANK($W177),NOT(ISNUMBER($X177))),0,IF(BS$132&gt;=YEAR($T177),$W177,0))</f>
        <v/>
      </c>
      <c r="BT177" s="240">
        <f>IF(OR(NOT(ISNUMBER($T177)),ISBLANK($W177),NOT(ISNUMBER($X177))),0,IF(BT$132&gt;=YEAR($T177),$W177,0))</f>
        <v/>
      </c>
      <c r="BU177" s="240">
        <f>IF(OR(NOT(ISNUMBER($T177)),ISBLANK($W177),NOT(ISNUMBER($X177))),0,IF(BU$132&gt;=YEAR($T177),$W177,0))</f>
        <v/>
      </c>
      <c r="BV177" s="240">
        <f>IF(OR(NOT(ISNUMBER($T177)),ISBLANK($W177),NOT(ISNUMBER($X177))),0,IF(BV$132&gt;=YEAR($T177),$W177,0))</f>
        <v/>
      </c>
      <c r="BW177" s="240">
        <f>IF(OR(NOT(ISNUMBER($T177)),ISBLANK($W177),NOT(ISNUMBER($X177))),0,IF(BW$132&gt;=YEAR($T177),$W177,0))</f>
        <v/>
      </c>
      <c r="BX177" s="240">
        <f>IF(OR(NOT(ISNUMBER($T177)),ISBLANK($W177),NOT(ISNUMBER($X177))),0,IF(BX$132&gt;=YEAR($T177),$W177,0))</f>
        <v/>
      </c>
      <c r="BY177" s="240">
        <f>IF(OR(NOT(ISNUMBER($T177)),ISBLANK($W177),NOT(ISNUMBER($X177))),0,IF(BY$132&gt;=YEAR($T177),$W177,0))</f>
        <v/>
      </c>
    </row>
    <row r="178" ht="15" customHeight="1" s="503">
      <c r="S178" s="12">
        <f>S53</f>
        <v/>
      </c>
      <c r="T178" s="176">
        <f>IFERROR( IF(ISBLANK(C59),"",IF(C59&lt;HLOOKUP(S53,$Z$275:$AC$280,5,FALSE),"",C59 ) ),"")</f>
        <v/>
      </c>
      <c r="U178" s="527">
        <f>U53</f>
        <v/>
      </c>
      <c r="V178" s="285">
        <f>V53</f>
        <v/>
      </c>
      <c r="W178" s="512">
        <f>W53</f>
        <v/>
      </c>
      <c r="X178" s="512">
        <f>X53</f>
        <v/>
      </c>
      <c r="Z178" s="240">
        <f>IF(OR(NOT(ISNUMBER($T178)),ISBLANK($W178),NOT(ISNUMBER($X178))),0,IF(Z$132&gt;=YEAR($T178),$W178,0))</f>
        <v/>
      </c>
      <c r="AA178" s="240">
        <f>IF(OR(NOT(ISNUMBER($T178)),ISBLANK($W178),NOT(ISNUMBER($X178))),0,IF(AA$132&gt;=YEAR($T178),$W178,0))</f>
        <v/>
      </c>
      <c r="AB178" s="240">
        <f>IF(OR(NOT(ISNUMBER($T178)),ISBLANK($W178),NOT(ISNUMBER($X178))),0,IF(AB$132&gt;=YEAR($T178),$W178,0))</f>
        <v/>
      </c>
      <c r="AC178" s="240">
        <f>IF(OR(NOT(ISNUMBER($T178)),ISBLANK($W178),NOT(ISNUMBER($X178))),0,IF(AC$132&gt;=YEAR($T178),$W178,0))</f>
        <v/>
      </c>
      <c r="AD178" s="240">
        <f>IF(OR(NOT(ISNUMBER($T178)),ISBLANK($W178),NOT(ISNUMBER($X178))),0,IF(AD$132&gt;=YEAR($T178),$W178,0))</f>
        <v/>
      </c>
      <c r="AE178" s="240">
        <f>IF(OR(NOT(ISNUMBER($T178)),ISBLANK($W178),NOT(ISNUMBER($X178))),0,IF(AE$132&gt;=YEAR($T178),$W178,0))</f>
        <v/>
      </c>
      <c r="AF178" s="240">
        <f>IF(OR(NOT(ISNUMBER($T178)),ISBLANK($W178),NOT(ISNUMBER($X178))),0,IF(AF$132&gt;=YEAR($T178),$W178,0))</f>
        <v/>
      </c>
      <c r="AG178" s="240">
        <f>IF(OR(NOT(ISNUMBER($T178)),ISBLANK($W178),NOT(ISNUMBER($X178))),0,IF(AG$132&gt;=YEAR($T178),$W178,0))</f>
        <v/>
      </c>
      <c r="AH178" s="240">
        <f>IF(OR(NOT(ISNUMBER($T178)),ISBLANK($W178),NOT(ISNUMBER($X178))),0,IF(AH$132&gt;=YEAR($T178),$W178,0))</f>
        <v/>
      </c>
      <c r="AI178" s="240">
        <f>IF(OR(NOT(ISNUMBER($T178)),ISBLANK($W178),NOT(ISNUMBER($X178))),0,IF(AI$132&gt;=YEAR($T178),$W178,0))</f>
        <v/>
      </c>
      <c r="AJ178" s="240">
        <f>IF(OR(NOT(ISNUMBER($T178)),ISBLANK($W178),NOT(ISNUMBER($X178))),0,IF(AJ$132&gt;=YEAR($T178),$W178,0))</f>
        <v/>
      </c>
      <c r="AK178" s="240">
        <f>IF(OR(NOT(ISNUMBER($T178)),ISBLANK($W178),NOT(ISNUMBER($X178))),0,IF(AK$132&gt;=YEAR($T178),$W178,0))</f>
        <v/>
      </c>
      <c r="AL178" s="240">
        <f>IF(OR(NOT(ISNUMBER($T178)),ISBLANK($W178),NOT(ISNUMBER($X178))),0,IF(AL$132&gt;=YEAR($T178),$W178,0))</f>
        <v/>
      </c>
      <c r="AM178" s="240">
        <f>IF(OR(NOT(ISNUMBER($T178)),ISBLANK($W178),NOT(ISNUMBER($X178))),0,IF(AM$132&gt;=YEAR($T178),$W178,0))</f>
        <v/>
      </c>
      <c r="AN178" s="240">
        <f>IF(OR(NOT(ISNUMBER($T178)),ISBLANK($W178),NOT(ISNUMBER($X178))),0,IF(AN$132&gt;=YEAR($T178),$W178,0))</f>
        <v/>
      </c>
      <c r="AO178" s="240">
        <f>IF(OR(NOT(ISNUMBER($T178)),ISBLANK($W178),NOT(ISNUMBER($X178))),0,IF(AO$132&gt;=YEAR($T178),$W178,0))</f>
        <v/>
      </c>
      <c r="AP178" s="240">
        <f>IF(OR(NOT(ISNUMBER($T178)),ISBLANK($W178),NOT(ISNUMBER($X178))),0,IF(AP$132&gt;=YEAR($T178),$W178,0))</f>
        <v/>
      </c>
      <c r="AQ178" s="240">
        <f>IF(OR(NOT(ISNUMBER($T178)),ISBLANK($W178),NOT(ISNUMBER($X178))),0,IF(AQ$132&gt;=YEAR($T178),$W178,0))</f>
        <v/>
      </c>
      <c r="AR178" s="240">
        <f>IF(OR(NOT(ISNUMBER($T178)),ISBLANK($W178),NOT(ISNUMBER($X178))),0,IF(AR$132&gt;=YEAR($T178),$W178,0))</f>
        <v/>
      </c>
      <c r="AS178" s="240">
        <f>IF(OR(NOT(ISNUMBER($T178)),ISBLANK($W178),NOT(ISNUMBER($X178))),0,IF(AS$132&gt;=YEAR($T178),$W178,0))</f>
        <v/>
      </c>
      <c r="AT178" s="240">
        <f>IF(OR(NOT(ISNUMBER($T178)),ISBLANK($W178),NOT(ISNUMBER($X178))),0,IF(AT$132&gt;=YEAR($T178),$W178,0))</f>
        <v/>
      </c>
      <c r="AU178" s="240">
        <f>IF(OR(NOT(ISNUMBER($T178)),ISBLANK($W178),NOT(ISNUMBER($X178))),0,IF(AU$132&gt;=YEAR($T178),$W178,0))</f>
        <v/>
      </c>
      <c r="AV178" s="240">
        <f>IF(OR(NOT(ISNUMBER($T178)),ISBLANK($W178),NOT(ISNUMBER($X178))),0,IF(AV$132&gt;=YEAR($T178),$W178,0))</f>
        <v/>
      </c>
      <c r="AW178" s="240">
        <f>IF(OR(NOT(ISNUMBER($T178)),ISBLANK($W178),NOT(ISNUMBER($X178))),0,IF(AW$132&gt;=YEAR($T178),$W178,0))</f>
        <v/>
      </c>
      <c r="AX178" s="240">
        <f>IF(OR(NOT(ISNUMBER($T178)),ISBLANK($W178),NOT(ISNUMBER($X178))),0,IF(AX$132&gt;=YEAR($T178),$W178,0))</f>
        <v/>
      </c>
      <c r="AY178" s="240">
        <f>IF(OR(NOT(ISNUMBER($T178)),ISBLANK($W178),NOT(ISNUMBER($X178))),0,IF(AY$132&gt;=YEAR($T178),$W178,0))</f>
        <v/>
      </c>
      <c r="AZ178" s="240">
        <f>IF(OR(NOT(ISNUMBER($T178)),ISBLANK($W178),NOT(ISNUMBER($X178))),0,IF(AZ$132&gt;=YEAR($T178),$W178,0))</f>
        <v/>
      </c>
      <c r="BA178" s="240">
        <f>IF(OR(NOT(ISNUMBER($T178)),ISBLANK($W178),NOT(ISNUMBER($X178))),0,IF(BA$132&gt;=YEAR($T178),$W178,0))</f>
        <v/>
      </c>
      <c r="BB178" s="240">
        <f>IF(OR(NOT(ISNUMBER($T178)),ISBLANK($W178),NOT(ISNUMBER($X178))),0,IF(BB$132&gt;=YEAR($T178),$W178,0))</f>
        <v/>
      </c>
      <c r="BC178" s="240">
        <f>IF(OR(NOT(ISNUMBER($T178)),ISBLANK($W178),NOT(ISNUMBER($X178))),0,IF(BC$132&gt;=YEAR($T178),$W178,0))</f>
        <v/>
      </c>
      <c r="BD178" s="240">
        <f>IF(OR(NOT(ISNUMBER($T178)),ISBLANK($W178),NOT(ISNUMBER($X178))),0,IF(BD$132&gt;=YEAR($T178),$W178,0))</f>
        <v/>
      </c>
      <c r="BE178" s="240">
        <f>IF(OR(NOT(ISNUMBER($T178)),ISBLANK($W178),NOT(ISNUMBER($X178))),0,IF(BE$132&gt;=YEAR($T178),$W178,0))</f>
        <v/>
      </c>
      <c r="BF178" s="240">
        <f>IF(OR(NOT(ISNUMBER($T178)),ISBLANK($W178),NOT(ISNUMBER($X178))),0,IF(BF$132&gt;=YEAR($T178),$W178,0))</f>
        <v/>
      </c>
      <c r="BG178" s="240">
        <f>IF(OR(NOT(ISNUMBER($T178)),ISBLANK($W178),NOT(ISNUMBER($X178))),0,IF(BG$132&gt;=YEAR($T178),$W178,0))</f>
        <v/>
      </c>
      <c r="BH178" s="240">
        <f>IF(OR(NOT(ISNUMBER($T178)),ISBLANK($W178),NOT(ISNUMBER($X178))),0,IF(BH$132&gt;=YEAR($T178),$W178,0))</f>
        <v/>
      </c>
      <c r="BI178" s="240">
        <f>IF(OR(NOT(ISNUMBER($T178)),ISBLANK($W178),NOT(ISNUMBER($X178))),0,IF(BI$132&gt;=YEAR($T178),$W178,0))</f>
        <v/>
      </c>
      <c r="BJ178" s="240">
        <f>IF(OR(NOT(ISNUMBER($T178)),ISBLANK($W178),NOT(ISNUMBER($X178))),0,IF(BJ$132&gt;=YEAR($T178),$W178,0))</f>
        <v/>
      </c>
      <c r="BK178" s="240">
        <f>IF(OR(NOT(ISNUMBER($T178)),ISBLANK($W178),NOT(ISNUMBER($X178))),0,IF(BK$132&gt;=YEAR($T178),$W178,0))</f>
        <v/>
      </c>
      <c r="BL178" s="240">
        <f>IF(OR(NOT(ISNUMBER($T178)),ISBLANK($W178),NOT(ISNUMBER($X178))),0,IF(BL$132&gt;=YEAR($T178),$W178,0))</f>
        <v/>
      </c>
      <c r="BM178" s="240">
        <f>IF(OR(NOT(ISNUMBER($T178)),ISBLANK($W178),NOT(ISNUMBER($X178))),0,IF(BM$132&gt;=YEAR($T178),$W178,0))</f>
        <v/>
      </c>
      <c r="BN178" s="240">
        <f>IF(OR(NOT(ISNUMBER($T178)),ISBLANK($W178),NOT(ISNUMBER($X178))),0,IF(BN$132&gt;=YEAR($T178),$W178,0))</f>
        <v/>
      </c>
      <c r="BO178" s="240">
        <f>IF(OR(NOT(ISNUMBER($T178)),ISBLANK($W178),NOT(ISNUMBER($X178))),0,IF(BO$132&gt;=YEAR($T178),$W178,0))</f>
        <v/>
      </c>
      <c r="BP178" s="240">
        <f>IF(OR(NOT(ISNUMBER($T178)),ISBLANK($W178),NOT(ISNUMBER($X178))),0,IF(BP$132&gt;=YEAR($T178),$W178,0))</f>
        <v/>
      </c>
      <c r="BQ178" s="240">
        <f>IF(OR(NOT(ISNUMBER($T178)),ISBLANK($W178),NOT(ISNUMBER($X178))),0,IF(BQ$132&gt;=YEAR($T178),$W178,0))</f>
        <v/>
      </c>
      <c r="BR178" s="240">
        <f>IF(OR(NOT(ISNUMBER($T178)),ISBLANK($W178),NOT(ISNUMBER($X178))),0,IF(BR$132&gt;=YEAR($T178),$W178,0))</f>
        <v/>
      </c>
      <c r="BS178" s="240">
        <f>IF(OR(NOT(ISNUMBER($T178)),ISBLANK($W178),NOT(ISNUMBER($X178))),0,IF(BS$132&gt;=YEAR($T178),$W178,0))</f>
        <v/>
      </c>
      <c r="BT178" s="240">
        <f>IF(OR(NOT(ISNUMBER($T178)),ISBLANK($W178),NOT(ISNUMBER($X178))),0,IF(BT$132&gt;=YEAR($T178),$W178,0))</f>
        <v/>
      </c>
      <c r="BU178" s="240">
        <f>IF(OR(NOT(ISNUMBER($T178)),ISBLANK($W178),NOT(ISNUMBER($X178))),0,IF(BU$132&gt;=YEAR($T178),$W178,0))</f>
        <v/>
      </c>
      <c r="BV178" s="240">
        <f>IF(OR(NOT(ISNUMBER($T178)),ISBLANK($W178),NOT(ISNUMBER($X178))),0,IF(BV$132&gt;=YEAR($T178),$W178,0))</f>
        <v/>
      </c>
      <c r="BW178" s="240">
        <f>IF(OR(NOT(ISNUMBER($T178)),ISBLANK($W178),NOT(ISNUMBER($X178))),0,IF(BW$132&gt;=YEAR($T178),$W178,0))</f>
        <v/>
      </c>
      <c r="BX178" s="240">
        <f>IF(OR(NOT(ISNUMBER($T178)),ISBLANK($W178),NOT(ISNUMBER($X178))),0,IF(BX$132&gt;=YEAR($T178),$W178,0))</f>
        <v/>
      </c>
      <c r="BY178" s="240">
        <f>IF(OR(NOT(ISNUMBER($T178)),ISBLANK($W178),NOT(ISNUMBER($X178))),0,IF(BY$132&gt;=YEAR($T178),$W178,0))</f>
        <v/>
      </c>
    </row>
    <row r="179" ht="15" customHeight="1" s="503">
      <c r="S179" s="12">
        <f>S54</f>
        <v/>
      </c>
      <c r="T179" s="176">
        <f>IFERROR( IF(ISBLANK(C60),"",IF(C60&lt;HLOOKUP(S54,$Z$275:$AC$280,5,FALSE),"",C60 ) ),"")</f>
        <v/>
      </c>
      <c r="U179" s="527">
        <f>U54</f>
        <v/>
      </c>
      <c r="V179" s="285">
        <f>V54</f>
        <v/>
      </c>
      <c r="W179" s="512">
        <f>W54</f>
        <v/>
      </c>
      <c r="X179" s="512">
        <f>X54</f>
        <v/>
      </c>
      <c r="Z179" s="240">
        <f>IF(OR(NOT(ISNUMBER($T179)),ISBLANK($W179),NOT(ISNUMBER($X179))),0,IF(Z$132&gt;=YEAR($T179),$W179,0))</f>
        <v/>
      </c>
      <c r="AA179" s="240">
        <f>IF(OR(NOT(ISNUMBER($T179)),ISBLANK($W179),NOT(ISNUMBER($X179))),0,IF(AA$132&gt;=YEAR($T179),$W179,0))</f>
        <v/>
      </c>
      <c r="AB179" s="240">
        <f>IF(OR(NOT(ISNUMBER($T179)),ISBLANK($W179),NOT(ISNUMBER($X179))),0,IF(AB$132&gt;=YEAR($T179),$W179,0))</f>
        <v/>
      </c>
      <c r="AC179" s="240">
        <f>IF(OR(NOT(ISNUMBER($T179)),ISBLANK($W179),NOT(ISNUMBER($X179))),0,IF(AC$132&gt;=YEAR($T179),$W179,0))</f>
        <v/>
      </c>
      <c r="AD179" s="240">
        <f>IF(OR(NOT(ISNUMBER($T179)),ISBLANK($W179),NOT(ISNUMBER($X179))),0,IF(AD$132&gt;=YEAR($T179),$W179,0))</f>
        <v/>
      </c>
      <c r="AE179" s="240">
        <f>IF(OR(NOT(ISNUMBER($T179)),ISBLANK($W179),NOT(ISNUMBER($X179))),0,IF(AE$132&gt;=YEAR($T179),$W179,0))</f>
        <v/>
      </c>
      <c r="AF179" s="240">
        <f>IF(OR(NOT(ISNUMBER($T179)),ISBLANK($W179),NOT(ISNUMBER($X179))),0,IF(AF$132&gt;=YEAR($T179),$W179,0))</f>
        <v/>
      </c>
      <c r="AG179" s="240">
        <f>IF(OR(NOT(ISNUMBER($T179)),ISBLANK($W179),NOT(ISNUMBER($X179))),0,IF(AG$132&gt;=YEAR($T179),$W179,0))</f>
        <v/>
      </c>
      <c r="AH179" s="240">
        <f>IF(OR(NOT(ISNUMBER($T179)),ISBLANK($W179),NOT(ISNUMBER($X179))),0,IF(AH$132&gt;=YEAR($T179),$W179,0))</f>
        <v/>
      </c>
      <c r="AI179" s="240">
        <f>IF(OR(NOT(ISNUMBER($T179)),ISBLANK($W179),NOT(ISNUMBER($X179))),0,IF(AI$132&gt;=YEAR($T179),$W179,0))</f>
        <v/>
      </c>
      <c r="AJ179" s="240">
        <f>IF(OR(NOT(ISNUMBER($T179)),ISBLANK($W179),NOT(ISNUMBER($X179))),0,IF(AJ$132&gt;=YEAR($T179),$W179,0))</f>
        <v/>
      </c>
      <c r="AK179" s="240">
        <f>IF(OR(NOT(ISNUMBER($T179)),ISBLANK($W179),NOT(ISNUMBER($X179))),0,IF(AK$132&gt;=YEAR($T179),$W179,0))</f>
        <v/>
      </c>
      <c r="AL179" s="240">
        <f>IF(OR(NOT(ISNUMBER($T179)),ISBLANK($W179),NOT(ISNUMBER($X179))),0,IF(AL$132&gt;=YEAR($T179),$W179,0))</f>
        <v/>
      </c>
      <c r="AM179" s="240">
        <f>IF(OR(NOT(ISNUMBER($T179)),ISBLANK($W179),NOT(ISNUMBER($X179))),0,IF(AM$132&gt;=YEAR($T179),$W179,0))</f>
        <v/>
      </c>
      <c r="AN179" s="240">
        <f>IF(OR(NOT(ISNUMBER($T179)),ISBLANK($W179),NOT(ISNUMBER($X179))),0,IF(AN$132&gt;=YEAR($T179),$W179,0))</f>
        <v/>
      </c>
      <c r="AO179" s="240">
        <f>IF(OR(NOT(ISNUMBER($T179)),ISBLANK($W179),NOT(ISNUMBER($X179))),0,IF(AO$132&gt;=YEAR($T179),$W179,0))</f>
        <v/>
      </c>
      <c r="AP179" s="240">
        <f>IF(OR(NOT(ISNUMBER($T179)),ISBLANK($W179),NOT(ISNUMBER($X179))),0,IF(AP$132&gt;=YEAR($T179),$W179,0))</f>
        <v/>
      </c>
      <c r="AQ179" s="240">
        <f>IF(OR(NOT(ISNUMBER($T179)),ISBLANK($W179),NOT(ISNUMBER($X179))),0,IF(AQ$132&gt;=YEAR($T179),$W179,0))</f>
        <v/>
      </c>
      <c r="AR179" s="240">
        <f>IF(OR(NOT(ISNUMBER($T179)),ISBLANK($W179),NOT(ISNUMBER($X179))),0,IF(AR$132&gt;=YEAR($T179),$W179,0))</f>
        <v/>
      </c>
      <c r="AS179" s="240">
        <f>IF(OR(NOT(ISNUMBER($T179)),ISBLANK($W179),NOT(ISNUMBER($X179))),0,IF(AS$132&gt;=YEAR($T179),$W179,0))</f>
        <v/>
      </c>
      <c r="AT179" s="240">
        <f>IF(OR(NOT(ISNUMBER($T179)),ISBLANK($W179),NOT(ISNUMBER($X179))),0,IF(AT$132&gt;=YEAR($T179),$W179,0))</f>
        <v/>
      </c>
      <c r="AU179" s="240">
        <f>IF(OR(NOT(ISNUMBER($T179)),ISBLANK($W179),NOT(ISNUMBER($X179))),0,IF(AU$132&gt;=YEAR($T179),$W179,0))</f>
        <v/>
      </c>
      <c r="AV179" s="240">
        <f>IF(OR(NOT(ISNUMBER($T179)),ISBLANK($W179),NOT(ISNUMBER($X179))),0,IF(AV$132&gt;=YEAR($T179),$W179,0))</f>
        <v/>
      </c>
      <c r="AW179" s="240">
        <f>IF(OR(NOT(ISNUMBER($T179)),ISBLANK($W179),NOT(ISNUMBER($X179))),0,IF(AW$132&gt;=YEAR($T179),$W179,0))</f>
        <v/>
      </c>
      <c r="AX179" s="240">
        <f>IF(OR(NOT(ISNUMBER($T179)),ISBLANK($W179),NOT(ISNUMBER($X179))),0,IF(AX$132&gt;=YEAR($T179),$W179,0))</f>
        <v/>
      </c>
      <c r="AY179" s="240">
        <f>IF(OR(NOT(ISNUMBER($T179)),ISBLANK($W179),NOT(ISNUMBER($X179))),0,IF(AY$132&gt;=YEAR($T179),$W179,0))</f>
        <v/>
      </c>
      <c r="AZ179" s="240">
        <f>IF(OR(NOT(ISNUMBER($T179)),ISBLANK($W179),NOT(ISNUMBER($X179))),0,IF(AZ$132&gt;=YEAR($T179),$W179,0))</f>
        <v/>
      </c>
      <c r="BA179" s="240">
        <f>IF(OR(NOT(ISNUMBER($T179)),ISBLANK($W179),NOT(ISNUMBER($X179))),0,IF(BA$132&gt;=YEAR($T179),$W179,0))</f>
        <v/>
      </c>
      <c r="BB179" s="240">
        <f>IF(OR(NOT(ISNUMBER($T179)),ISBLANK($W179),NOT(ISNUMBER($X179))),0,IF(BB$132&gt;=YEAR($T179),$W179,0))</f>
        <v/>
      </c>
      <c r="BC179" s="240">
        <f>IF(OR(NOT(ISNUMBER($T179)),ISBLANK($W179),NOT(ISNUMBER($X179))),0,IF(BC$132&gt;=YEAR($T179),$W179,0))</f>
        <v/>
      </c>
      <c r="BD179" s="240">
        <f>IF(OR(NOT(ISNUMBER($T179)),ISBLANK($W179),NOT(ISNUMBER($X179))),0,IF(BD$132&gt;=YEAR($T179),$W179,0))</f>
        <v/>
      </c>
      <c r="BE179" s="240">
        <f>IF(OR(NOT(ISNUMBER($T179)),ISBLANK($W179),NOT(ISNUMBER($X179))),0,IF(BE$132&gt;=YEAR($T179),$W179,0))</f>
        <v/>
      </c>
      <c r="BF179" s="240">
        <f>IF(OR(NOT(ISNUMBER($T179)),ISBLANK($W179),NOT(ISNUMBER($X179))),0,IF(BF$132&gt;=YEAR($T179),$W179,0))</f>
        <v/>
      </c>
      <c r="BG179" s="240">
        <f>IF(OR(NOT(ISNUMBER($T179)),ISBLANK($W179),NOT(ISNUMBER($X179))),0,IF(BG$132&gt;=YEAR($T179),$W179,0))</f>
        <v/>
      </c>
      <c r="BH179" s="240">
        <f>IF(OR(NOT(ISNUMBER($T179)),ISBLANK($W179),NOT(ISNUMBER($X179))),0,IF(BH$132&gt;=YEAR($T179),$W179,0))</f>
        <v/>
      </c>
      <c r="BI179" s="240">
        <f>IF(OR(NOT(ISNUMBER($T179)),ISBLANK($W179),NOT(ISNUMBER($X179))),0,IF(BI$132&gt;=YEAR($T179),$W179,0))</f>
        <v/>
      </c>
      <c r="BJ179" s="240">
        <f>IF(OR(NOT(ISNUMBER($T179)),ISBLANK($W179),NOT(ISNUMBER($X179))),0,IF(BJ$132&gt;=YEAR($T179),$W179,0))</f>
        <v/>
      </c>
      <c r="BK179" s="240">
        <f>IF(OR(NOT(ISNUMBER($T179)),ISBLANK($W179),NOT(ISNUMBER($X179))),0,IF(BK$132&gt;=YEAR($T179),$W179,0))</f>
        <v/>
      </c>
      <c r="BL179" s="240">
        <f>IF(OR(NOT(ISNUMBER($T179)),ISBLANK($W179),NOT(ISNUMBER($X179))),0,IF(BL$132&gt;=YEAR($T179),$W179,0))</f>
        <v/>
      </c>
      <c r="BM179" s="240">
        <f>IF(OR(NOT(ISNUMBER($T179)),ISBLANK($W179),NOT(ISNUMBER($X179))),0,IF(BM$132&gt;=YEAR($T179),$W179,0))</f>
        <v/>
      </c>
      <c r="BN179" s="240">
        <f>IF(OR(NOT(ISNUMBER($T179)),ISBLANK($W179),NOT(ISNUMBER($X179))),0,IF(BN$132&gt;=YEAR($T179),$W179,0))</f>
        <v/>
      </c>
      <c r="BO179" s="240">
        <f>IF(OR(NOT(ISNUMBER($T179)),ISBLANK($W179),NOT(ISNUMBER($X179))),0,IF(BO$132&gt;=YEAR($T179),$W179,0))</f>
        <v/>
      </c>
      <c r="BP179" s="240">
        <f>IF(OR(NOT(ISNUMBER($T179)),ISBLANK($W179),NOT(ISNUMBER($X179))),0,IF(BP$132&gt;=YEAR($T179),$W179,0))</f>
        <v/>
      </c>
      <c r="BQ179" s="240">
        <f>IF(OR(NOT(ISNUMBER($T179)),ISBLANK($W179),NOT(ISNUMBER($X179))),0,IF(BQ$132&gt;=YEAR($T179),$W179,0))</f>
        <v/>
      </c>
      <c r="BR179" s="240">
        <f>IF(OR(NOT(ISNUMBER($T179)),ISBLANK($W179),NOT(ISNUMBER($X179))),0,IF(BR$132&gt;=YEAR($T179),$W179,0))</f>
        <v/>
      </c>
      <c r="BS179" s="240">
        <f>IF(OR(NOT(ISNUMBER($T179)),ISBLANK($W179),NOT(ISNUMBER($X179))),0,IF(BS$132&gt;=YEAR($T179),$W179,0))</f>
        <v/>
      </c>
      <c r="BT179" s="240">
        <f>IF(OR(NOT(ISNUMBER($T179)),ISBLANK($W179),NOT(ISNUMBER($X179))),0,IF(BT$132&gt;=YEAR($T179),$W179,0))</f>
        <v/>
      </c>
      <c r="BU179" s="240">
        <f>IF(OR(NOT(ISNUMBER($T179)),ISBLANK($W179),NOT(ISNUMBER($X179))),0,IF(BU$132&gt;=YEAR($T179),$W179,0))</f>
        <v/>
      </c>
      <c r="BV179" s="240">
        <f>IF(OR(NOT(ISNUMBER($T179)),ISBLANK($W179),NOT(ISNUMBER($X179))),0,IF(BV$132&gt;=YEAR($T179),$W179,0))</f>
        <v/>
      </c>
      <c r="BW179" s="240">
        <f>IF(OR(NOT(ISNUMBER($T179)),ISBLANK($W179),NOT(ISNUMBER($X179))),0,IF(BW$132&gt;=YEAR($T179),$W179,0))</f>
        <v/>
      </c>
      <c r="BX179" s="240">
        <f>IF(OR(NOT(ISNUMBER($T179)),ISBLANK($W179),NOT(ISNUMBER($X179))),0,IF(BX$132&gt;=YEAR($T179),$W179,0))</f>
        <v/>
      </c>
      <c r="BY179" s="240">
        <f>IF(OR(NOT(ISNUMBER($T179)),ISBLANK($W179),NOT(ISNUMBER($X179))),0,IF(BY$132&gt;=YEAR($T179),$W179,0))</f>
        <v/>
      </c>
    </row>
    <row r="180" ht="15" customHeight="1" s="503">
      <c r="S180" s="12">
        <f>S55</f>
        <v/>
      </c>
      <c r="T180" s="176">
        <f>IFERROR( IF(ISBLANK(C61),"",IF(C61&lt;HLOOKUP(S55,$Z$275:$AC$280,5,FALSE),"",C61 ) ),"")</f>
        <v/>
      </c>
      <c r="U180" s="527">
        <f>U55</f>
        <v/>
      </c>
      <c r="V180" s="285">
        <f>V55</f>
        <v/>
      </c>
      <c r="W180" s="512">
        <f>W55</f>
        <v/>
      </c>
      <c r="X180" s="512">
        <f>X55</f>
        <v/>
      </c>
      <c r="Z180" s="240">
        <f>IF(OR(NOT(ISNUMBER($T180)),ISBLANK($W180),NOT(ISNUMBER($X180))),0,IF(Z$132&gt;=YEAR($T180),$W180,0))</f>
        <v/>
      </c>
      <c r="AA180" s="240">
        <f>IF(OR(NOT(ISNUMBER($T180)),ISBLANK($W180),NOT(ISNUMBER($X180))),0,IF(AA$132&gt;=YEAR($T180),$W180,0))</f>
        <v/>
      </c>
      <c r="AB180" s="240">
        <f>IF(OR(NOT(ISNUMBER($T180)),ISBLANK($W180),NOT(ISNUMBER($X180))),0,IF(AB$132&gt;=YEAR($T180),$W180,0))</f>
        <v/>
      </c>
      <c r="AC180" s="240">
        <f>IF(OR(NOT(ISNUMBER($T180)),ISBLANK($W180),NOT(ISNUMBER($X180))),0,IF(AC$132&gt;=YEAR($T180),$W180,0))</f>
        <v/>
      </c>
      <c r="AD180" s="240">
        <f>IF(OR(NOT(ISNUMBER($T180)),ISBLANK($W180),NOT(ISNUMBER($X180))),0,IF(AD$132&gt;=YEAR($T180),$W180,0))</f>
        <v/>
      </c>
      <c r="AE180" s="240">
        <f>IF(OR(NOT(ISNUMBER($T180)),ISBLANK($W180),NOT(ISNUMBER($X180))),0,IF(AE$132&gt;=YEAR($T180),$W180,0))</f>
        <v/>
      </c>
      <c r="AF180" s="240">
        <f>IF(OR(NOT(ISNUMBER($T180)),ISBLANK($W180),NOT(ISNUMBER($X180))),0,IF(AF$132&gt;=YEAR($T180),$W180,0))</f>
        <v/>
      </c>
      <c r="AG180" s="240">
        <f>IF(OR(NOT(ISNUMBER($T180)),ISBLANK($W180),NOT(ISNUMBER($X180))),0,IF(AG$132&gt;=YEAR($T180),$W180,0))</f>
        <v/>
      </c>
      <c r="AH180" s="240">
        <f>IF(OR(NOT(ISNUMBER($T180)),ISBLANK($W180),NOT(ISNUMBER($X180))),0,IF(AH$132&gt;=YEAR($T180),$W180,0))</f>
        <v/>
      </c>
      <c r="AI180" s="240">
        <f>IF(OR(NOT(ISNUMBER($T180)),ISBLANK($W180),NOT(ISNUMBER($X180))),0,IF(AI$132&gt;=YEAR($T180),$W180,0))</f>
        <v/>
      </c>
      <c r="AJ180" s="240">
        <f>IF(OR(NOT(ISNUMBER($T180)),ISBLANK($W180),NOT(ISNUMBER($X180))),0,IF(AJ$132&gt;=YEAR($T180),$W180,0))</f>
        <v/>
      </c>
      <c r="AK180" s="240">
        <f>IF(OR(NOT(ISNUMBER($T180)),ISBLANK($W180),NOT(ISNUMBER($X180))),0,IF(AK$132&gt;=YEAR($T180),$W180,0))</f>
        <v/>
      </c>
      <c r="AL180" s="240">
        <f>IF(OR(NOT(ISNUMBER($T180)),ISBLANK($W180),NOT(ISNUMBER($X180))),0,IF(AL$132&gt;=YEAR($T180),$W180,0))</f>
        <v/>
      </c>
      <c r="AM180" s="240">
        <f>IF(OR(NOT(ISNUMBER($T180)),ISBLANK($W180),NOT(ISNUMBER($X180))),0,IF(AM$132&gt;=YEAR($T180),$W180,0))</f>
        <v/>
      </c>
      <c r="AN180" s="240">
        <f>IF(OR(NOT(ISNUMBER($T180)),ISBLANK($W180),NOT(ISNUMBER($X180))),0,IF(AN$132&gt;=YEAR($T180),$W180,0))</f>
        <v/>
      </c>
      <c r="AO180" s="240">
        <f>IF(OR(NOT(ISNUMBER($T180)),ISBLANK($W180),NOT(ISNUMBER($X180))),0,IF(AO$132&gt;=YEAR($T180),$W180,0))</f>
        <v/>
      </c>
      <c r="AP180" s="240">
        <f>IF(OR(NOT(ISNUMBER($T180)),ISBLANK($W180),NOT(ISNUMBER($X180))),0,IF(AP$132&gt;=YEAR($T180),$W180,0))</f>
        <v/>
      </c>
      <c r="AQ180" s="240">
        <f>IF(OR(NOT(ISNUMBER($T180)),ISBLANK($W180),NOT(ISNUMBER($X180))),0,IF(AQ$132&gt;=YEAR($T180),$W180,0))</f>
        <v/>
      </c>
      <c r="AR180" s="240">
        <f>IF(OR(NOT(ISNUMBER($T180)),ISBLANK($W180),NOT(ISNUMBER($X180))),0,IF(AR$132&gt;=YEAR($T180),$W180,0))</f>
        <v/>
      </c>
      <c r="AS180" s="240">
        <f>IF(OR(NOT(ISNUMBER($T180)),ISBLANK($W180),NOT(ISNUMBER($X180))),0,IF(AS$132&gt;=YEAR($T180),$W180,0))</f>
        <v/>
      </c>
      <c r="AT180" s="240">
        <f>IF(OR(NOT(ISNUMBER($T180)),ISBLANK($W180),NOT(ISNUMBER($X180))),0,IF(AT$132&gt;=YEAR($T180),$W180,0))</f>
        <v/>
      </c>
      <c r="AU180" s="240">
        <f>IF(OR(NOT(ISNUMBER($T180)),ISBLANK($W180),NOT(ISNUMBER($X180))),0,IF(AU$132&gt;=YEAR($T180),$W180,0))</f>
        <v/>
      </c>
      <c r="AV180" s="240">
        <f>IF(OR(NOT(ISNUMBER($T180)),ISBLANK($W180),NOT(ISNUMBER($X180))),0,IF(AV$132&gt;=YEAR($T180),$W180,0))</f>
        <v/>
      </c>
      <c r="AW180" s="240">
        <f>IF(OR(NOT(ISNUMBER($T180)),ISBLANK($W180),NOT(ISNUMBER($X180))),0,IF(AW$132&gt;=YEAR($T180),$W180,0))</f>
        <v/>
      </c>
      <c r="AX180" s="240">
        <f>IF(OR(NOT(ISNUMBER($T180)),ISBLANK($W180),NOT(ISNUMBER($X180))),0,IF(AX$132&gt;=YEAR($T180),$W180,0))</f>
        <v/>
      </c>
      <c r="AY180" s="240">
        <f>IF(OR(NOT(ISNUMBER($T180)),ISBLANK($W180),NOT(ISNUMBER($X180))),0,IF(AY$132&gt;=YEAR($T180),$W180,0))</f>
        <v/>
      </c>
      <c r="AZ180" s="240">
        <f>IF(OR(NOT(ISNUMBER($T180)),ISBLANK($W180),NOT(ISNUMBER($X180))),0,IF(AZ$132&gt;=YEAR($T180),$W180,0))</f>
        <v/>
      </c>
      <c r="BA180" s="240">
        <f>IF(OR(NOT(ISNUMBER($T180)),ISBLANK($W180),NOT(ISNUMBER($X180))),0,IF(BA$132&gt;=YEAR($T180),$W180,0))</f>
        <v/>
      </c>
      <c r="BB180" s="240">
        <f>IF(OR(NOT(ISNUMBER($T180)),ISBLANK($W180),NOT(ISNUMBER($X180))),0,IF(BB$132&gt;=YEAR($T180),$W180,0))</f>
        <v/>
      </c>
      <c r="BC180" s="240">
        <f>IF(OR(NOT(ISNUMBER($T180)),ISBLANK($W180),NOT(ISNUMBER($X180))),0,IF(BC$132&gt;=YEAR($T180),$W180,0))</f>
        <v/>
      </c>
      <c r="BD180" s="240">
        <f>IF(OR(NOT(ISNUMBER($T180)),ISBLANK($W180),NOT(ISNUMBER($X180))),0,IF(BD$132&gt;=YEAR($T180),$W180,0))</f>
        <v/>
      </c>
      <c r="BE180" s="240">
        <f>IF(OR(NOT(ISNUMBER($T180)),ISBLANK($W180),NOT(ISNUMBER($X180))),0,IF(BE$132&gt;=YEAR($T180),$W180,0))</f>
        <v/>
      </c>
      <c r="BF180" s="240">
        <f>IF(OR(NOT(ISNUMBER($T180)),ISBLANK($W180),NOT(ISNUMBER($X180))),0,IF(BF$132&gt;=YEAR($T180),$W180,0))</f>
        <v/>
      </c>
      <c r="BG180" s="240">
        <f>IF(OR(NOT(ISNUMBER($T180)),ISBLANK($W180),NOT(ISNUMBER($X180))),0,IF(BG$132&gt;=YEAR($T180),$W180,0))</f>
        <v/>
      </c>
      <c r="BH180" s="240">
        <f>IF(OR(NOT(ISNUMBER($T180)),ISBLANK($W180),NOT(ISNUMBER($X180))),0,IF(BH$132&gt;=YEAR($T180),$W180,0))</f>
        <v/>
      </c>
      <c r="BI180" s="240">
        <f>IF(OR(NOT(ISNUMBER($T180)),ISBLANK($W180),NOT(ISNUMBER($X180))),0,IF(BI$132&gt;=YEAR($T180),$W180,0))</f>
        <v/>
      </c>
      <c r="BJ180" s="240">
        <f>IF(OR(NOT(ISNUMBER($T180)),ISBLANK($W180),NOT(ISNUMBER($X180))),0,IF(BJ$132&gt;=YEAR($T180),$W180,0))</f>
        <v/>
      </c>
      <c r="BK180" s="240">
        <f>IF(OR(NOT(ISNUMBER($T180)),ISBLANK($W180),NOT(ISNUMBER($X180))),0,IF(BK$132&gt;=YEAR($T180),$W180,0))</f>
        <v/>
      </c>
      <c r="BL180" s="240">
        <f>IF(OR(NOT(ISNUMBER($T180)),ISBLANK($W180),NOT(ISNUMBER($X180))),0,IF(BL$132&gt;=YEAR($T180),$W180,0))</f>
        <v/>
      </c>
      <c r="BM180" s="240">
        <f>IF(OR(NOT(ISNUMBER($T180)),ISBLANK($W180),NOT(ISNUMBER($X180))),0,IF(BM$132&gt;=YEAR($T180),$W180,0))</f>
        <v/>
      </c>
      <c r="BN180" s="240">
        <f>IF(OR(NOT(ISNUMBER($T180)),ISBLANK($W180),NOT(ISNUMBER($X180))),0,IF(BN$132&gt;=YEAR($T180),$W180,0))</f>
        <v/>
      </c>
      <c r="BO180" s="240">
        <f>IF(OR(NOT(ISNUMBER($T180)),ISBLANK($W180),NOT(ISNUMBER($X180))),0,IF(BO$132&gt;=YEAR($T180),$W180,0))</f>
        <v/>
      </c>
      <c r="BP180" s="240">
        <f>IF(OR(NOT(ISNUMBER($T180)),ISBLANK($W180),NOT(ISNUMBER($X180))),0,IF(BP$132&gt;=YEAR($T180),$W180,0))</f>
        <v/>
      </c>
      <c r="BQ180" s="240">
        <f>IF(OR(NOT(ISNUMBER($T180)),ISBLANK($W180),NOT(ISNUMBER($X180))),0,IF(BQ$132&gt;=YEAR($T180),$W180,0))</f>
        <v/>
      </c>
      <c r="BR180" s="240">
        <f>IF(OR(NOT(ISNUMBER($T180)),ISBLANK($W180),NOT(ISNUMBER($X180))),0,IF(BR$132&gt;=YEAR($T180),$W180,0))</f>
        <v/>
      </c>
      <c r="BS180" s="240">
        <f>IF(OR(NOT(ISNUMBER($T180)),ISBLANK($W180),NOT(ISNUMBER($X180))),0,IF(BS$132&gt;=YEAR($T180),$W180,0))</f>
        <v/>
      </c>
      <c r="BT180" s="240">
        <f>IF(OR(NOT(ISNUMBER($T180)),ISBLANK($W180),NOT(ISNUMBER($X180))),0,IF(BT$132&gt;=YEAR($T180),$W180,0))</f>
        <v/>
      </c>
      <c r="BU180" s="240">
        <f>IF(OR(NOT(ISNUMBER($T180)),ISBLANK($W180),NOT(ISNUMBER($X180))),0,IF(BU$132&gt;=YEAR($T180),$W180,0))</f>
        <v/>
      </c>
      <c r="BV180" s="240">
        <f>IF(OR(NOT(ISNUMBER($T180)),ISBLANK($W180),NOT(ISNUMBER($X180))),0,IF(BV$132&gt;=YEAR($T180),$W180,0))</f>
        <v/>
      </c>
      <c r="BW180" s="240">
        <f>IF(OR(NOT(ISNUMBER($T180)),ISBLANK($W180),NOT(ISNUMBER($X180))),0,IF(BW$132&gt;=YEAR($T180),$W180,0))</f>
        <v/>
      </c>
      <c r="BX180" s="240">
        <f>IF(OR(NOT(ISNUMBER($T180)),ISBLANK($W180),NOT(ISNUMBER($X180))),0,IF(BX$132&gt;=YEAR($T180),$W180,0))</f>
        <v/>
      </c>
      <c r="BY180" s="240">
        <f>IF(OR(NOT(ISNUMBER($T180)),ISBLANK($W180),NOT(ISNUMBER($X180))),0,IF(BY$132&gt;=YEAR($T180),$W180,0))</f>
        <v/>
      </c>
    </row>
    <row r="181" ht="15" customHeight="1" s="503">
      <c r="S181" s="12">
        <f>S56</f>
        <v/>
      </c>
      <c r="T181" s="176">
        <f>IFERROR( IF(ISBLANK(C62),"",IF(C62&lt;HLOOKUP(S56,$Z$275:$AC$280,5,FALSE),"",C62 ) ),"")</f>
        <v/>
      </c>
      <c r="U181" s="527">
        <f>U56</f>
        <v/>
      </c>
      <c r="V181" s="285">
        <f>V56</f>
        <v/>
      </c>
      <c r="W181" s="512">
        <f>W56</f>
        <v/>
      </c>
      <c r="X181" s="512">
        <f>X56</f>
        <v/>
      </c>
      <c r="Z181" s="240">
        <f>IF(OR(NOT(ISNUMBER($T181)),ISBLANK($W181),NOT(ISNUMBER($X181))),0,IF(Z$132&gt;=YEAR($T181),$W181,0))</f>
        <v/>
      </c>
      <c r="AA181" s="240">
        <f>IF(OR(NOT(ISNUMBER($T181)),ISBLANK($W181),NOT(ISNUMBER($X181))),0,IF(AA$132&gt;=YEAR($T181),$W181,0))</f>
        <v/>
      </c>
      <c r="AB181" s="240">
        <f>IF(OR(NOT(ISNUMBER($T181)),ISBLANK($W181),NOT(ISNUMBER($X181))),0,IF(AB$132&gt;=YEAR($T181),$W181,0))</f>
        <v/>
      </c>
      <c r="AC181" s="240">
        <f>IF(OR(NOT(ISNUMBER($T181)),ISBLANK($W181),NOT(ISNUMBER($X181))),0,IF(AC$132&gt;=YEAR($T181),$W181,0))</f>
        <v/>
      </c>
      <c r="AD181" s="240">
        <f>IF(OR(NOT(ISNUMBER($T181)),ISBLANK($W181),NOT(ISNUMBER($X181))),0,IF(AD$132&gt;=YEAR($T181),$W181,0))</f>
        <v/>
      </c>
      <c r="AE181" s="240">
        <f>IF(OR(NOT(ISNUMBER($T181)),ISBLANK($W181),NOT(ISNUMBER($X181))),0,IF(AE$132&gt;=YEAR($T181),$W181,0))</f>
        <v/>
      </c>
      <c r="AF181" s="240">
        <f>IF(OR(NOT(ISNUMBER($T181)),ISBLANK($W181),NOT(ISNUMBER($X181))),0,IF(AF$132&gt;=YEAR($T181),$W181,0))</f>
        <v/>
      </c>
      <c r="AG181" s="240">
        <f>IF(OR(NOT(ISNUMBER($T181)),ISBLANK($W181),NOT(ISNUMBER($X181))),0,IF(AG$132&gt;=YEAR($T181),$W181,0))</f>
        <v/>
      </c>
      <c r="AH181" s="240">
        <f>IF(OR(NOT(ISNUMBER($T181)),ISBLANK($W181),NOT(ISNUMBER($X181))),0,IF(AH$132&gt;=YEAR($T181),$W181,0))</f>
        <v/>
      </c>
      <c r="AI181" s="240">
        <f>IF(OR(NOT(ISNUMBER($T181)),ISBLANK($W181),NOT(ISNUMBER($X181))),0,IF(AI$132&gt;=YEAR($T181),$W181,0))</f>
        <v/>
      </c>
      <c r="AJ181" s="240">
        <f>IF(OR(NOT(ISNUMBER($T181)),ISBLANK($W181),NOT(ISNUMBER($X181))),0,IF(AJ$132&gt;=YEAR($T181),$W181,0))</f>
        <v/>
      </c>
      <c r="AK181" s="240">
        <f>IF(OR(NOT(ISNUMBER($T181)),ISBLANK($W181),NOT(ISNUMBER($X181))),0,IF(AK$132&gt;=YEAR($T181),$W181,0))</f>
        <v/>
      </c>
      <c r="AL181" s="240">
        <f>IF(OR(NOT(ISNUMBER($T181)),ISBLANK($W181),NOT(ISNUMBER($X181))),0,IF(AL$132&gt;=YEAR($T181),$W181,0))</f>
        <v/>
      </c>
      <c r="AM181" s="240">
        <f>IF(OR(NOT(ISNUMBER($T181)),ISBLANK($W181),NOT(ISNUMBER($X181))),0,IF(AM$132&gt;=YEAR($T181),$W181,0))</f>
        <v/>
      </c>
      <c r="AN181" s="240">
        <f>IF(OR(NOT(ISNUMBER($T181)),ISBLANK($W181),NOT(ISNUMBER($X181))),0,IF(AN$132&gt;=YEAR($T181),$W181,0))</f>
        <v/>
      </c>
      <c r="AO181" s="240">
        <f>IF(OR(NOT(ISNUMBER($T181)),ISBLANK($W181),NOT(ISNUMBER($X181))),0,IF(AO$132&gt;=YEAR($T181),$W181,0))</f>
        <v/>
      </c>
      <c r="AP181" s="240">
        <f>IF(OR(NOT(ISNUMBER($T181)),ISBLANK($W181),NOT(ISNUMBER($X181))),0,IF(AP$132&gt;=YEAR($T181),$W181,0))</f>
        <v/>
      </c>
      <c r="AQ181" s="240">
        <f>IF(OR(NOT(ISNUMBER($T181)),ISBLANK($W181),NOT(ISNUMBER($X181))),0,IF(AQ$132&gt;=YEAR($T181),$W181,0))</f>
        <v/>
      </c>
      <c r="AR181" s="240">
        <f>IF(OR(NOT(ISNUMBER($T181)),ISBLANK($W181),NOT(ISNUMBER($X181))),0,IF(AR$132&gt;=YEAR($T181),$W181,0))</f>
        <v/>
      </c>
      <c r="AS181" s="240">
        <f>IF(OR(NOT(ISNUMBER($T181)),ISBLANK($W181),NOT(ISNUMBER($X181))),0,IF(AS$132&gt;=YEAR($T181),$W181,0))</f>
        <v/>
      </c>
      <c r="AT181" s="240">
        <f>IF(OR(NOT(ISNUMBER($T181)),ISBLANK($W181),NOT(ISNUMBER($X181))),0,IF(AT$132&gt;=YEAR($T181),$W181,0))</f>
        <v/>
      </c>
      <c r="AU181" s="240">
        <f>IF(OR(NOT(ISNUMBER($T181)),ISBLANK($W181),NOT(ISNUMBER($X181))),0,IF(AU$132&gt;=YEAR($T181),$W181,0))</f>
        <v/>
      </c>
      <c r="AV181" s="240">
        <f>IF(OR(NOT(ISNUMBER($T181)),ISBLANK($W181),NOT(ISNUMBER($X181))),0,IF(AV$132&gt;=YEAR($T181),$W181,0))</f>
        <v/>
      </c>
      <c r="AW181" s="240">
        <f>IF(OR(NOT(ISNUMBER($T181)),ISBLANK($W181),NOT(ISNUMBER($X181))),0,IF(AW$132&gt;=YEAR($T181),$W181,0))</f>
        <v/>
      </c>
      <c r="AX181" s="240">
        <f>IF(OR(NOT(ISNUMBER($T181)),ISBLANK($W181),NOT(ISNUMBER($X181))),0,IF(AX$132&gt;=YEAR($T181),$W181,0))</f>
        <v/>
      </c>
      <c r="AY181" s="240">
        <f>IF(OR(NOT(ISNUMBER($T181)),ISBLANK($W181),NOT(ISNUMBER($X181))),0,IF(AY$132&gt;=YEAR($T181),$W181,0))</f>
        <v/>
      </c>
      <c r="AZ181" s="240">
        <f>IF(OR(NOT(ISNUMBER($T181)),ISBLANK($W181),NOT(ISNUMBER($X181))),0,IF(AZ$132&gt;=YEAR($T181),$W181,0))</f>
        <v/>
      </c>
      <c r="BA181" s="240">
        <f>IF(OR(NOT(ISNUMBER($T181)),ISBLANK($W181),NOT(ISNUMBER($X181))),0,IF(BA$132&gt;=YEAR($T181),$W181,0))</f>
        <v/>
      </c>
      <c r="BB181" s="240">
        <f>IF(OR(NOT(ISNUMBER($T181)),ISBLANK($W181),NOT(ISNUMBER($X181))),0,IF(BB$132&gt;=YEAR($T181),$W181,0))</f>
        <v/>
      </c>
      <c r="BC181" s="240">
        <f>IF(OR(NOT(ISNUMBER($T181)),ISBLANK($W181),NOT(ISNUMBER($X181))),0,IF(BC$132&gt;=YEAR($T181),$W181,0))</f>
        <v/>
      </c>
      <c r="BD181" s="240">
        <f>IF(OR(NOT(ISNUMBER($T181)),ISBLANK($W181),NOT(ISNUMBER($X181))),0,IF(BD$132&gt;=YEAR($T181),$W181,0))</f>
        <v/>
      </c>
      <c r="BE181" s="240">
        <f>IF(OR(NOT(ISNUMBER($T181)),ISBLANK($W181),NOT(ISNUMBER($X181))),0,IF(BE$132&gt;=YEAR($T181),$W181,0))</f>
        <v/>
      </c>
      <c r="BF181" s="240">
        <f>IF(OR(NOT(ISNUMBER($T181)),ISBLANK($W181),NOT(ISNUMBER($X181))),0,IF(BF$132&gt;=YEAR($T181),$W181,0))</f>
        <v/>
      </c>
      <c r="BG181" s="240">
        <f>IF(OR(NOT(ISNUMBER($T181)),ISBLANK($W181),NOT(ISNUMBER($X181))),0,IF(BG$132&gt;=YEAR($T181),$W181,0))</f>
        <v/>
      </c>
      <c r="BH181" s="240">
        <f>IF(OR(NOT(ISNUMBER($T181)),ISBLANK($W181),NOT(ISNUMBER($X181))),0,IF(BH$132&gt;=YEAR($T181),$W181,0))</f>
        <v/>
      </c>
      <c r="BI181" s="240">
        <f>IF(OR(NOT(ISNUMBER($T181)),ISBLANK($W181),NOT(ISNUMBER($X181))),0,IF(BI$132&gt;=YEAR($T181),$W181,0))</f>
        <v/>
      </c>
      <c r="BJ181" s="240">
        <f>IF(OR(NOT(ISNUMBER($T181)),ISBLANK($W181),NOT(ISNUMBER($X181))),0,IF(BJ$132&gt;=YEAR($T181),$W181,0))</f>
        <v/>
      </c>
      <c r="BK181" s="240">
        <f>IF(OR(NOT(ISNUMBER($T181)),ISBLANK($W181),NOT(ISNUMBER($X181))),0,IF(BK$132&gt;=YEAR($T181),$W181,0))</f>
        <v/>
      </c>
      <c r="BL181" s="240">
        <f>IF(OR(NOT(ISNUMBER($T181)),ISBLANK($W181),NOT(ISNUMBER($X181))),0,IF(BL$132&gt;=YEAR($T181),$W181,0))</f>
        <v/>
      </c>
      <c r="BM181" s="240">
        <f>IF(OR(NOT(ISNUMBER($T181)),ISBLANK($W181),NOT(ISNUMBER($X181))),0,IF(BM$132&gt;=YEAR($T181),$W181,0))</f>
        <v/>
      </c>
      <c r="BN181" s="240">
        <f>IF(OR(NOT(ISNUMBER($T181)),ISBLANK($W181),NOT(ISNUMBER($X181))),0,IF(BN$132&gt;=YEAR($T181),$W181,0))</f>
        <v/>
      </c>
      <c r="BO181" s="240">
        <f>IF(OR(NOT(ISNUMBER($T181)),ISBLANK($W181),NOT(ISNUMBER($X181))),0,IF(BO$132&gt;=YEAR($T181),$W181,0))</f>
        <v/>
      </c>
      <c r="BP181" s="240">
        <f>IF(OR(NOT(ISNUMBER($T181)),ISBLANK($W181),NOT(ISNUMBER($X181))),0,IF(BP$132&gt;=YEAR($T181),$W181,0))</f>
        <v/>
      </c>
      <c r="BQ181" s="240">
        <f>IF(OR(NOT(ISNUMBER($T181)),ISBLANK($W181),NOT(ISNUMBER($X181))),0,IF(BQ$132&gt;=YEAR($T181),$W181,0))</f>
        <v/>
      </c>
      <c r="BR181" s="240">
        <f>IF(OR(NOT(ISNUMBER($T181)),ISBLANK($W181),NOT(ISNUMBER($X181))),0,IF(BR$132&gt;=YEAR($T181),$W181,0))</f>
        <v/>
      </c>
      <c r="BS181" s="240">
        <f>IF(OR(NOT(ISNUMBER($T181)),ISBLANK($W181),NOT(ISNUMBER($X181))),0,IF(BS$132&gt;=YEAR($T181),$W181,0))</f>
        <v/>
      </c>
      <c r="BT181" s="240">
        <f>IF(OR(NOT(ISNUMBER($T181)),ISBLANK($W181),NOT(ISNUMBER($X181))),0,IF(BT$132&gt;=YEAR($T181),$W181,0))</f>
        <v/>
      </c>
      <c r="BU181" s="240">
        <f>IF(OR(NOT(ISNUMBER($T181)),ISBLANK($W181),NOT(ISNUMBER($X181))),0,IF(BU$132&gt;=YEAR($T181),$W181,0))</f>
        <v/>
      </c>
      <c r="BV181" s="240">
        <f>IF(OR(NOT(ISNUMBER($T181)),ISBLANK($W181),NOT(ISNUMBER($X181))),0,IF(BV$132&gt;=YEAR($T181),$W181,0))</f>
        <v/>
      </c>
      <c r="BW181" s="240">
        <f>IF(OR(NOT(ISNUMBER($T181)),ISBLANK($W181),NOT(ISNUMBER($X181))),0,IF(BW$132&gt;=YEAR($T181),$W181,0))</f>
        <v/>
      </c>
      <c r="BX181" s="240">
        <f>IF(OR(NOT(ISNUMBER($T181)),ISBLANK($W181),NOT(ISNUMBER($X181))),0,IF(BX$132&gt;=YEAR($T181),$W181,0))</f>
        <v/>
      </c>
      <c r="BY181" s="240">
        <f>IF(OR(NOT(ISNUMBER($T181)),ISBLANK($W181),NOT(ISNUMBER($X181))),0,IF(BY$132&gt;=YEAR($T181),$W181,0))</f>
        <v/>
      </c>
    </row>
    <row r="182" ht="15" customHeight="1" s="503">
      <c r="S182" s="12">
        <f>S57</f>
        <v/>
      </c>
      <c r="T182" s="176">
        <f>IFERROR( IF(ISBLANK(C63),"",IF(C63&lt;HLOOKUP(S57,$Z$275:$AC$280,5,FALSE),"",C63 ) ),"")</f>
        <v/>
      </c>
      <c r="U182" s="527">
        <f>U57</f>
        <v/>
      </c>
      <c r="V182" s="285">
        <f>V57</f>
        <v/>
      </c>
      <c r="W182" s="512">
        <f>W57</f>
        <v/>
      </c>
      <c r="X182" s="512">
        <f>X57</f>
        <v/>
      </c>
      <c r="Z182" s="240">
        <f>IF(OR(NOT(ISNUMBER($T182)),ISBLANK($W182),NOT(ISNUMBER($X182))),0,IF(Z$132&gt;=YEAR($T182),$W182,0))</f>
        <v/>
      </c>
      <c r="AA182" s="240">
        <f>IF(OR(NOT(ISNUMBER($T182)),ISBLANK($W182),NOT(ISNUMBER($X182))),0,IF(AA$132&gt;=YEAR($T182),$W182,0))</f>
        <v/>
      </c>
      <c r="AB182" s="240">
        <f>IF(OR(NOT(ISNUMBER($T182)),ISBLANK($W182),NOT(ISNUMBER($X182))),0,IF(AB$132&gt;=YEAR($T182),$W182,0))</f>
        <v/>
      </c>
      <c r="AC182" s="240">
        <f>IF(OR(NOT(ISNUMBER($T182)),ISBLANK($W182),NOT(ISNUMBER($X182))),0,IF(AC$132&gt;=YEAR($T182),$W182,0))</f>
        <v/>
      </c>
      <c r="AD182" s="240">
        <f>IF(OR(NOT(ISNUMBER($T182)),ISBLANK($W182),NOT(ISNUMBER($X182))),0,IF(AD$132&gt;=YEAR($T182),$W182,0))</f>
        <v/>
      </c>
      <c r="AE182" s="240">
        <f>IF(OR(NOT(ISNUMBER($T182)),ISBLANK($W182),NOT(ISNUMBER($X182))),0,IF(AE$132&gt;=YEAR($T182),$W182,0))</f>
        <v/>
      </c>
      <c r="AF182" s="240">
        <f>IF(OR(NOT(ISNUMBER($T182)),ISBLANK($W182),NOT(ISNUMBER($X182))),0,IF(AF$132&gt;=YEAR($T182),$W182,0))</f>
        <v/>
      </c>
      <c r="AG182" s="240">
        <f>IF(OR(NOT(ISNUMBER($T182)),ISBLANK($W182),NOT(ISNUMBER($X182))),0,IF(AG$132&gt;=YEAR($T182),$W182,0))</f>
        <v/>
      </c>
      <c r="AH182" s="240">
        <f>IF(OR(NOT(ISNUMBER($T182)),ISBLANK($W182),NOT(ISNUMBER($X182))),0,IF(AH$132&gt;=YEAR($T182),$W182,0))</f>
        <v/>
      </c>
      <c r="AI182" s="240">
        <f>IF(OR(NOT(ISNUMBER($T182)),ISBLANK($W182),NOT(ISNUMBER($X182))),0,IF(AI$132&gt;=YEAR($T182),$W182,0))</f>
        <v/>
      </c>
      <c r="AJ182" s="240">
        <f>IF(OR(NOT(ISNUMBER($T182)),ISBLANK($W182),NOT(ISNUMBER($X182))),0,IF(AJ$132&gt;=YEAR($T182),$W182,0))</f>
        <v/>
      </c>
      <c r="AK182" s="240">
        <f>IF(OR(NOT(ISNUMBER($T182)),ISBLANK($W182),NOT(ISNUMBER($X182))),0,IF(AK$132&gt;=YEAR($T182),$W182,0))</f>
        <v/>
      </c>
      <c r="AL182" s="240">
        <f>IF(OR(NOT(ISNUMBER($T182)),ISBLANK($W182),NOT(ISNUMBER($X182))),0,IF(AL$132&gt;=YEAR($T182),$W182,0))</f>
        <v/>
      </c>
      <c r="AM182" s="240">
        <f>IF(OR(NOT(ISNUMBER($T182)),ISBLANK($W182),NOT(ISNUMBER($X182))),0,IF(AM$132&gt;=YEAR($T182),$W182,0))</f>
        <v/>
      </c>
      <c r="AN182" s="240">
        <f>IF(OR(NOT(ISNUMBER($T182)),ISBLANK($W182),NOT(ISNUMBER($X182))),0,IF(AN$132&gt;=YEAR($T182),$W182,0))</f>
        <v/>
      </c>
      <c r="AO182" s="240">
        <f>IF(OR(NOT(ISNUMBER($T182)),ISBLANK($W182),NOT(ISNUMBER($X182))),0,IF(AO$132&gt;=YEAR($T182),$W182,0))</f>
        <v/>
      </c>
      <c r="AP182" s="240">
        <f>IF(OR(NOT(ISNUMBER($T182)),ISBLANK($W182),NOT(ISNUMBER($X182))),0,IF(AP$132&gt;=YEAR($T182),$W182,0))</f>
        <v/>
      </c>
      <c r="AQ182" s="240">
        <f>IF(OR(NOT(ISNUMBER($T182)),ISBLANK($W182),NOT(ISNUMBER($X182))),0,IF(AQ$132&gt;=YEAR($T182),$W182,0))</f>
        <v/>
      </c>
      <c r="AR182" s="240">
        <f>IF(OR(NOT(ISNUMBER($T182)),ISBLANK($W182),NOT(ISNUMBER($X182))),0,IF(AR$132&gt;=YEAR($T182),$W182,0))</f>
        <v/>
      </c>
      <c r="AS182" s="240">
        <f>IF(OR(NOT(ISNUMBER($T182)),ISBLANK($W182),NOT(ISNUMBER($X182))),0,IF(AS$132&gt;=YEAR($T182),$W182,0))</f>
        <v/>
      </c>
      <c r="AT182" s="240">
        <f>IF(OR(NOT(ISNUMBER($T182)),ISBLANK($W182),NOT(ISNUMBER($X182))),0,IF(AT$132&gt;=YEAR($T182),$W182,0))</f>
        <v/>
      </c>
      <c r="AU182" s="240">
        <f>IF(OR(NOT(ISNUMBER($T182)),ISBLANK($W182),NOT(ISNUMBER($X182))),0,IF(AU$132&gt;=YEAR($T182),$W182,0))</f>
        <v/>
      </c>
      <c r="AV182" s="240">
        <f>IF(OR(NOT(ISNUMBER($T182)),ISBLANK($W182),NOT(ISNUMBER($X182))),0,IF(AV$132&gt;=YEAR($T182),$W182,0))</f>
        <v/>
      </c>
      <c r="AW182" s="240">
        <f>IF(OR(NOT(ISNUMBER($T182)),ISBLANK($W182),NOT(ISNUMBER($X182))),0,IF(AW$132&gt;=YEAR($T182),$W182,0))</f>
        <v/>
      </c>
      <c r="AX182" s="240">
        <f>IF(OR(NOT(ISNUMBER($T182)),ISBLANK($W182),NOT(ISNUMBER($X182))),0,IF(AX$132&gt;=YEAR($T182),$W182,0))</f>
        <v/>
      </c>
      <c r="AY182" s="240">
        <f>IF(OR(NOT(ISNUMBER($T182)),ISBLANK($W182),NOT(ISNUMBER($X182))),0,IF(AY$132&gt;=YEAR($T182),$W182,0))</f>
        <v/>
      </c>
      <c r="AZ182" s="240">
        <f>IF(OR(NOT(ISNUMBER($T182)),ISBLANK($W182),NOT(ISNUMBER($X182))),0,IF(AZ$132&gt;=YEAR($T182),$W182,0))</f>
        <v/>
      </c>
      <c r="BA182" s="240">
        <f>IF(OR(NOT(ISNUMBER($T182)),ISBLANK($W182),NOT(ISNUMBER($X182))),0,IF(BA$132&gt;=YEAR($T182),$W182,0))</f>
        <v/>
      </c>
      <c r="BB182" s="240">
        <f>IF(OR(NOT(ISNUMBER($T182)),ISBLANK($W182),NOT(ISNUMBER($X182))),0,IF(BB$132&gt;=YEAR($T182),$W182,0))</f>
        <v/>
      </c>
      <c r="BC182" s="240">
        <f>IF(OR(NOT(ISNUMBER($T182)),ISBLANK($W182),NOT(ISNUMBER($X182))),0,IF(BC$132&gt;=YEAR($T182),$W182,0))</f>
        <v/>
      </c>
      <c r="BD182" s="240">
        <f>IF(OR(NOT(ISNUMBER($T182)),ISBLANK($W182),NOT(ISNUMBER($X182))),0,IF(BD$132&gt;=YEAR($T182),$W182,0))</f>
        <v/>
      </c>
      <c r="BE182" s="240">
        <f>IF(OR(NOT(ISNUMBER($T182)),ISBLANK($W182),NOT(ISNUMBER($X182))),0,IF(BE$132&gt;=YEAR($T182),$W182,0))</f>
        <v/>
      </c>
      <c r="BF182" s="240">
        <f>IF(OR(NOT(ISNUMBER($T182)),ISBLANK($W182),NOT(ISNUMBER($X182))),0,IF(BF$132&gt;=YEAR($T182),$W182,0))</f>
        <v/>
      </c>
      <c r="BG182" s="240">
        <f>IF(OR(NOT(ISNUMBER($T182)),ISBLANK($W182),NOT(ISNUMBER($X182))),0,IF(BG$132&gt;=YEAR($T182),$W182,0))</f>
        <v/>
      </c>
      <c r="BH182" s="240">
        <f>IF(OR(NOT(ISNUMBER($T182)),ISBLANK($W182),NOT(ISNUMBER($X182))),0,IF(BH$132&gt;=YEAR($T182),$W182,0))</f>
        <v/>
      </c>
      <c r="BI182" s="240">
        <f>IF(OR(NOT(ISNUMBER($T182)),ISBLANK($W182),NOT(ISNUMBER($X182))),0,IF(BI$132&gt;=YEAR($T182),$W182,0))</f>
        <v/>
      </c>
      <c r="BJ182" s="240">
        <f>IF(OR(NOT(ISNUMBER($T182)),ISBLANK($W182),NOT(ISNUMBER($X182))),0,IF(BJ$132&gt;=YEAR($T182),$W182,0))</f>
        <v/>
      </c>
      <c r="BK182" s="240">
        <f>IF(OR(NOT(ISNUMBER($T182)),ISBLANK($W182),NOT(ISNUMBER($X182))),0,IF(BK$132&gt;=YEAR($T182),$W182,0))</f>
        <v/>
      </c>
      <c r="BL182" s="240">
        <f>IF(OR(NOT(ISNUMBER($T182)),ISBLANK($W182),NOT(ISNUMBER($X182))),0,IF(BL$132&gt;=YEAR($T182),$W182,0))</f>
        <v/>
      </c>
      <c r="BM182" s="240">
        <f>IF(OR(NOT(ISNUMBER($T182)),ISBLANK($W182),NOT(ISNUMBER($X182))),0,IF(BM$132&gt;=YEAR($T182),$W182,0))</f>
        <v/>
      </c>
      <c r="BN182" s="240">
        <f>IF(OR(NOT(ISNUMBER($T182)),ISBLANK($W182),NOT(ISNUMBER($X182))),0,IF(BN$132&gt;=YEAR($T182),$W182,0))</f>
        <v/>
      </c>
      <c r="BO182" s="240">
        <f>IF(OR(NOT(ISNUMBER($T182)),ISBLANK($W182),NOT(ISNUMBER($X182))),0,IF(BO$132&gt;=YEAR($T182),$W182,0))</f>
        <v/>
      </c>
      <c r="BP182" s="240">
        <f>IF(OR(NOT(ISNUMBER($T182)),ISBLANK($W182),NOT(ISNUMBER($X182))),0,IF(BP$132&gt;=YEAR($T182),$W182,0))</f>
        <v/>
      </c>
      <c r="BQ182" s="240">
        <f>IF(OR(NOT(ISNUMBER($T182)),ISBLANK($W182),NOT(ISNUMBER($X182))),0,IF(BQ$132&gt;=YEAR($T182),$W182,0))</f>
        <v/>
      </c>
      <c r="BR182" s="240">
        <f>IF(OR(NOT(ISNUMBER($T182)),ISBLANK($W182),NOT(ISNUMBER($X182))),0,IF(BR$132&gt;=YEAR($T182),$W182,0))</f>
        <v/>
      </c>
      <c r="BS182" s="240">
        <f>IF(OR(NOT(ISNUMBER($T182)),ISBLANK($W182),NOT(ISNUMBER($X182))),0,IF(BS$132&gt;=YEAR($T182),$W182,0))</f>
        <v/>
      </c>
      <c r="BT182" s="240">
        <f>IF(OR(NOT(ISNUMBER($T182)),ISBLANK($W182),NOT(ISNUMBER($X182))),0,IF(BT$132&gt;=YEAR($T182),$W182,0))</f>
        <v/>
      </c>
      <c r="BU182" s="240">
        <f>IF(OR(NOT(ISNUMBER($T182)),ISBLANK($W182),NOT(ISNUMBER($X182))),0,IF(BU$132&gt;=YEAR($T182),$W182,0))</f>
        <v/>
      </c>
      <c r="BV182" s="240">
        <f>IF(OR(NOT(ISNUMBER($T182)),ISBLANK($W182),NOT(ISNUMBER($X182))),0,IF(BV$132&gt;=YEAR($T182),$W182,0))</f>
        <v/>
      </c>
      <c r="BW182" s="240">
        <f>IF(OR(NOT(ISNUMBER($T182)),ISBLANK($W182),NOT(ISNUMBER($X182))),0,IF(BW$132&gt;=YEAR($T182),$W182,0))</f>
        <v/>
      </c>
      <c r="BX182" s="240">
        <f>IF(OR(NOT(ISNUMBER($T182)),ISBLANK($W182),NOT(ISNUMBER($X182))),0,IF(BX$132&gt;=YEAR($T182),$W182,0))</f>
        <v/>
      </c>
      <c r="BY182" s="240">
        <f>IF(OR(NOT(ISNUMBER($T182)),ISBLANK($W182),NOT(ISNUMBER($X182))),0,IF(BY$132&gt;=YEAR($T182),$W182,0))</f>
        <v/>
      </c>
    </row>
    <row r="183" ht="15" customHeight="1" s="503">
      <c r="S183" s="12">
        <f>S58</f>
        <v/>
      </c>
      <c r="T183" s="176">
        <f>IFERROR( IF(ISBLANK(C64),"",IF(C64&lt;HLOOKUP(S58,$Z$275:$AC$280,5,FALSE),"",C64 ) ),"")</f>
        <v/>
      </c>
      <c r="U183" s="527">
        <f>U58</f>
        <v/>
      </c>
      <c r="V183" s="285">
        <f>V58</f>
        <v/>
      </c>
      <c r="W183" s="512">
        <f>W58</f>
        <v/>
      </c>
      <c r="X183" s="512">
        <f>X58</f>
        <v/>
      </c>
      <c r="Z183" s="240">
        <f>IF(OR(NOT(ISNUMBER($T183)),ISBLANK($W183),NOT(ISNUMBER($X183))),0,IF(Z$132&gt;=YEAR($T183),$W183,0))</f>
        <v/>
      </c>
      <c r="AA183" s="240">
        <f>IF(OR(NOT(ISNUMBER($T183)),ISBLANK($W183),NOT(ISNUMBER($X183))),0,IF(AA$132&gt;=YEAR($T183),$W183,0))</f>
        <v/>
      </c>
      <c r="AB183" s="240">
        <f>IF(OR(NOT(ISNUMBER($T183)),ISBLANK($W183),NOT(ISNUMBER($X183))),0,IF(AB$132&gt;=YEAR($T183),$W183,0))</f>
        <v/>
      </c>
      <c r="AC183" s="240">
        <f>IF(OR(NOT(ISNUMBER($T183)),ISBLANK($W183),NOT(ISNUMBER($X183))),0,IF(AC$132&gt;=YEAR($T183),$W183,0))</f>
        <v/>
      </c>
      <c r="AD183" s="240">
        <f>IF(OR(NOT(ISNUMBER($T183)),ISBLANK($W183),NOT(ISNUMBER($X183))),0,IF(AD$132&gt;=YEAR($T183),$W183,0))</f>
        <v/>
      </c>
      <c r="AE183" s="240">
        <f>IF(OR(NOT(ISNUMBER($T183)),ISBLANK($W183),NOT(ISNUMBER($X183))),0,IF(AE$132&gt;=YEAR($T183),$W183,0))</f>
        <v/>
      </c>
      <c r="AF183" s="240">
        <f>IF(OR(NOT(ISNUMBER($T183)),ISBLANK($W183),NOT(ISNUMBER($X183))),0,IF(AF$132&gt;=YEAR($T183),$W183,0))</f>
        <v/>
      </c>
      <c r="AG183" s="240">
        <f>IF(OR(NOT(ISNUMBER($T183)),ISBLANK($W183),NOT(ISNUMBER($X183))),0,IF(AG$132&gt;=YEAR($T183),$W183,0))</f>
        <v/>
      </c>
      <c r="AH183" s="240">
        <f>IF(OR(NOT(ISNUMBER($T183)),ISBLANK($W183),NOT(ISNUMBER($X183))),0,IF(AH$132&gt;=YEAR($T183),$W183,0))</f>
        <v/>
      </c>
      <c r="AI183" s="240">
        <f>IF(OR(NOT(ISNUMBER($T183)),ISBLANK($W183),NOT(ISNUMBER($X183))),0,IF(AI$132&gt;=YEAR($T183),$W183,0))</f>
        <v/>
      </c>
      <c r="AJ183" s="240">
        <f>IF(OR(NOT(ISNUMBER($T183)),ISBLANK($W183),NOT(ISNUMBER($X183))),0,IF(AJ$132&gt;=YEAR($T183),$W183,0))</f>
        <v/>
      </c>
      <c r="AK183" s="240">
        <f>IF(OR(NOT(ISNUMBER($T183)),ISBLANK($W183),NOT(ISNUMBER($X183))),0,IF(AK$132&gt;=YEAR($T183),$W183,0))</f>
        <v/>
      </c>
      <c r="AL183" s="240">
        <f>IF(OR(NOT(ISNUMBER($T183)),ISBLANK($W183),NOT(ISNUMBER($X183))),0,IF(AL$132&gt;=YEAR($T183),$W183,0))</f>
        <v/>
      </c>
      <c r="AM183" s="240">
        <f>IF(OR(NOT(ISNUMBER($T183)),ISBLANK($W183),NOT(ISNUMBER($X183))),0,IF(AM$132&gt;=YEAR($T183),$W183,0))</f>
        <v/>
      </c>
      <c r="AN183" s="240">
        <f>IF(OR(NOT(ISNUMBER($T183)),ISBLANK($W183),NOT(ISNUMBER($X183))),0,IF(AN$132&gt;=YEAR($T183),$W183,0))</f>
        <v/>
      </c>
      <c r="AO183" s="240">
        <f>IF(OR(NOT(ISNUMBER($T183)),ISBLANK($W183),NOT(ISNUMBER($X183))),0,IF(AO$132&gt;=YEAR($T183),$W183,0))</f>
        <v/>
      </c>
      <c r="AP183" s="240">
        <f>IF(OR(NOT(ISNUMBER($T183)),ISBLANK($W183),NOT(ISNUMBER($X183))),0,IF(AP$132&gt;=YEAR($T183),$W183,0))</f>
        <v/>
      </c>
      <c r="AQ183" s="240">
        <f>IF(OR(NOT(ISNUMBER($T183)),ISBLANK($W183),NOT(ISNUMBER($X183))),0,IF(AQ$132&gt;=YEAR($T183),$W183,0))</f>
        <v/>
      </c>
      <c r="AR183" s="240">
        <f>IF(OR(NOT(ISNUMBER($T183)),ISBLANK($W183),NOT(ISNUMBER($X183))),0,IF(AR$132&gt;=YEAR($T183),$W183,0))</f>
        <v/>
      </c>
      <c r="AS183" s="240">
        <f>IF(OR(NOT(ISNUMBER($T183)),ISBLANK($W183),NOT(ISNUMBER($X183))),0,IF(AS$132&gt;=YEAR($T183),$W183,0))</f>
        <v/>
      </c>
      <c r="AT183" s="240">
        <f>IF(OR(NOT(ISNUMBER($T183)),ISBLANK($W183),NOT(ISNUMBER($X183))),0,IF(AT$132&gt;=YEAR($T183),$W183,0))</f>
        <v/>
      </c>
      <c r="AU183" s="240">
        <f>IF(OR(NOT(ISNUMBER($T183)),ISBLANK($W183),NOT(ISNUMBER($X183))),0,IF(AU$132&gt;=YEAR($T183),$W183,0))</f>
        <v/>
      </c>
      <c r="AV183" s="240">
        <f>IF(OR(NOT(ISNUMBER($T183)),ISBLANK($W183),NOT(ISNUMBER($X183))),0,IF(AV$132&gt;=YEAR($T183),$W183,0))</f>
        <v/>
      </c>
      <c r="AW183" s="240">
        <f>IF(OR(NOT(ISNUMBER($T183)),ISBLANK($W183),NOT(ISNUMBER($X183))),0,IF(AW$132&gt;=YEAR($T183),$W183,0))</f>
        <v/>
      </c>
      <c r="AX183" s="240">
        <f>IF(OR(NOT(ISNUMBER($T183)),ISBLANK($W183),NOT(ISNUMBER($X183))),0,IF(AX$132&gt;=YEAR($T183),$W183,0))</f>
        <v/>
      </c>
      <c r="AY183" s="240">
        <f>IF(OR(NOT(ISNUMBER($T183)),ISBLANK($W183),NOT(ISNUMBER($X183))),0,IF(AY$132&gt;=YEAR($T183),$W183,0))</f>
        <v/>
      </c>
      <c r="AZ183" s="240">
        <f>IF(OR(NOT(ISNUMBER($T183)),ISBLANK($W183),NOT(ISNUMBER($X183))),0,IF(AZ$132&gt;=YEAR($T183),$W183,0))</f>
        <v/>
      </c>
      <c r="BA183" s="240">
        <f>IF(OR(NOT(ISNUMBER($T183)),ISBLANK($W183),NOT(ISNUMBER($X183))),0,IF(BA$132&gt;=YEAR($T183),$W183,0))</f>
        <v/>
      </c>
      <c r="BB183" s="240">
        <f>IF(OR(NOT(ISNUMBER($T183)),ISBLANK($W183),NOT(ISNUMBER($X183))),0,IF(BB$132&gt;=YEAR($T183),$W183,0))</f>
        <v/>
      </c>
      <c r="BC183" s="240">
        <f>IF(OR(NOT(ISNUMBER($T183)),ISBLANK($W183),NOT(ISNUMBER($X183))),0,IF(BC$132&gt;=YEAR($T183),$W183,0))</f>
        <v/>
      </c>
      <c r="BD183" s="240">
        <f>IF(OR(NOT(ISNUMBER($T183)),ISBLANK($W183),NOT(ISNUMBER($X183))),0,IF(BD$132&gt;=YEAR($T183),$W183,0))</f>
        <v/>
      </c>
      <c r="BE183" s="240">
        <f>IF(OR(NOT(ISNUMBER($T183)),ISBLANK($W183),NOT(ISNUMBER($X183))),0,IF(BE$132&gt;=YEAR($T183),$W183,0))</f>
        <v/>
      </c>
      <c r="BF183" s="240">
        <f>IF(OR(NOT(ISNUMBER($T183)),ISBLANK($W183),NOT(ISNUMBER($X183))),0,IF(BF$132&gt;=YEAR($T183),$W183,0))</f>
        <v/>
      </c>
      <c r="BG183" s="240">
        <f>IF(OR(NOT(ISNUMBER($T183)),ISBLANK($W183),NOT(ISNUMBER($X183))),0,IF(BG$132&gt;=YEAR($T183),$W183,0))</f>
        <v/>
      </c>
      <c r="BH183" s="240">
        <f>IF(OR(NOT(ISNUMBER($T183)),ISBLANK($W183),NOT(ISNUMBER($X183))),0,IF(BH$132&gt;=YEAR($T183),$W183,0))</f>
        <v/>
      </c>
      <c r="BI183" s="240">
        <f>IF(OR(NOT(ISNUMBER($T183)),ISBLANK($W183),NOT(ISNUMBER($X183))),0,IF(BI$132&gt;=YEAR($T183),$W183,0))</f>
        <v/>
      </c>
      <c r="BJ183" s="240">
        <f>IF(OR(NOT(ISNUMBER($T183)),ISBLANK($W183),NOT(ISNUMBER($X183))),0,IF(BJ$132&gt;=YEAR($T183),$W183,0))</f>
        <v/>
      </c>
      <c r="BK183" s="240">
        <f>IF(OR(NOT(ISNUMBER($T183)),ISBLANK($W183),NOT(ISNUMBER($X183))),0,IF(BK$132&gt;=YEAR($T183),$W183,0))</f>
        <v/>
      </c>
      <c r="BL183" s="240">
        <f>IF(OR(NOT(ISNUMBER($T183)),ISBLANK($W183),NOT(ISNUMBER($X183))),0,IF(BL$132&gt;=YEAR($T183),$W183,0))</f>
        <v/>
      </c>
      <c r="BM183" s="240">
        <f>IF(OR(NOT(ISNUMBER($T183)),ISBLANK($W183),NOT(ISNUMBER($X183))),0,IF(BM$132&gt;=YEAR($T183),$W183,0))</f>
        <v/>
      </c>
      <c r="BN183" s="240">
        <f>IF(OR(NOT(ISNUMBER($T183)),ISBLANK($W183),NOT(ISNUMBER($X183))),0,IF(BN$132&gt;=YEAR($T183),$W183,0))</f>
        <v/>
      </c>
      <c r="BO183" s="240">
        <f>IF(OR(NOT(ISNUMBER($T183)),ISBLANK($W183),NOT(ISNUMBER($X183))),0,IF(BO$132&gt;=YEAR($T183),$W183,0))</f>
        <v/>
      </c>
      <c r="BP183" s="240">
        <f>IF(OR(NOT(ISNUMBER($T183)),ISBLANK($W183),NOT(ISNUMBER($X183))),0,IF(BP$132&gt;=YEAR($T183),$W183,0))</f>
        <v/>
      </c>
      <c r="BQ183" s="240">
        <f>IF(OR(NOT(ISNUMBER($T183)),ISBLANK($W183),NOT(ISNUMBER($X183))),0,IF(BQ$132&gt;=YEAR($T183),$W183,0))</f>
        <v/>
      </c>
      <c r="BR183" s="240">
        <f>IF(OR(NOT(ISNUMBER($T183)),ISBLANK($W183),NOT(ISNUMBER($X183))),0,IF(BR$132&gt;=YEAR($T183),$W183,0))</f>
        <v/>
      </c>
      <c r="BS183" s="240">
        <f>IF(OR(NOT(ISNUMBER($T183)),ISBLANK($W183),NOT(ISNUMBER($X183))),0,IF(BS$132&gt;=YEAR($T183),$W183,0))</f>
        <v/>
      </c>
      <c r="BT183" s="240">
        <f>IF(OR(NOT(ISNUMBER($T183)),ISBLANK($W183),NOT(ISNUMBER($X183))),0,IF(BT$132&gt;=YEAR($T183),$W183,0))</f>
        <v/>
      </c>
      <c r="BU183" s="240">
        <f>IF(OR(NOT(ISNUMBER($T183)),ISBLANK($W183),NOT(ISNUMBER($X183))),0,IF(BU$132&gt;=YEAR($T183),$W183,0))</f>
        <v/>
      </c>
      <c r="BV183" s="240">
        <f>IF(OR(NOT(ISNUMBER($T183)),ISBLANK($W183),NOT(ISNUMBER($X183))),0,IF(BV$132&gt;=YEAR($T183),$W183,0))</f>
        <v/>
      </c>
      <c r="BW183" s="240">
        <f>IF(OR(NOT(ISNUMBER($T183)),ISBLANK($W183),NOT(ISNUMBER($X183))),0,IF(BW$132&gt;=YEAR($T183),$W183,0))</f>
        <v/>
      </c>
      <c r="BX183" s="240">
        <f>IF(OR(NOT(ISNUMBER($T183)),ISBLANK($W183),NOT(ISNUMBER($X183))),0,IF(BX$132&gt;=YEAR($T183),$W183,0))</f>
        <v/>
      </c>
      <c r="BY183" s="240">
        <f>IF(OR(NOT(ISNUMBER($T183)),ISBLANK($W183),NOT(ISNUMBER($X183))),0,IF(BY$132&gt;=YEAR($T183),$W183,0))</f>
        <v/>
      </c>
    </row>
    <row r="184" ht="15" customHeight="1" s="503">
      <c r="S184" s="12">
        <f>S59</f>
        <v/>
      </c>
      <c r="T184" s="176">
        <f>IFERROR( IF(ISBLANK(C65),"",IF(C65&lt;HLOOKUP(S59,$Z$275:$AC$280,5,FALSE),"",C65 ) ),"")</f>
        <v/>
      </c>
      <c r="U184" s="527">
        <f>U59</f>
        <v/>
      </c>
      <c r="V184" s="285">
        <f>V59</f>
        <v/>
      </c>
      <c r="W184" s="512">
        <f>W59</f>
        <v/>
      </c>
      <c r="X184" s="512">
        <f>X59</f>
        <v/>
      </c>
      <c r="Z184" s="240">
        <f>IF(OR(NOT(ISNUMBER($T184)),ISBLANK($W184),NOT(ISNUMBER($X184))),0,IF(Z$132&gt;=YEAR($T184),$W184,0))</f>
        <v/>
      </c>
      <c r="AA184" s="240">
        <f>IF(OR(NOT(ISNUMBER($T184)),ISBLANK($W184),NOT(ISNUMBER($X184))),0,IF(AA$132&gt;=YEAR($T184),$W184,0))</f>
        <v/>
      </c>
      <c r="AB184" s="240">
        <f>IF(OR(NOT(ISNUMBER($T184)),ISBLANK($W184),NOT(ISNUMBER($X184))),0,IF(AB$132&gt;=YEAR($T184),$W184,0))</f>
        <v/>
      </c>
      <c r="AC184" s="240">
        <f>IF(OR(NOT(ISNUMBER($T184)),ISBLANK($W184),NOT(ISNUMBER($X184))),0,IF(AC$132&gt;=YEAR($T184),$W184,0))</f>
        <v/>
      </c>
      <c r="AD184" s="240">
        <f>IF(OR(NOT(ISNUMBER($T184)),ISBLANK($W184),NOT(ISNUMBER($X184))),0,IF(AD$132&gt;=YEAR($T184),$W184,0))</f>
        <v/>
      </c>
      <c r="AE184" s="240">
        <f>IF(OR(NOT(ISNUMBER($T184)),ISBLANK($W184),NOT(ISNUMBER($X184))),0,IF(AE$132&gt;=YEAR($T184),$W184,0))</f>
        <v/>
      </c>
      <c r="AF184" s="240">
        <f>IF(OR(NOT(ISNUMBER($T184)),ISBLANK($W184),NOT(ISNUMBER($X184))),0,IF(AF$132&gt;=YEAR($T184),$W184,0))</f>
        <v/>
      </c>
      <c r="AG184" s="240">
        <f>IF(OR(NOT(ISNUMBER($T184)),ISBLANK($W184),NOT(ISNUMBER($X184))),0,IF(AG$132&gt;=YEAR($T184),$W184,0))</f>
        <v/>
      </c>
      <c r="AH184" s="240">
        <f>IF(OR(NOT(ISNUMBER($T184)),ISBLANK($W184),NOT(ISNUMBER($X184))),0,IF(AH$132&gt;=YEAR($T184),$W184,0))</f>
        <v/>
      </c>
      <c r="AI184" s="240">
        <f>IF(OR(NOT(ISNUMBER($T184)),ISBLANK($W184),NOT(ISNUMBER($X184))),0,IF(AI$132&gt;=YEAR($T184),$W184,0))</f>
        <v/>
      </c>
      <c r="AJ184" s="240">
        <f>IF(OR(NOT(ISNUMBER($T184)),ISBLANK($W184),NOT(ISNUMBER($X184))),0,IF(AJ$132&gt;=YEAR($T184),$W184,0))</f>
        <v/>
      </c>
      <c r="AK184" s="240">
        <f>IF(OR(NOT(ISNUMBER($T184)),ISBLANK($W184),NOT(ISNUMBER($X184))),0,IF(AK$132&gt;=YEAR($T184),$W184,0))</f>
        <v/>
      </c>
      <c r="AL184" s="240">
        <f>IF(OR(NOT(ISNUMBER($T184)),ISBLANK($W184),NOT(ISNUMBER($X184))),0,IF(AL$132&gt;=YEAR($T184),$W184,0))</f>
        <v/>
      </c>
      <c r="AM184" s="240">
        <f>IF(OR(NOT(ISNUMBER($T184)),ISBLANK($W184),NOT(ISNUMBER($X184))),0,IF(AM$132&gt;=YEAR($T184),$W184,0))</f>
        <v/>
      </c>
      <c r="AN184" s="240">
        <f>IF(OR(NOT(ISNUMBER($T184)),ISBLANK($W184),NOT(ISNUMBER($X184))),0,IF(AN$132&gt;=YEAR($T184),$W184,0))</f>
        <v/>
      </c>
      <c r="AO184" s="240">
        <f>IF(OR(NOT(ISNUMBER($T184)),ISBLANK($W184),NOT(ISNUMBER($X184))),0,IF(AO$132&gt;=YEAR($T184),$W184,0))</f>
        <v/>
      </c>
      <c r="AP184" s="240">
        <f>IF(OR(NOT(ISNUMBER($T184)),ISBLANK($W184),NOT(ISNUMBER($X184))),0,IF(AP$132&gt;=YEAR($T184),$W184,0))</f>
        <v/>
      </c>
      <c r="AQ184" s="240">
        <f>IF(OR(NOT(ISNUMBER($T184)),ISBLANK($W184),NOT(ISNUMBER($X184))),0,IF(AQ$132&gt;=YEAR($T184),$W184,0))</f>
        <v/>
      </c>
      <c r="AR184" s="240">
        <f>IF(OR(NOT(ISNUMBER($T184)),ISBLANK($W184),NOT(ISNUMBER($X184))),0,IF(AR$132&gt;=YEAR($T184),$W184,0))</f>
        <v/>
      </c>
      <c r="AS184" s="240">
        <f>IF(OR(NOT(ISNUMBER($T184)),ISBLANK($W184),NOT(ISNUMBER($X184))),0,IF(AS$132&gt;=YEAR($T184),$W184,0))</f>
        <v/>
      </c>
      <c r="AT184" s="240">
        <f>IF(OR(NOT(ISNUMBER($T184)),ISBLANK($W184),NOT(ISNUMBER($X184))),0,IF(AT$132&gt;=YEAR($T184),$W184,0))</f>
        <v/>
      </c>
      <c r="AU184" s="240">
        <f>IF(OR(NOT(ISNUMBER($T184)),ISBLANK($W184),NOT(ISNUMBER($X184))),0,IF(AU$132&gt;=YEAR($T184),$W184,0))</f>
        <v/>
      </c>
      <c r="AV184" s="240">
        <f>IF(OR(NOT(ISNUMBER($T184)),ISBLANK($W184),NOT(ISNUMBER($X184))),0,IF(AV$132&gt;=YEAR($T184),$W184,0))</f>
        <v/>
      </c>
      <c r="AW184" s="240">
        <f>IF(OR(NOT(ISNUMBER($T184)),ISBLANK($W184),NOT(ISNUMBER($X184))),0,IF(AW$132&gt;=YEAR($T184),$W184,0))</f>
        <v/>
      </c>
      <c r="AX184" s="240">
        <f>IF(OR(NOT(ISNUMBER($T184)),ISBLANK($W184),NOT(ISNUMBER($X184))),0,IF(AX$132&gt;=YEAR($T184),$W184,0))</f>
        <v/>
      </c>
      <c r="AY184" s="240">
        <f>IF(OR(NOT(ISNUMBER($T184)),ISBLANK($W184),NOT(ISNUMBER($X184))),0,IF(AY$132&gt;=YEAR($T184),$W184,0))</f>
        <v/>
      </c>
      <c r="AZ184" s="240">
        <f>IF(OR(NOT(ISNUMBER($T184)),ISBLANK($W184),NOT(ISNUMBER($X184))),0,IF(AZ$132&gt;=YEAR($T184),$W184,0))</f>
        <v/>
      </c>
      <c r="BA184" s="240">
        <f>IF(OR(NOT(ISNUMBER($T184)),ISBLANK($W184),NOT(ISNUMBER($X184))),0,IF(BA$132&gt;=YEAR($T184),$W184,0))</f>
        <v/>
      </c>
      <c r="BB184" s="240">
        <f>IF(OR(NOT(ISNUMBER($T184)),ISBLANK($W184),NOT(ISNUMBER($X184))),0,IF(BB$132&gt;=YEAR($T184),$W184,0))</f>
        <v/>
      </c>
      <c r="BC184" s="240">
        <f>IF(OR(NOT(ISNUMBER($T184)),ISBLANK($W184),NOT(ISNUMBER($X184))),0,IF(BC$132&gt;=YEAR($T184),$W184,0))</f>
        <v/>
      </c>
      <c r="BD184" s="240">
        <f>IF(OR(NOT(ISNUMBER($T184)),ISBLANK($W184),NOT(ISNUMBER($X184))),0,IF(BD$132&gt;=YEAR($T184),$W184,0))</f>
        <v/>
      </c>
      <c r="BE184" s="240">
        <f>IF(OR(NOT(ISNUMBER($T184)),ISBLANK($W184),NOT(ISNUMBER($X184))),0,IF(BE$132&gt;=YEAR($T184),$W184,0))</f>
        <v/>
      </c>
      <c r="BF184" s="240">
        <f>IF(OR(NOT(ISNUMBER($T184)),ISBLANK($W184),NOT(ISNUMBER($X184))),0,IF(BF$132&gt;=YEAR($T184),$W184,0))</f>
        <v/>
      </c>
      <c r="BG184" s="240">
        <f>IF(OR(NOT(ISNUMBER($T184)),ISBLANK($W184),NOT(ISNUMBER($X184))),0,IF(BG$132&gt;=YEAR($T184),$W184,0))</f>
        <v/>
      </c>
      <c r="BH184" s="240">
        <f>IF(OR(NOT(ISNUMBER($T184)),ISBLANK($W184),NOT(ISNUMBER($X184))),0,IF(BH$132&gt;=YEAR($T184),$W184,0))</f>
        <v/>
      </c>
      <c r="BI184" s="240">
        <f>IF(OR(NOT(ISNUMBER($T184)),ISBLANK($W184),NOT(ISNUMBER($X184))),0,IF(BI$132&gt;=YEAR($T184),$W184,0))</f>
        <v/>
      </c>
      <c r="BJ184" s="240">
        <f>IF(OR(NOT(ISNUMBER($T184)),ISBLANK($W184),NOT(ISNUMBER($X184))),0,IF(BJ$132&gt;=YEAR($T184),$W184,0))</f>
        <v/>
      </c>
      <c r="BK184" s="240">
        <f>IF(OR(NOT(ISNUMBER($T184)),ISBLANK($W184),NOT(ISNUMBER($X184))),0,IF(BK$132&gt;=YEAR($T184),$W184,0))</f>
        <v/>
      </c>
      <c r="BL184" s="240">
        <f>IF(OR(NOT(ISNUMBER($T184)),ISBLANK($W184),NOT(ISNUMBER($X184))),0,IF(BL$132&gt;=YEAR($T184),$W184,0))</f>
        <v/>
      </c>
      <c r="BM184" s="240">
        <f>IF(OR(NOT(ISNUMBER($T184)),ISBLANK($W184),NOT(ISNUMBER($X184))),0,IF(BM$132&gt;=YEAR($T184),$W184,0))</f>
        <v/>
      </c>
      <c r="BN184" s="240">
        <f>IF(OR(NOT(ISNUMBER($T184)),ISBLANK($W184),NOT(ISNUMBER($X184))),0,IF(BN$132&gt;=YEAR($T184),$W184,0))</f>
        <v/>
      </c>
      <c r="BO184" s="240">
        <f>IF(OR(NOT(ISNUMBER($T184)),ISBLANK($W184),NOT(ISNUMBER($X184))),0,IF(BO$132&gt;=YEAR($T184),$W184,0))</f>
        <v/>
      </c>
      <c r="BP184" s="240">
        <f>IF(OR(NOT(ISNUMBER($T184)),ISBLANK($W184),NOT(ISNUMBER($X184))),0,IF(BP$132&gt;=YEAR($T184),$W184,0))</f>
        <v/>
      </c>
      <c r="BQ184" s="240">
        <f>IF(OR(NOT(ISNUMBER($T184)),ISBLANK($W184),NOT(ISNUMBER($X184))),0,IF(BQ$132&gt;=YEAR($T184),$W184,0))</f>
        <v/>
      </c>
      <c r="BR184" s="240">
        <f>IF(OR(NOT(ISNUMBER($T184)),ISBLANK($W184),NOT(ISNUMBER($X184))),0,IF(BR$132&gt;=YEAR($T184),$W184,0))</f>
        <v/>
      </c>
      <c r="BS184" s="240">
        <f>IF(OR(NOT(ISNUMBER($T184)),ISBLANK($W184),NOT(ISNUMBER($X184))),0,IF(BS$132&gt;=YEAR($T184),$W184,0))</f>
        <v/>
      </c>
      <c r="BT184" s="240">
        <f>IF(OR(NOT(ISNUMBER($T184)),ISBLANK($W184),NOT(ISNUMBER($X184))),0,IF(BT$132&gt;=YEAR($T184),$W184,0))</f>
        <v/>
      </c>
      <c r="BU184" s="240">
        <f>IF(OR(NOT(ISNUMBER($T184)),ISBLANK($W184),NOT(ISNUMBER($X184))),0,IF(BU$132&gt;=YEAR($T184),$W184,0))</f>
        <v/>
      </c>
      <c r="BV184" s="240">
        <f>IF(OR(NOT(ISNUMBER($T184)),ISBLANK($W184),NOT(ISNUMBER($X184))),0,IF(BV$132&gt;=YEAR($T184),$W184,0))</f>
        <v/>
      </c>
      <c r="BW184" s="240">
        <f>IF(OR(NOT(ISNUMBER($T184)),ISBLANK($W184),NOT(ISNUMBER($X184))),0,IF(BW$132&gt;=YEAR($T184),$W184,0))</f>
        <v/>
      </c>
      <c r="BX184" s="240">
        <f>IF(OR(NOT(ISNUMBER($T184)),ISBLANK($W184),NOT(ISNUMBER($X184))),0,IF(BX$132&gt;=YEAR($T184),$W184,0))</f>
        <v/>
      </c>
      <c r="BY184" s="240">
        <f>IF(OR(NOT(ISNUMBER($T184)),ISBLANK($W184),NOT(ISNUMBER($X184))),0,IF(BY$132&gt;=YEAR($T184),$W184,0))</f>
        <v/>
      </c>
    </row>
    <row r="185" ht="15" customHeight="1" s="503">
      <c r="S185" s="12">
        <f>S60</f>
        <v/>
      </c>
      <c r="T185" s="176">
        <f>IFERROR( IF(ISBLANK(C66),"",IF(C66&lt;HLOOKUP(S60,$Z$275:$AC$280,5,FALSE),"",C66 ) ),"")</f>
        <v/>
      </c>
      <c r="U185" s="527">
        <f>U60</f>
        <v/>
      </c>
      <c r="V185" s="285">
        <f>V60</f>
        <v/>
      </c>
      <c r="W185" s="512">
        <f>W60</f>
        <v/>
      </c>
      <c r="X185" s="512">
        <f>X60</f>
        <v/>
      </c>
      <c r="Z185" s="240">
        <f>IF(OR(NOT(ISNUMBER($T185)),ISBLANK($W185),NOT(ISNUMBER($X185))),0,IF(Z$132&gt;=YEAR($T185),$W185,0))</f>
        <v/>
      </c>
      <c r="AA185" s="240">
        <f>IF(OR(NOT(ISNUMBER($T185)),ISBLANK($W185),NOT(ISNUMBER($X185))),0,IF(AA$132&gt;=YEAR($T185),$W185,0))</f>
        <v/>
      </c>
      <c r="AB185" s="240">
        <f>IF(OR(NOT(ISNUMBER($T185)),ISBLANK($W185),NOT(ISNUMBER($X185))),0,IF(AB$132&gt;=YEAR($T185),$W185,0))</f>
        <v/>
      </c>
      <c r="AC185" s="240">
        <f>IF(OR(NOT(ISNUMBER($T185)),ISBLANK($W185),NOT(ISNUMBER($X185))),0,IF(AC$132&gt;=YEAR($T185),$W185,0))</f>
        <v/>
      </c>
      <c r="AD185" s="240">
        <f>IF(OR(NOT(ISNUMBER($T185)),ISBLANK($W185),NOT(ISNUMBER($X185))),0,IF(AD$132&gt;=YEAR($T185),$W185,0))</f>
        <v/>
      </c>
      <c r="AE185" s="240">
        <f>IF(OR(NOT(ISNUMBER($T185)),ISBLANK($W185),NOT(ISNUMBER($X185))),0,IF(AE$132&gt;=YEAR($T185),$W185,0))</f>
        <v/>
      </c>
      <c r="AF185" s="240">
        <f>IF(OR(NOT(ISNUMBER($T185)),ISBLANK($W185),NOT(ISNUMBER($X185))),0,IF(AF$132&gt;=YEAR($T185),$W185,0))</f>
        <v/>
      </c>
      <c r="AG185" s="240">
        <f>IF(OR(NOT(ISNUMBER($T185)),ISBLANK($W185),NOT(ISNUMBER($X185))),0,IF(AG$132&gt;=YEAR($T185),$W185,0))</f>
        <v/>
      </c>
      <c r="AH185" s="240">
        <f>IF(OR(NOT(ISNUMBER($T185)),ISBLANK($W185),NOT(ISNUMBER($X185))),0,IF(AH$132&gt;=YEAR($T185),$W185,0))</f>
        <v/>
      </c>
      <c r="AI185" s="240">
        <f>IF(OR(NOT(ISNUMBER($T185)),ISBLANK($W185),NOT(ISNUMBER($X185))),0,IF(AI$132&gt;=YEAR($T185),$W185,0))</f>
        <v/>
      </c>
      <c r="AJ185" s="240">
        <f>IF(OR(NOT(ISNUMBER($T185)),ISBLANK($W185),NOT(ISNUMBER($X185))),0,IF(AJ$132&gt;=YEAR($T185),$W185,0))</f>
        <v/>
      </c>
      <c r="AK185" s="240">
        <f>IF(OR(NOT(ISNUMBER($T185)),ISBLANK($W185),NOT(ISNUMBER($X185))),0,IF(AK$132&gt;=YEAR($T185),$W185,0))</f>
        <v/>
      </c>
      <c r="AL185" s="240">
        <f>IF(OR(NOT(ISNUMBER($T185)),ISBLANK($W185),NOT(ISNUMBER($X185))),0,IF(AL$132&gt;=YEAR($T185),$W185,0))</f>
        <v/>
      </c>
      <c r="AM185" s="240">
        <f>IF(OR(NOT(ISNUMBER($T185)),ISBLANK($W185),NOT(ISNUMBER($X185))),0,IF(AM$132&gt;=YEAR($T185),$W185,0))</f>
        <v/>
      </c>
      <c r="AN185" s="240">
        <f>IF(OR(NOT(ISNUMBER($T185)),ISBLANK($W185),NOT(ISNUMBER($X185))),0,IF(AN$132&gt;=YEAR($T185),$W185,0))</f>
        <v/>
      </c>
      <c r="AO185" s="240">
        <f>IF(OR(NOT(ISNUMBER($T185)),ISBLANK($W185),NOT(ISNUMBER($X185))),0,IF(AO$132&gt;=YEAR($T185),$W185,0))</f>
        <v/>
      </c>
      <c r="AP185" s="240">
        <f>IF(OR(NOT(ISNUMBER($T185)),ISBLANK($W185),NOT(ISNUMBER($X185))),0,IF(AP$132&gt;=YEAR($T185),$W185,0))</f>
        <v/>
      </c>
      <c r="AQ185" s="240">
        <f>IF(OR(NOT(ISNUMBER($T185)),ISBLANK($W185),NOT(ISNUMBER($X185))),0,IF(AQ$132&gt;=YEAR($T185),$W185,0))</f>
        <v/>
      </c>
      <c r="AR185" s="240">
        <f>IF(OR(NOT(ISNUMBER($T185)),ISBLANK($W185),NOT(ISNUMBER($X185))),0,IF(AR$132&gt;=YEAR($T185),$W185,0))</f>
        <v/>
      </c>
      <c r="AS185" s="240">
        <f>IF(OR(NOT(ISNUMBER($T185)),ISBLANK($W185),NOT(ISNUMBER($X185))),0,IF(AS$132&gt;=YEAR($T185),$W185,0))</f>
        <v/>
      </c>
      <c r="AT185" s="240">
        <f>IF(OR(NOT(ISNUMBER($T185)),ISBLANK($W185),NOT(ISNUMBER($X185))),0,IF(AT$132&gt;=YEAR($T185),$W185,0))</f>
        <v/>
      </c>
      <c r="AU185" s="240">
        <f>IF(OR(NOT(ISNUMBER($T185)),ISBLANK($W185),NOT(ISNUMBER($X185))),0,IF(AU$132&gt;=YEAR($T185),$W185,0))</f>
        <v/>
      </c>
      <c r="AV185" s="240">
        <f>IF(OR(NOT(ISNUMBER($T185)),ISBLANK($W185),NOT(ISNUMBER($X185))),0,IF(AV$132&gt;=YEAR($T185),$W185,0))</f>
        <v/>
      </c>
      <c r="AW185" s="240">
        <f>IF(OR(NOT(ISNUMBER($T185)),ISBLANK($W185),NOT(ISNUMBER($X185))),0,IF(AW$132&gt;=YEAR($T185),$W185,0))</f>
        <v/>
      </c>
      <c r="AX185" s="240">
        <f>IF(OR(NOT(ISNUMBER($T185)),ISBLANK($W185),NOT(ISNUMBER($X185))),0,IF(AX$132&gt;=YEAR($T185),$W185,0))</f>
        <v/>
      </c>
      <c r="AY185" s="240">
        <f>IF(OR(NOT(ISNUMBER($T185)),ISBLANK($W185),NOT(ISNUMBER($X185))),0,IF(AY$132&gt;=YEAR($T185),$W185,0))</f>
        <v/>
      </c>
      <c r="AZ185" s="240">
        <f>IF(OR(NOT(ISNUMBER($T185)),ISBLANK($W185),NOT(ISNUMBER($X185))),0,IF(AZ$132&gt;=YEAR($T185),$W185,0))</f>
        <v/>
      </c>
      <c r="BA185" s="240">
        <f>IF(OR(NOT(ISNUMBER($T185)),ISBLANK($W185),NOT(ISNUMBER($X185))),0,IF(BA$132&gt;=YEAR($T185),$W185,0))</f>
        <v/>
      </c>
      <c r="BB185" s="240">
        <f>IF(OR(NOT(ISNUMBER($T185)),ISBLANK($W185),NOT(ISNUMBER($X185))),0,IF(BB$132&gt;=YEAR($T185),$W185,0))</f>
        <v/>
      </c>
      <c r="BC185" s="240">
        <f>IF(OR(NOT(ISNUMBER($T185)),ISBLANK($W185),NOT(ISNUMBER($X185))),0,IF(BC$132&gt;=YEAR($T185),$W185,0))</f>
        <v/>
      </c>
      <c r="BD185" s="240">
        <f>IF(OR(NOT(ISNUMBER($T185)),ISBLANK($W185),NOT(ISNUMBER($X185))),0,IF(BD$132&gt;=YEAR($T185),$W185,0))</f>
        <v/>
      </c>
      <c r="BE185" s="240">
        <f>IF(OR(NOT(ISNUMBER($T185)),ISBLANK($W185),NOT(ISNUMBER($X185))),0,IF(BE$132&gt;=YEAR($T185),$W185,0))</f>
        <v/>
      </c>
      <c r="BF185" s="240">
        <f>IF(OR(NOT(ISNUMBER($T185)),ISBLANK($W185),NOT(ISNUMBER($X185))),0,IF(BF$132&gt;=YEAR($T185),$W185,0))</f>
        <v/>
      </c>
      <c r="BG185" s="240">
        <f>IF(OR(NOT(ISNUMBER($T185)),ISBLANK($W185),NOT(ISNUMBER($X185))),0,IF(BG$132&gt;=YEAR($T185),$W185,0))</f>
        <v/>
      </c>
      <c r="BH185" s="240">
        <f>IF(OR(NOT(ISNUMBER($T185)),ISBLANK($W185),NOT(ISNUMBER($X185))),0,IF(BH$132&gt;=YEAR($T185),$W185,0))</f>
        <v/>
      </c>
      <c r="BI185" s="240">
        <f>IF(OR(NOT(ISNUMBER($T185)),ISBLANK($W185),NOT(ISNUMBER($X185))),0,IF(BI$132&gt;=YEAR($T185),$W185,0))</f>
        <v/>
      </c>
      <c r="BJ185" s="240">
        <f>IF(OR(NOT(ISNUMBER($T185)),ISBLANK($W185),NOT(ISNUMBER($X185))),0,IF(BJ$132&gt;=YEAR($T185),$W185,0))</f>
        <v/>
      </c>
      <c r="BK185" s="240">
        <f>IF(OR(NOT(ISNUMBER($T185)),ISBLANK($W185),NOT(ISNUMBER($X185))),0,IF(BK$132&gt;=YEAR($T185),$W185,0))</f>
        <v/>
      </c>
      <c r="BL185" s="240">
        <f>IF(OR(NOT(ISNUMBER($T185)),ISBLANK($W185),NOT(ISNUMBER($X185))),0,IF(BL$132&gt;=YEAR($T185),$W185,0))</f>
        <v/>
      </c>
      <c r="BM185" s="240">
        <f>IF(OR(NOT(ISNUMBER($T185)),ISBLANK($W185),NOT(ISNUMBER($X185))),0,IF(BM$132&gt;=YEAR($T185),$W185,0))</f>
        <v/>
      </c>
      <c r="BN185" s="240">
        <f>IF(OR(NOT(ISNUMBER($T185)),ISBLANK($W185),NOT(ISNUMBER($X185))),0,IF(BN$132&gt;=YEAR($T185),$W185,0))</f>
        <v/>
      </c>
      <c r="BO185" s="240">
        <f>IF(OR(NOT(ISNUMBER($T185)),ISBLANK($W185),NOT(ISNUMBER($X185))),0,IF(BO$132&gt;=YEAR($T185),$W185,0))</f>
        <v/>
      </c>
      <c r="BP185" s="240">
        <f>IF(OR(NOT(ISNUMBER($T185)),ISBLANK($W185),NOT(ISNUMBER($X185))),0,IF(BP$132&gt;=YEAR($T185),$W185,0))</f>
        <v/>
      </c>
      <c r="BQ185" s="240">
        <f>IF(OR(NOT(ISNUMBER($T185)),ISBLANK($W185),NOT(ISNUMBER($X185))),0,IF(BQ$132&gt;=YEAR($T185),$W185,0))</f>
        <v/>
      </c>
      <c r="BR185" s="240">
        <f>IF(OR(NOT(ISNUMBER($T185)),ISBLANK($W185),NOT(ISNUMBER($X185))),0,IF(BR$132&gt;=YEAR($T185),$W185,0))</f>
        <v/>
      </c>
      <c r="BS185" s="240">
        <f>IF(OR(NOT(ISNUMBER($T185)),ISBLANK($W185),NOT(ISNUMBER($X185))),0,IF(BS$132&gt;=YEAR($T185),$W185,0))</f>
        <v/>
      </c>
      <c r="BT185" s="240">
        <f>IF(OR(NOT(ISNUMBER($T185)),ISBLANK($W185),NOT(ISNUMBER($X185))),0,IF(BT$132&gt;=YEAR($T185),$W185,0))</f>
        <v/>
      </c>
      <c r="BU185" s="240">
        <f>IF(OR(NOT(ISNUMBER($T185)),ISBLANK($W185),NOT(ISNUMBER($X185))),0,IF(BU$132&gt;=YEAR($T185),$W185,0))</f>
        <v/>
      </c>
      <c r="BV185" s="240">
        <f>IF(OR(NOT(ISNUMBER($T185)),ISBLANK($W185),NOT(ISNUMBER($X185))),0,IF(BV$132&gt;=YEAR($T185),$W185,0))</f>
        <v/>
      </c>
      <c r="BW185" s="240">
        <f>IF(OR(NOT(ISNUMBER($T185)),ISBLANK($W185),NOT(ISNUMBER($X185))),0,IF(BW$132&gt;=YEAR($T185),$W185,0))</f>
        <v/>
      </c>
      <c r="BX185" s="240">
        <f>IF(OR(NOT(ISNUMBER($T185)),ISBLANK($W185),NOT(ISNUMBER($X185))),0,IF(BX$132&gt;=YEAR($T185),$W185,0))</f>
        <v/>
      </c>
      <c r="BY185" s="240">
        <f>IF(OR(NOT(ISNUMBER($T185)),ISBLANK($W185),NOT(ISNUMBER($X185))),0,IF(BY$132&gt;=YEAR($T185),$W185,0))</f>
        <v/>
      </c>
    </row>
    <row r="186" ht="15" customHeight="1" s="503">
      <c r="S186" s="12">
        <f>S61</f>
        <v/>
      </c>
      <c r="T186" s="176">
        <f>IFERROR( IF(ISBLANK(C67),"",IF(C67&lt;HLOOKUP(S61,$Z$275:$AC$280,5,FALSE),"",C67 ) ),"")</f>
        <v/>
      </c>
      <c r="U186" s="527">
        <f>U61</f>
        <v/>
      </c>
      <c r="V186" s="285">
        <f>V61</f>
        <v/>
      </c>
      <c r="W186" s="512">
        <f>W61</f>
        <v/>
      </c>
      <c r="X186" s="512">
        <f>X61</f>
        <v/>
      </c>
      <c r="Z186" s="240">
        <f>IF(OR(NOT(ISNUMBER($T186)),ISBLANK($W186),NOT(ISNUMBER($X186))),0,IF(Z$132&gt;=YEAR($T186),$W186,0))</f>
        <v/>
      </c>
      <c r="AA186" s="240">
        <f>IF(OR(NOT(ISNUMBER($T186)),ISBLANK($W186),NOT(ISNUMBER($X186))),0,IF(AA$132&gt;=YEAR($T186),$W186,0))</f>
        <v/>
      </c>
      <c r="AB186" s="240">
        <f>IF(OR(NOT(ISNUMBER($T186)),ISBLANK($W186),NOT(ISNUMBER($X186))),0,IF(AB$132&gt;=YEAR($T186),$W186,0))</f>
        <v/>
      </c>
      <c r="AC186" s="240">
        <f>IF(OR(NOT(ISNUMBER($T186)),ISBLANK($W186),NOT(ISNUMBER($X186))),0,IF(AC$132&gt;=YEAR($T186),$W186,0))</f>
        <v/>
      </c>
      <c r="AD186" s="240">
        <f>IF(OR(NOT(ISNUMBER($T186)),ISBLANK($W186),NOT(ISNUMBER($X186))),0,IF(AD$132&gt;=YEAR($T186),$W186,0))</f>
        <v/>
      </c>
      <c r="AE186" s="240">
        <f>IF(OR(NOT(ISNUMBER($T186)),ISBLANK($W186),NOT(ISNUMBER($X186))),0,IF(AE$132&gt;=YEAR($T186),$W186,0))</f>
        <v/>
      </c>
      <c r="AF186" s="240">
        <f>IF(OR(NOT(ISNUMBER($T186)),ISBLANK($W186),NOT(ISNUMBER($X186))),0,IF(AF$132&gt;=YEAR($T186),$W186,0))</f>
        <v/>
      </c>
      <c r="AG186" s="240">
        <f>IF(OR(NOT(ISNUMBER($T186)),ISBLANK($W186),NOT(ISNUMBER($X186))),0,IF(AG$132&gt;=YEAR($T186),$W186,0))</f>
        <v/>
      </c>
      <c r="AH186" s="240">
        <f>IF(OR(NOT(ISNUMBER($T186)),ISBLANK($W186),NOT(ISNUMBER($X186))),0,IF(AH$132&gt;=YEAR($T186),$W186,0))</f>
        <v/>
      </c>
      <c r="AI186" s="240">
        <f>IF(OR(NOT(ISNUMBER($T186)),ISBLANK($W186),NOT(ISNUMBER($X186))),0,IF(AI$132&gt;=YEAR($T186),$W186,0))</f>
        <v/>
      </c>
      <c r="AJ186" s="240">
        <f>IF(OR(NOT(ISNUMBER($T186)),ISBLANK($W186),NOT(ISNUMBER($X186))),0,IF(AJ$132&gt;=YEAR($T186),$W186,0))</f>
        <v/>
      </c>
      <c r="AK186" s="240">
        <f>IF(OR(NOT(ISNUMBER($T186)),ISBLANK($W186),NOT(ISNUMBER($X186))),0,IF(AK$132&gt;=YEAR($T186),$W186,0))</f>
        <v/>
      </c>
      <c r="AL186" s="240">
        <f>IF(OR(NOT(ISNUMBER($T186)),ISBLANK($W186),NOT(ISNUMBER($X186))),0,IF(AL$132&gt;=YEAR($T186),$W186,0))</f>
        <v/>
      </c>
      <c r="AM186" s="240">
        <f>IF(OR(NOT(ISNUMBER($T186)),ISBLANK($W186),NOT(ISNUMBER($X186))),0,IF(AM$132&gt;=YEAR($T186),$W186,0))</f>
        <v/>
      </c>
      <c r="AN186" s="240">
        <f>IF(OR(NOT(ISNUMBER($T186)),ISBLANK($W186),NOT(ISNUMBER($X186))),0,IF(AN$132&gt;=YEAR($T186),$W186,0))</f>
        <v/>
      </c>
      <c r="AO186" s="240">
        <f>IF(OR(NOT(ISNUMBER($T186)),ISBLANK($W186),NOT(ISNUMBER($X186))),0,IF(AO$132&gt;=YEAR($T186),$W186,0))</f>
        <v/>
      </c>
      <c r="AP186" s="240">
        <f>IF(OR(NOT(ISNUMBER($T186)),ISBLANK($W186),NOT(ISNUMBER($X186))),0,IF(AP$132&gt;=YEAR($T186),$W186,0))</f>
        <v/>
      </c>
      <c r="AQ186" s="240">
        <f>IF(OR(NOT(ISNUMBER($T186)),ISBLANK($W186),NOT(ISNUMBER($X186))),0,IF(AQ$132&gt;=YEAR($T186),$W186,0))</f>
        <v/>
      </c>
      <c r="AR186" s="240">
        <f>IF(OR(NOT(ISNUMBER($T186)),ISBLANK($W186),NOT(ISNUMBER($X186))),0,IF(AR$132&gt;=YEAR($T186),$W186,0))</f>
        <v/>
      </c>
      <c r="AS186" s="240">
        <f>IF(OR(NOT(ISNUMBER($T186)),ISBLANK($W186),NOT(ISNUMBER($X186))),0,IF(AS$132&gt;=YEAR($T186),$W186,0))</f>
        <v/>
      </c>
      <c r="AT186" s="240">
        <f>IF(OR(NOT(ISNUMBER($T186)),ISBLANK($W186),NOT(ISNUMBER($X186))),0,IF(AT$132&gt;=YEAR($T186),$W186,0))</f>
        <v/>
      </c>
      <c r="AU186" s="240">
        <f>IF(OR(NOT(ISNUMBER($T186)),ISBLANK($W186),NOT(ISNUMBER($X186))),0,IF(AU$132&gt;=YEAR($T186),$W186,0))</f>
        <v/>
      </c>
      <c r="AV186" s="240">
        <f>IF(OR(NOT(ISNUMBER($T186)),ISBLANK($W186),NOT(ISNUMBER($X186))),0,IF(AV$132&gt;=YEAR($T186),$W186,0))</f>
        <v/>
      </c>
      <c r="AW186" s="240">
        <f>IF(OR(NOT(ISNUMBER($T186)),ISBLANK($W186),NOT(ISNUMBER($X186))),0,IF(AW$132&gt;=YEAR($T186),$W186,0))</f>
        <v/>
      </c>
      <c r="AX186" s="240">
        <f>IF(OR(NOT(ISNUMBER($T186)),ISBLANK($W186),NOT(ISNUMBER($X186))),0,IF(AX$132&gt;=YEAR($T186),$W186,0))</f>
        <v/>
      </c>
      <c r="AY186" s="240">
        <f>IF(OR(NOT(ISNUMBER($T186)),ISBLANK($W186),NOT(ISNUMBER($X186))),0,IF(AY$132&gt;=YEAR($T186),$W186,0))</f>
        <v/>
      </c>
      <c r="AZ186" s="240">
        <f>IF(OR(NOT(ISNUMBER($T186)),ISBLANK($W186),NOT(ISNUMBER($X186))),0,IF(AZ$132&gt;=YEAR($T186),$W186,0))</f>
        <v/>
      </c>
      <c r="BA186" s="240">
        <f>IF(OR(NOT(ISNUMBER($T186)),ISBLANK($W186),NOT(ISNUMBER($X186))),0,IF(BA$132&gt;=YEAR($T186),$W186,0))</f>
        <v/>
      </c>
      <c r="BB186" s="240">
        <f>IF(OR(NOT(ISNUMBER($T186)),ISBLANK($W186),NOT(ISNUMBER($X186))),0,IF(BB$132&gt;=YEAR($T186),$W186,0))</f>
        <v/>
      </c>
      <c r="BC186" s="240">
        <f>IF(OR(NOT(ISNUMBER($T186)),ISBLANK($W186),NOT(ISNUMBER($X186))),0,IF(BC$132&gt;=YEAR($T186),$W186,0))</f>
        <v/>
      </c>
      <c r="BD186" s="240">
        <f>IF(OR(NOT(ISNUMBER($T186)),ISBLANK($W186),NOT(ISNUMBER($X186))),0,IF(BD$132&gt;=YEAR($T186),$W186,0))</f>
        <v/>
      </c>
      <c r="BE186" s="240">
        <f>IF(OR(NOT(ISNUMBER($T186)),ISBLANK($W186),NOT(ISNUMBER($X186))),0,IF(BE$132&gt;=YEAR($T186),$W186,0))</f>
        <v/>
      </c>
      <c r="BF186" s="240">
        <f>IF(OR(NOT(ISNUMBER($T186)),ISBLANK($W186),NOT(ISNUMBER($X186))),0,IF(BF$132&gt;=YEAR($T186),$W186,0))</f>
        <v/>
      </c>
      <c r="BG186" s="240">
        <f>IF(OR(NOT(ISNUMBER($T186)),ISBLANK($W186),NOT(ISNUMBER($X186))),0,IF(BG$132&gt;=YEAR($T186),$W186,0))</f>
        <v/>
      </c>
      <c r="BH186" s="240">
        <f>IF(OR(NOT(ISNUMBER($T186)),ISBLANK($W186),NOT(ISNUMBER($X186))),0,IF(BH$132&gt;=YEAR($T186),$W186,0))</f>
        <v/>
      </c>
      <c r="BI186" s="240">
        <f>IF(OR(NOT(ISNUMBER($T186)),ISBLANK($W186),NOT(ISNUMBER($X186))),0,IF(BI$132&gt;=YEAR($T186),$W186,0))</f>
        <v/>
      </c>
      <c r="BJ186" s="240">
        <f>IF(OR(NOT(ISNUMBER($T186)),ISBLANK($W186),NOT(ISNUMBER($X186))),0,IF(BJ$132&gt;=YEAR($T186),$W186,0))</f>
        <v/>
      </c>
      <c r="BK186" s="240">
        <f>IF(OR(NOT(ISNUMBER($T186)),ISBLANK($W186),NOT(ISNUMBER($X186))),0,IF(BK$132&gt;=YEAR($T186),$W186,0))</f>
        <v/>
      </c>
      <c r="BL186" s="240">
        <f>IF(OR(NOT(ISNUMBER($T186)),ISBLANK($W186),NOT(ISNUMBER($X186))),0,IF(BL$132&gt;=YEAR($T186),$W186,0))</f>
        <v/>
      </c>
      <c r="BM186" s="240">
        <f>IF(OR(NOT(ISNUMBER($T186)),ISBLANK($W186),NOT(ISNUMBER($X186))),0,IF(BM$132&gt;=YEAR($T186),$W186,0))</f>
        <v/>
      </c>
      <c r="BN186" s="240">
        <f>IF(OR(NOT(ISNUMBER($T186)),ISBLANK($W186),NOT(ISNUMBER($X186))),0,IF(BN$132&gt;=YEAR($T186),$W186,0))</f>
        <v/>
      </c>
      <c r="BO186" s="240">
        <f>IF(OR(NOT(ISNUMBER($T186)),ISBLANK($W186),NOT(ISNUMBER($X186))),0,IF(BO$132&gt;=YEAR($T186),$W186,0))</f>
        <v/>
      </c>
      <c r="BP186" s="240">
        <f>IF(OR(NOT(ISNUMBER($T186)),ISBLANK($W186),NOT(ISNUMBER($X186))),0,IF(BP$132&gt;=YEAR($T186),$W186,0))</f>
        <v/>
      </c>
      <c r="BQ186" s="240">
        <f>IF(OR(NOT(ISNUMBER($T186)),ISBLANK($W186),NOT(ISNUMBER($X186))),0,IF(BQ$132&gt;=YEAR($T186),$W186,0))</f>
        <v/>
      </c>
      <c r="BR186" s="240">
        <f>IF(OR(NOT(ISNUMBER($T186)),ISBLANK($W186),NOT(ISNUMBER($X186))),0,IF(BR$132&gt;=YEAR($T186),$W186,0))</f>
        <v/>
      </c>
      <c r="BS186" s="240">
        <f>IF(OR(NOT(ISNUMBER($T186)),ISBLANK($W186),NOT(ISNUMBER($X186))),0,IF(BS$132&gt;=YEAR($T186),$W186,0))</f>
        <v/>
      </c>
      <c r="BT186" s="240">
        <f>IF(OR(NOT(ISNUMBER($T186)),ISBLANK($W186),NOT(ISNUMBER($X186))),0,IF(BT$132&gt;=YEAR($T186),$W186,0))</f>
        <v/>
      </c>
      <c r="BU186" s="240">
        <f>IF(OR(NOT(ISNUMBER($T186)),ISBLANK($W186),NOT(ISNUMBER($X186))),0,IF(BU$132&gt;=YEAR($T186),$W186,0))</f>
        <v/>
      </c>
      <c r="BV186" s="240">
        <f>IF(OR(NOT(ISNUMBER($T186)),ISBLANK($W186),NOT(ISNUMBER($X186))),0,IF(BV$132&gt;=YEAR($T186),$W186,0))</f>
        <v/>
      </c>
      <c r="BW186" s="240">
        <f>IF(OR(NOT(ISNUMBER($T186)),ISBLANK($W186),NOT(ISNUMBER($X186))),0,IF(BW$132&gt;=YEAR($T186),$W186,0))</f>
        <v/>
      </c>
      <c r="BX186" s="240">
        <f>IF(OR(NOT(ISNUMBER($T186)),ISBLANK($W186),NOT(ISNUMBER($X186))),0,IF(BX$132&gt;=YEAR($T186),$W186,0))</f>
        <v/>
      </c>
      <c r="BY186" s="240">
        <f>IF(OR(NOT(ISNUMBER($T186)),ISBLANK($W186),NOT(ISNUMBER($X186))),0,IF(BY$132&gt;=YEAR($T186),$W186,0))</f>
        <v/>
      </c>
    </row>
    <row r="187" ht="15" customHeight="1" s="503">
      <c r="S187" s="12">
        <f>S62</f>
        <v/>
      </c>
      <c r="T187" s="176">
        <f>IFERROR( IF(ISBLANK(C68),"",IF(C68&lt;HLOOKUP(S62,$Z$275:$AC$280,5,FALSE),"",C68 ) ),"")</f>
        <v/>
      </c>
      <c r="U187" s="527">
        <f>U62</f>
        <v/>
      </c>
      <c r="V187" s="285">
        <f>V62</f>
        <v/>
      </c>
      <c r="W187" s="512">
        <f>W62</f>
        <v/>
      </c>
      <c r="X187" s="512">
        <f>X62</f>
        <v/>
      </c>
      <c r="Z187" s="240">
        <f>IF(OR(NOT(ISNUMBER($T187)),ISBLANK($W187),NOT(ISNUMBER($X187))),0,IF(Z$132&gt;=YEAR($T187),$W187,0))</f>
        <v/>
      </c>
      <c r="AA187" s="240">
        <f>IF(OR(NOT(ISNUMBER($T187)),ISBLANK($W187),NOT(ISNUMBER($X187))),0,IF(AA$132&gt;=YEAR($T187),$W187,0))</f>
        <v/>
      </c>
      <c r="AB187" s="240">
        <f>IF(OR(NOT(ISNUMBER($T187)),ISBLANK($W187),NOT(ISNUMBER($X187))),0,IF(AB$132&gt;=YEAR($T187),$W187,0))</f>
        <v/>
      </c>
      <c r="AC187" s="240">
        <f>IF(OR(NOT(ISNUMBER($T187)),ISBLANK($W187),NOT(ISNUMBER($X187))),0,IF(AC$132&gt;=YEAR($T187),$W187,0))</f>
        <v/>
      </c>
      <c r="AD187" s="240">
        <f>IF(OR(NOT(ISNUMBER($T187)),ISBLANK($W187),NOT(ISNUMBER($X187))),0,IF(AD$132&gt;=YEAR($T187),$W187,0))</f>
        <v/>
      </c>
      <c r="AE187" s="240">
        <f>IF(OR(NOT(ISNUMBER($T187)),ISBLANK($W187),NOT(ISNUMBER($X187))),0,IF(AE$132&gt;=YEAR($T187),$W187,0))</f>
        <v/>
      </c>
      <c r="AF187" s="240">
        <f>IF(OR(NOT(ISNUMBER($T187)),ISBLANK($W187),NOT(ISNUMBER($X187))),0,IF(AF$132&gt;=YEAR($T187),$W187,0))</f>
        <v/>
      </c>
      <c r="AG187" s="240">
        <f>IF(OR(NOT(ISNUMBER($T187)),ISBLANK($W187),NOT(ISNUMBER($X187))),0,IF(AG$132&gt;=YEAR($T187),$W187,0))</f>
        <v/>
      </c>
      <c r="AH187" s="240">
        <f>IF(OR(NOT(ISNUMBER($T187)),ISBLANK($W187),NOT(ISNUMBER($X187))),0,IF(AH$132&gt;=YEAR($T187),$W187,0))</f>
        <v/>
      </c>
      <c r="AI187" s="240">
        <f>IF(OR(NOT(ISNUMBER($T187)),ISBLANK($W187),NOT(ISNUMBER($X187))),0,IF(AI$132&gt;=YEAR($T187),$W187,0))</f>
        <v/>
      </c>
      <c r="AJ187" s="240">
        <f>IF(OR(NOT(ISNUMBER($T187)),ISBLANK($W187),NOT(ISNUMBER($X187))),0,IF(AJ$132&gt;=YEAR($T187),$W187,0))</f>
        <v/>
      </c>
      <c r="AK187" s="240">
        <f>IF(OR(NOT(ISNUMBER($T187)),ISBLANK($W187),NOT(ISNUMBER($X187))),0,IF(AK$132&gt;=YEAR($T187),$W187,0))</f>
        <v/>
      </c>
      <c r="AL187" s="240">
        <f>IF(OR(NOT(ISNUMBER($T187)),ISBLANK($W187),NOT(ISNUMBER($X187))),0,IF(AL$132&gt;=YEAR($T187),$W187,0))</f>
        <v/>
      </c>
      <c r="AM187" s="240">
        <f>IF(OR(NOT(ISNUMBER($T187)),ISBLANK($W187),NOT(ISNUMBER($X187))),0,IF(AM$132&gt;=YEAR($T187),$W187,0))</f>
        <v/>
      </c>
      <c r="AN187" s="240">
        <f>IF(OR(NOT(ISNUMBER($T187)),ISBLANK($W187),NOT(ISNUMBER($X187))),0,IF(AN$132&gt;=YEAR($T187),$W187,0))</f>
        <v/>
      </c>
      <c r="AO187" s="240">
        <f>IF(OR(NOT(ISNUMBER($T187)),ISBLANK($W187),NOT(ISNUMBER($X187))),0,IF(AO$132&gt;=YEAR($T187),$W187,0))</f>
        <v/>
      </c>
      <c r="AP187" s="240">
        <f>IF(OR(NOT(ISNUMBER($T187)),ISBLANK($W187),NOT(ISNUMBER($X187))),0,IF(AP$132&gt;=YEAR($T187),$W187,0))</f>
        <v/>
      </c>
      <c r="AQ187" s="240">
        <f>IF(OR(NOT(ISNUMBER($T187)),ISBLANK($W187),NOT(ISNUMBER($X187))),0,IF(AQ$132&gt;=YEAR($T187),$W187,0))</f>
        <v/>
      </c>
      <c r="AR187" s="240">
        <f>IF(OR(NOT(ISNUMBER($T187)),ISBLANK($W187),NOT(ISNUMBER($X187))),0,IF(AR$132&gt;=YEAR($T187),$W187,0))</f>
        <v/>
      </c>
      <c r="AS187" s="240">
        <f>IF(OR(NOT(ISNUMBER($T187)),ISBLANK($W187),NOT(ISNUMBER($X187))),0,IF(AS$132&gt;=YEAR($T187),$W187,0))</f>
        <v/>
      </c>
      <c r="AT187" s="240">
        <f>IF(OR(NOT(ISNUMBER($T187)),ISBLANK($W187),NOT(ISNUMBER($X187))),0,IF(AT$132&gt;=YEAR($T187),$W187,0))</f>
        <v/>
      </c>
      <c r="AU187" s="240">
        <f>IF(OR(NOT(ISNUMBER($T187)),ISBLANK($W187),NOT(ISNUMBER($X187))),0,IF(AU$132&gt;=YEAR($T187),$W187,0))</f>
        <v/>
      </c>
      <c r="AV187" s="240">
        <f>IF(OR(NOT(ISNUMBER($T187)),ISBLANK($W187),NOT(ISNUMBER($X187))),0,IF(AV$132&gt;=YEAR($T187),$W187,0))</f>
        <v/>
      </c>
      <c r="AW187" s="240">
        <f>IF(OR(NOT(ISNUMBER($T187)),ISBLANK($W187),NOT(ISNUMBER($X187))),0,IF(AW$132&gt;=YEAR($T187),$W187,0))</f>
        <v/>
      </c>
      <c r="AX187" s="240">
        <f>IF(OR(NOT(ISNUMBER($T187)),ISBLANK($W187),NOT(ISNUMBER($X187))),0,IF(AX$132&gt;=YEAR($T187),$W187,0))</f>
        <v/>
      </c>
      <c r="AY187" s="240">
        <f>IF(OR(NOT(ISNUMBER($T187)),ISBLANK($W187),NOT(ISNUMBER($X187))),0,IF(AY$132&gt;=YEAR($T187),$W187,0))</f>
        <v/>
      </c>
      <c r="AZ187" s="240">
        <f>IF(OR(NOT(ISNUMBER($T187)),ISBLANK($W187),NOT(ISNUMBER($X187))),0,IF(AZ$132&gt;=YEAR($T187),$W187,0))</f>
        <v/>
      </c>
      <c r="BA187" s="240">
        <f>IF(OR(NOT(ISNUMBER($T187)),ISBLANK($W187),NOT(ISNUMBER($X187))),0,IF(BA$132&gt;=YEAR($T187),$W187,0))</f>
        <v/>
      </c>
      <c r="BB187" s="240">
        <f>IF(OR(NOT(ISNUMBER($T187)),ISBLANK($W187),NOT(ISNUMBER($X187))),0,IF(BB$132&gt;=YEAR($T187),$W187,0))</f>
        <v/>
      </c>
      <c r="BC187" s="240">
        <f>IF(OR(NOT(ISNUMBER($T187)),ISBLANK($W187),NOT(ISNUMBER($X187))),0,IF(BC$132&gt;=YEAR($T187),$W187,0))</f>
        <v/>
      </c>
      <c r="BD187" s="240">
        <f>IF(OR(NOT(ISNUMBER($T187)),ISBLANK($W187),NOT(ISNUMBER($X187))),0,IF(BD$132&gt;=YEAR($T187),$W187,0))</f>
        <v/>
      </c>
      <c r="BE187" s="240">
        <f>IF(OR(NOT(ISNUMBER($T187)),ISBLANK($W187),NOT(ISNUMBER($X187))),0,IF(BE$132&gt;=YEAR($T187),$W187,0))</f>
        <v/>
      </c>
      <c r="BF187" s="240">
        <f>IF(OR(NOT(ISNUMBER($T187)),ISBLANK($W187),NOT(ISNUMBER($X187))),0,IF(BF$132&gt;=YEAR($T187),$W187,0))</f>
        <v/>
      </c>
      <c r="BG187" s="240">
        <f>IF(OR(NOT(ISNUMBER($T187)),ISBLANK($W187),NOT(ISNUMBER($X187))),0,IF(BG$132&gt;=YEAR($T187),$W187,0))</f>
        <v/>
      </c>
      <c r="BH187" s="240">
        <f>IF(OR(NOT(ISNUMBER($T187)),ISBLANK($W187),NOT(ISNUMBER($X187))),0,IF(BH$132&gt;=YEAR($T187),$W187,0))</f>
        <v/>
      </c>
      <c r="BI187" s="240">
        <f>IF(OR(NOT(ISNUMBER($T187)),ISBLANK($W187),NOT(ISNUMBER($X187))),0,IF(BI$132&gt;=YEAR($T187),$W187,0))</f>
        <v/>
      </c>
      <c r="BJ187" s="240">
        <f>IF(OR(NOT(ISNUMBER($T187)),ISBLANK($W187),NOT(ISNUMBER($X187))),0,IF(BJ$132&gt;=YEAR($T187),$W187,0))</f>
        <v/>
      </c>
      <c r="BK187" s="240">
        <f>IF(OR(NOT(ISNUMBER($T187)),ISBLANK($W187),NOT(ISNUMBER($X187))),0,IF(BK$132&gt;=YEAR($T187),$W187,0))</f>
        <v/>
      </c>
      <c r="BL187" s="240">
        <f>IF(OR(NOT(ISNUMBER($T187)),ISBLANK($W187),NOT(ISNUMBER($X187))),0,IF(BL$132&gt;=YEAR($T187),$W187,0))</f>
        <v/>
      </c>
      <c r="BM187" s="240">
        <f>IF(OR(NOT(ISNUMBER($T187)),ISBLANK($W187),NOT(ISNUMBER($X187))),0,IF(BM$132&gt;=YEAR($T187),$W187,0))</f>
        <v/>
      </c>
      <c r="BN187" s="240">
        <f>IF(OR(NOT(ISNUMBER($T187)),ISBLANK($W187),NOT(ISNUMBER($X187))),0,IF(BN$132&gt;=YEAR($T187),$W187,0))</f>
        <v/>
      </c>
      <c r="BO187" s="240">
        <f>IF(OR(NOT(ISNUMBER($T187)),ISBLANK($W187),NOT(ISNUMBER($X187))),0,IF(BO$132&gt;=YEAR($T187),$W187,0))</f>
        <v/>
      </c>
      <c r="BP187" s="240">
        <f>IF(OR(NOT(ISNUMBER($T187)),ISBLANK($W187),NOT(ISNUMBER($X187))),0,IF(BP$132&gt;=YEAR($T187),$W187,0))</f>
        <v/>
      </c>
      <c r="BQ187" s="240">
        <f>IF(OR(NOT(ISNUMBER($T187)),ISBLANK($W187),NOT(ISNUMBER($X187))),0,IF(BQ$132&gt;=YEAR($T187),$W187,0))</f>
        <v/>
      </c>
      <c r="BR187" s="240">
        <f>IF(OR(NOT(ISNUMBER($T187)),ISBLANK($W187),NOT(ISNUMBER($X187))),0,IF(BR$132&gt;=YEAR($T187),$W187,0))</f>
        <v/>
      </c>
      <c r="BS187" s="240">
        <f>IF(OR(NOT(ISNUMBER($T187)),ISBLANK($W187),NOT(ISNUMBER($X187))),0,IF(BS$132&gt;=YEAR($T187),$W187,0))</f>
        <v/>
      </c>
      <c r="BT187" s="240">
        <f>IF(OR(NOT(ISNUMBER($T187)),ISBLANK($W187),NOT(ISNUMBER($X187))),0,IF(BT$132&gt;=YEAR($T187),$W187,0))</f>
        <v/>
      </c>
      <c r="BU187" s="240">
        <f>IF(OR(NOT(ISNUMBER($T187)),ISBLANK($W187),NOT(ISNUMBER($X187))),0,IF(BU$132&gt;=YEAR($T187),$W187,0))</f>
        <v/>
      </c>
      <c r="BV187" s="240">
        <f>IF(OR(NOT(ISNUMBER($T187)),ISBLANK($W187),NOT(ISNUMBER($X187))),0,IF(BV$132&gt;=YEAR($T187),$W187,0))</f>
        <v/>
      </c>
      <c r="BW187" s="240">
        <f>IF(OR(NOT(ISNUMBER($T187)),ISBLANK($W187),NOT(ISNUMBER($X187))),0,IF(BW$132&gt;=YEAR($T187),$W187,0))</f>
        <v/>
      </c>
      <c r="BX187" s="240">
        <f>IF(OR(NOT(ISNUMBER($T187)),ISBLANK($W187),NOT(ISNUMBER($X187))),0,IF(BX$132&gt;=YEAR($T187),$W187,0))</f>
        <v/>
      </c>
      <c r="BY187" s="240">
        <f>IF(OR(NOT(ISNUMBER($T187)),ISBLANK($W187),NOT(ISNUMBER($X187))),0,IF(BY$132&gt;=YEAR($T187),$W187,0))</f>
        <v/>
      </c>
    </row>
    <row r="188" ht="15" customHeight="1" s="503">
      <c r="S188" s="12">
        <f>S63</f>
        <v/>
      </c>
      <c r="T188" s="176">
        <f>IFERROR( IF(ISBLANK(C69),"",IF(C69&lt;HLOOKUP(S63,$Z$275:$AC$280,5,FALSE),"",C69 ) ),"")</f>
        <v/>
      </c>
      <c r="U188" s="527">
        <f>U63</f>
        <v/>
      </c>
      <c r="V188" s="285">
        <f>V63</f>
        <v/>
      </c>
      <c r="W188" s="512">
        <f>W63</f>
        <v/>
      </c>
      <c r="X188" s="512">
        <f>X63</f>
        <v/>
      </c>
      <c r="Z188" s="240">
        <f>IF(OR(NOT(ISNUMBER($T188)),ISBLANK($W188),NOT(ISNUMBER($X188))),0,IF(Z$132&gt;=YEAR($T188),$W188,0))</f>
        <v/>
      </c>
      <c r="AA188" s="240">
        <f>IF(OR(NOT(ISNUMBER($T188)),ISBLANK($W188),NOT(ISNUMBER($X188))),0,IF(AA$132&gt;=YEAR($T188),$W188,0))</f>
        <v/>
      </c>
      <c r="AB188" s="240">
        <f>IF(OR(NOT(ISNUMBER($T188)),ISBLANK($W188),NOT(ISNUMBER($X188))),0,IF(AB$132&gt;=YEAR($T188),$W188,0))</f>
        <v/>
      </c>
      <c r="AC188" s="240">
        <f>IF(OR(NOT(ISNUMBER($T188)),ISBLANK($W188),NOT(ISNUMBER($X188))),0,IF(AC$132&gt;=YEAR($T188),$W188,0))</f>
        <v/>
      </c>
      <c r="AD188" s="240">
        <f>IF(OR(NOT(ISNUMBER($T188)),ISBLANK($W188),NOT(ISNUMBER($X188))),0,IF(AD$132&gt;=YEAR($T188),$W188,0))</f>
        <v/>
      </c>
      <c r="AE188" s="240">
        <f>IF(OR(NOT(ISNUMBER($T188)),ISBLANK($W188),NOT(ISNUMBER($X188))),0,IF(AE$132&gt;=YEAR($T188),$W188,0))</f>
        <v/>
      </c>
      <c r="AF188" s="240">
        <f>IF(OR(NOT(ISNUMBER($T188)),ISBLANK($W188),NOT(ISNUMBER($X188))),0,IF(AF$132&gt;=YEAR($T188),$W188,0))</f>
        <v/>
      </c>
      <c r="AG188" s="240">
        <f>IF(OR(NOT(ISNUMBER($T188)),ISBLANK($W188),NOT(ISNUMBER($X188))),0,IF(AG$132&gt;=YEAR($T188),$W188,0))</f>
        <v/>
      </c>
      <c r="AH188" s="240">
        <f>IF(OR(NOT(ISNUMBER($T188)),ISBLANK($W188),NOT(ISNUMBER($X188))),0,IF(AH$132&gt;=YEAR($T188),$W188,0))</f>
        <v/>
      </c>
      <c r="AI188" s="240">
        <f>IF(OR(NOT(ISNUMBER($T188)),ISBLANK($W188),NOT(ISNUMBER($X188))),0,IF(AI$132&gt;=YEAR($T188),$W188,0))</f>
        <v/>
      </c>
      <c r="AJ188" s="240">
        <f>IF(OR(NOT(ISNUMBER($T188)),ISBLANK($W188),NOT(ISNUMBER($X188))),0,IF(AJ$132&gt;=YEAR($T188),$W188,0))</f>
        <v/>
      </c>
      <c r="AK188" s="240">
        <f>IF(OR(NOT(ISNUMBER($T188)),ISBLANK($W188),NOT(ISNUMBER($X188))),0,IF(AK$132&gt;=YEAR($T188),$W188,0))</f>
        <v/>
      </c>
      <c r="AL188" s="240">
        <f>IF(OR(NOT(ISNUMBER($T188)),ISBLANK($W188),NOT(ISNUMBER($X188))),0,IF(AL$132&gt;=YEAR($T188),$W188,0))</f>
        <v/>
      </c>
      <c r="AM188" s="240">
        <f>IF(OR(NOT(ISNUMBER($T188)),ISBLANK($W188),NOT(ISNUMBER($X188))),0,IF(AM$132&gt;=YEAR($T188),$W188,0))</f>
        <v/>
      </c>
      <c r="AN188" s="240">
        <f>IF(OR(NOT(ISNUMBER($T188)),ISBLANK($W188),NOT(ISNUMBER($X188))),0,IF(AN$132&gt;=YEAR($T188),$W188,0))</f>
        <v/>
      </c>
      <c r="AO188" s="240">
        <f>IF(OR(NOT(ISNUMBER($T188)),ISBLANK($W188),NOT(ISNUMBER($X188))),0,IF(AO$132&gt;=YEAR($T188),$W188,0))</f>
        <v/>
      </c>
      <c r="AP188" s="240">
        <f>IF(OR(NOT(ISNUMBER($T188)),ISBLANK($W188),NOT(ISNUMBER($X188))),0,IF(AP$132&gt;=YEAR($T188),$W188,0))</f>
        <v/>
      </c>
      <c r="AQ188" s="240">
        <f>IF(OR(NOT(ISNUMBER($T188)),ISBLANK($W188),NOT(ISNUMBER($X188))),0,IF(AQ$132&gt;=YEAR($T188),$W188,0))</f>
        <v/>
      </c>
      <c r="AR188" s="240">
        <f>IF(OR(NOT(ISNUMBER($T188)),ISBLANK($W188),NOT(ISNUMBER($X188))),0,IF(AR$132&gt;=YEAR($T188),$W188,0))</f>
        <v/>
      </c>
      <c r="AS188" s="240">
        <f>IF(OR(NOT(ISNUMBER($T188)),ISBLANK($W188),NOT(ISNUMBER($X188))),0,IF(AS$132&gt;=YEAR($T188),$W188,0))</f>
        <v/>
      </c>
      <c r="AT188" s="240">
        <f>IF(OR(NOT(ISNUMBER($T188)),ISBLANK($W188),NOT(ISNUMBER($X188))),0,IF(AT$132&gt;=YEAR($T188),$W188,0))</f>
        <v/>
      </c>
      <c r="AU188" s="240">
        <f>IF(OR(NOT(ISNUMBER($T188)),ISBLANK($W188),NOT(ISNUMBER($X188))),0,IF(AU$132&gt;=YEAR($T188),$W188,0))</f>
        <v/>
      </c>
      <c r="AV188" s="240">
        <f>IF(OR(NOT(ISNUMBER($T188)),ISBLANK($W188),NOT(ISNUMBER($X188))),0,IF(AV$132&gt;=YEAR($T188),$W188,0))</f>
        <v/>
      </c>
      <c r="AW188" s="240">
        <f>IF(OR(NOT(ISNUMBER($T188)),ISBLANK($W188),NOT(ISNUMBER($X188))),0,IF(AW$132&gt;=YEAR($T188),$W188,0))</f>
        <v/>
      </c>
      <c r="AX188" s="240">
        <f>IF(OR(NOT(ISNUMBER($T188)),ISBLANK($W188),NOT(ISNUMBER($X188))),0,IF(AX$132&gt;=YEAR($T188),$W188,0))</f>
        <v/>
      </c>
      <c r="AY188" s="240">
        <f>IF(OR(NOT(ISNUMBER($T188)),ISBLANK($W188),NOT(ISNUMBER($X188))),0,IF(AY$132&gt;=YEAR($T188),$W188,0))</f>
        <v/>
      </c>
      <c r="AZ188" s="240">
        <f>IF(OR(NOT(ISNUMBER($T188)),ISBLANK($W188),NOT(ISNUMBER($X188))),0,IF(AZ$132&gt;=YEAR($T188),$W188,0))</f>
        <v/>
      </c>
      <c r="BA188" s="240">
        <f>IF(OR(NOT(ISNUMBER($T188)),ISBLANK($W188),NOT(ISNUMBER($X188))),0,IF(BA$132&gt;=YEAR($T188),$W188,0))</f>
        <v/>
      </c>
      <c r="BB188" s="240">
        <f>IF(OR(NOT(ISNUMBER($T188)),ISBLANK($W188),NOT(ISNUMBER($X188))),0,IF(BB$132&gt;=YEAR($T188),$W188,0))</f>
        <v/>
      </c>
      <c r="BC188" s="240">
        <f>IF(OR(NOT(ISNUMBER($T188)),ISBLANK($W188),NOT(ISNUMBER($X188))),0,IF(BC$132&gt;=YEAR($T188),$W188,0))</f>
        <v/>
      </c>
      <c r="BD188" s="240">
        <f>IF(OR(NOT(ISNUMBER($T188)),ISBLANK($W188),NOT(ISNUMBER($X188))),0,IF(BD$132&gt;=YEAR($T188),$W188,0))</f>
        <v/>
      </c>
      <c r="BE188" s="240">
        <f>IF(OR(NOT(ISNUMBER($T188)),ISBLANK($W188),NOT(ISNUMBER($X188))),0,IF(BE$132&gt;=YEAR($T188),$W188,0))</f>
        <v/>
      </c>
      <c r="BF188" s="240">
        <f>IF(OR(NOT(ISNUMBER($T188)),ISBLANK($W188),NOT(ISNUMBER($X188))),0,IF(BF$132&gt;=YEAR($T188),$W188,0))</f>
        <v/>
      </c>
      <c r="BG188" s="240">
        <f>IF(OR(NOT(ISNUMBER($T188)),ISBLANK($W188),NOT(ISNUMBER($X188))),0,IF(BG$132&gt;=YEAR($T188),$W188,0))</f>
        <v/>
      </c>
      <c r="BH188" s="240">
        <f>IF(OR(NOT(ISNUMBER($T188)),ISBLANK($W188),NOT(ISNUMBER($X188))),0,IF(BH$132&gt;=YEAR($T188),$W188,0))</f>
        <v/>
      </c>
      <c r="BI188" s="240">
        <f>IF(OR(NOT(ISNUMBER($T188)),ISBLANK($W188),NOT(ISNUMBER($X188))),0,IF(BI$132&gt;=YEAR($T188),$W188,0))</f>
        <v/>
      </c>
      <c r="BJ188" s="240">
        <f>IF(OR(NOT(ISNUMBER($T188)),ISBLANK($W188),NOT(ISNUMBER($X188))),0,IF(BJ$132&gt;=YEAR($T188),$W188,0))</f>
        <v/>
      </c>
      <c r="BK188" s="240">
        <f>IF(OR(NOT(ISNUMBER($T188)),ISBLANK($W188),NOT(ISNUMBER($X188))),0,IF(BK$132&gt;=YEAR($T188),$W188,0))</f>
        <v/>
      </c>
      <c r="BL188" s="240">
        <f>IF(OR(NOT(ISNUMBER($T188)),ISBLANK($W188),NOT(ISNUMBER($X188))),0,IF(BL$132&gt;=YEAR($T188),$W188,0))</f>
        <v/>
      </c>
      <c r="BM188" s="240">
        <f>IF(OR(NOT(ISNUMBER($T188)),ISBLANK($W188),NOT(ISNUMBER($X188))),0,IF(BM$132&gt;=YEAR($T188),$W188,0))</f>
        <v/>
      </c>
      <c r="BN188" s="240">
        <f>IF(OR(NOT(ISNUMBER($T188)),ISBLANK($W188),NOT(ISNUMBER($X188))),0,IF(BN$132&gt;=YEAR($T188),$W188,0))</f>
        <v/>
      </c>
      <c r="BO188" s="240">
        <f>IF(OR(NOT(ISNUMBER($T188)),ISBLANK($W188),NOT(ISNUMBER($X188))),0,IF(BO$132&gt;=YEAR($T188),$W188,0))</f>
        <v/>
      </c>
      <c r="BP188" s="240">
        <f>IF(OR(NOT(ISNUMBER($T188)),ISBLANK($W188),NOT(ISNUMBER($X188))),0,IF(BP$132&gt;=YEAR($T188),$W188,0))</f>
        <v/>
      </c>
      <c r="BQ188" s="240">
        <f>IF(OR(NOT(ISNUMBER($T188)),ISBLANK($W188),NOT(ISNUMBER($X188))),0,IF(BQ$132&gt;=YEAR($T188),$W188,0))</f>
        <v/>
      </c>
      <c r="BR188" s="240">
        <f>IF(OR(NOT(ISNUMBER($T188)),ISBLANK($W188),NOT(ISNUMBER($X188))),0,IF(BR$132&gt;=YEAR($T188),$W188,0))</f>
        <v/>
      </c>
      <c r="BS188" s="240">
        <f>IF(OR(NOT(ISNUMBER($T188)),ISBLANK($W188),NOT(ISNUMBER($X188))),0,IF(BS$132&gt;=YEAR($T188),$W188,0))</f>
        <v/>
      </c>
      <c r="BT188" s="240">
        <f>IF(OR(NOT(ISNUMBER($T188)),ISBLANK($W188),NOT(ISNUMBER($X188))),0,IF(BT$132&gt;=YEAR($T188),$W188,0))</f>
        <v/>
      </c>
      <c r="BU188" s="240">
        <f>IF(OR(NOT(ISNUMBER($T188)),ISBLANK($W188),NOT(ISNUMBER($X188))),0,IF(BU$132&gt;=YEAR($T188),$W188,0))</f>
        <v/>
      </c>
      <c r="BV188" s="240">
        <f>IF(OR(NOT(ISNUMBER($T188)),ISBLANK($W188),NOT(ISNUMBER($X188))),0,IF(BV$132&gt;=YEAR($T188),$W188,0))</f>
        <v/>
      </c>
      <c r="BW188" s="240">
        <f>IF(OR(NOT(ISNUMBER($T188)),ISBLANK($W188),NOT(ISNUMBER($X188))),0,IF(BW$132&gt;=YEAR($T188),$W188,0))</f>
        <v/>
      </c>
      <c r="BX188" s="240">
        <f>IF(OR(NOT(ISNUMBER($T188)),ISBLANK($W188),NOT(ISNUMBER($X188))),0,IF(BX$132&gt;=YEAR($T188),$W188,0))</f>
        <v/>
      </c>
      <c r="BY188" s="240">
        <f>IF(OR(NOT(ISNUMBER($T188)),ISBLANK($W188),NOT(ISNUMBER($X188))),0,IF(BY$132&gt;=YEAR($T188),$W188,0))</f>
        <v/>
      </c>
    </row>
    <row r="189" ht="15" customHeight="1" s="503">
      <c r="S189" s="12">
        <f>S64</f>
        <v/>
      </c>
      <c r="T189" s="176">
        <f>IFERROR( IF(ISBLANK(C70),"",IF(C70&lt;HLOOKUP(S64,$Z$275:$AC$280,5,FALSE),"",C70 ) ),"")</f>
        <v/>
      </c>
      <c r="U189" s="527">
        <f>U64</f>
        <v/>
      </c>
      <c r="V189" s="285">
        <f>V64</f>
        <v/>
      </c>
      <c r="W189" s="512">
        <f>W64</f>
        <v/>
      </c>
      <c r="X189" s="512">
        <f>X64</f>
        <v/>
      </c>
      <c r="Z189" s="240">
        <f>IF(OR(NOT(ISNUMBER($T189)),ISBLANK($W189),NOT(ISNUMBER($X189))),0,IF(Z$132&gt;=YEAR($T189),$W189,0))</f>
        <v/>
      </c>
      <c r="AA189" s="240">
        <f>IF(OR(NOT(ISNUMBER($T189)),ISBLANK($W189),NOT(ISNUMBER($X189))),0,IF(AA$132&gt;=YEAR($T189),$W189,0))</f>
        <v/>
      </c>
      <c r="AB189" s="240">
        <f>IF(OR(NOT(ISNUMBER($T189)),ISBLANK($W189),NOT(ISNUMBER($X189))),0,IF(AB$132&gt;=YEAR($T189),$W189,0))</f>
        <v/>
      </c>
      <c r="AC189" s="240">
        <f>IF(OR(NOT(ISNUMBER($T189)),ISBLANK($W189),NOT(ISNUMBER($X189))),0,IF(AC$132&gt;=YEAR($T189),$W189,0))</f>
        <v/>
      </c>
      <c r="AD189" s="240">
        <f>IF(OR(NOT(ISNUMBER($T189)),ISBLANK($W189),NOT(ISNUMBER($X189))),0,IF(AD$132&gt;=YEAR($T189),$W189,0))</f>
        <v/>
      </c>
      <c r="AE189" s="240">
        <f>IF(OR(NOT(ISNUMBER($T189)),ISBLANK($W189),NOT(ISNUMBER($X189))),0,IF(AE$132&gt;=YEAR($T189),$W189,0))</f>
        <v/>
      </c>
      <c r="AF189" s="240">
        <f>IF(OR(NOT(ISNUMBER($T189)),ISBLANK($W189),NOT(ISNUMBER($X189))),0,IF(AF$132&gt;=YEAR($T189),$W189,0))</f>
        <v/>
      </c>
      <c r="AG189" s="240">
        <f>IF(OR(NOT(ISNUMBER($T189)),ISBLANK($W189),NOT(ISNUMBER($X189))),0,IF(AG$132&gt;=YEAR($T189),$W189,0))</f>
        <v/>
      </c>
      <c r="AH189" s="240">
        <f>IF(OR(NOT(ISNUMBER($T189)),ISBLANK($W189),NOT(ISNUMBER($X189))),0,IF(AH$132&gt;=YEAR($T189),$W189,0))</f>
        <v/>
      </c>
      <c r="AI189" s="240">
        <f>IF(OR(NOT(ISNUMBER($T189)),ISBLANK($W189),NOT(ISNUMBER($X189))),0,IF(AI$132&gt;=YEAR($T189),$W189,0))</f>
        <v/>
      </c>
      <c r="AJ189" s="240">
        <f>IF(OR(NOT(ISNUMBER($T189)),ISBLANK($W189),NOT(ISNUMBER($X189))),0,IF(AJ$132&gt;=YEAR($T189),$W189,0))</f>
        <v/>
      </c>
      <c r="AK189" s="240">
        <f>IF(OR(NOT(ISNUMBER($T189)),ISBLANK($W189),NOT(ISNUMBER($X189))),0,IF(AK$132&gt;=YEAR($T189),$W189,0))</f>
        <v/>
      </c>
      <c r="AL189" s="240">
        <f>IF(OR(NOT(ISNUMBER($T189)),ISBLANK($W189),NOT(ISNUMBER($X189))),0,IF(AL$132&gt;=YEAR($T189),$W189,0))</f>
        <v/>
      </c>
      <c r="AM189" s="240">
        <f>IF(OR(NOT(ISNUMBER($T189)),ISBLANK($W189),NOT(ISNUMBER($X189))),0,IF(AM$132&gt;=YEAR($T189),$W189,0))</f>
        <v/>
      </c>
      <c r="AN189" s="240">
        <f>IF(OR(NOT(ISNUMBER($T189)),ISBLANK($W189),NOT(ISNUMBER($X189))),0,IF(AN$132&gt;=YEAR($T189),$W189,0))</f>
        <v/>
      </c>
      <c r="AO189" s="240">
        <f>IF(OR(NOT(ISNUMBER($T189)),ISBLANK($W189),NOT(ISNUMBER($X189))),0,IF(AO$132&gt;=YEAR($T189),$W189,0))</f>
        <v/>
      </c>
      <c r="AP189" s="240">
        <f>IF(OR(NOT(ISNUMBER($T189)),ISBLANK($W189),NOT(ISNUMBER($X189))),0,IF(AP$132&gt;=YEAR($T189),$W189,0))</f>
        <v/>
      </c>
      <c r="AQ189" s="240">
        <f>IF(OR(NOT(ISNUMBER($T189)),ISBLANK($W189),NOT(ISNUMBER($X189))),0,IF(AQ$132&gt;=YEAR($T189),$W189,0))</f>
        <v/>
      </c>
      <c r="AR189" s="240">
        <f>IF(OR(NOT(ISNUMBER($T189)),ISBLANK($W189),NOT(ISNUMBER($X189))),0,IF(AR$132&gt;=YEAR($T189),$W189,0))</f>
        <v/>
      </c>
      <c r="AS189" s="240">
        <f>IF(OR(NOT(ISNUMBER($T189)),ISBLANK($W189),NOT(ISNUMBER($X189))),0,IF(AS$132&gt;=YEAR($T189),$W189,0))</f>
        <v/>
      </c>
      <c r="AT189" s="240">
        <f>IF(OR(NOT(ISNUMBER($T189)),ISBLANK($W189),NOT(ISNUMBER($X189))),0,IF(AT$132&gt;=YEAR($T189),$W189,0))</f>
        <v/>
      </c>
      <c r="AU189" s="240">
        <f>IF(OR(NOT(ISNUMBER($T189)),ISBLANK($W189),NOT(ISNUMBER($X189))),0,IF(AU$132&gt;=YEAR($T189),$W189,0))</f>
        <v/>
      </c>
      <c r="AV189" s="240">
        <f>IF(OR(NOT(ISNUMBER($T189)),ISBLANK($W189),NOT(ISNUMBER($X189))),0,IF(AV$132&gt;=YEAR($T189),$W189,0))</f>
        <v/>
      </c>
      <c r="AW189" s="240">
        <f>IF(OR(NOT(ISNUMBER($T189)),ISBLANK($W189),NOT(ISNUMBER($X189))),0,IF(AW$132&gt;=YEAR($T189),$W189,0))</f>
        <v/>
      </c>
      <c r="AX189" s="240">
        <f>IF(OR(NOT(ISNUMBER($T189)),ISBLANK($W189),NOT(ISNUMBER($X189))),0,IF(AX$132&gt;=YEAR($T189),$W189,0))</f>
        <v/>
      </c>
      <c r="AY189" s="240">
        <f>IF(OR(NOT(ISNUMBER($T189)),ISBLANK($W189),NOT(ISNUMBER($X189))),0,IF(AY$132&gt;=YEAR($T189),$W189,0))</f>
        <v/>
      </c>
      <c r="AZ189" s="240">
        <f>IF(OR(NOT(ISNUMBER($T189)),ISBLANK($W189),NOT(ISNUMBER($X189))),0,IF(AZ$132&gt;=YEAR($T189),$W189,0))</f>
        <v/>
      </c>
      <c r="BA189" s="240">
        <f>IF(OR(NOT(ISNUMBER($T189)),ISBLANK($W189),NOT(ISNUMBER($X189))),0,IF(BA$132&gt;=YEAR($T189),$W189,0))</f>
        <v/>
      </c>
      <c r="BB189" s="240">
        <f>IF(OR(NOT(ISNUMBER($T189)),ISBLANK($W189),NOT(ISNUMBER($X189))),0,IF(BB$132&gt;=YEAR($T189),$W189,0))</f>
        <v/>
      </c>
      <c r="BC189" s="240">
        <f>IF(OR(NOT(ISNUMBER($T189)),ISBLANK($W189),NOT(ISNUMBER($X189))),0,IF(BC$132&gt;=YEAR($T189),$W189,0))</f>
        <v/>
      </c>
      <c r="BD189" s="240">
        <f>IF(OR(NOT(ISNUMBER($T189)),ISBLANK($W189),NOT(ISNUMBER($X189))),0,IF(BD$132&gt;=YEAR($T189),$W189,0))</f>
        <v/>
      </c>
      <c r="BE189" s="240">
        <f>IF(OR(NOT(ISNUMBER($T189)),ISBLANK($W189),NOT(ISNUMBER($X189))),0,IF(BE$132&gt;=YEAR($T189),$W189,0))</f>
        <v/>
      </c>
      <c r="BF189" s="240">
        <f>IF(OR(NOT(ISNUMBER($T189)),ISBLANK($W189),NOT(ISNUMBER($X189))),0,IF(BF$132&gt;=YEAR($T189),$W189,0))</f>
        <v/>
      </c>
      <c r="BG189" s="240">
        <f>IF(OR(NOT(ISNUMBER($T189)),ISBLANK($W189),NOT(ISNUMBER($X189))),0,IF(BG$132&gt;=YEAR($T189),$W189,0))</f>
        <v/>
      </c>
      <c r="BH189" s="240">
        <f>IF(OR(NOT(ISNUMBER($T189)),ISBLANK($W189),NOT(ISNUMBER($X189))),0,IF(BH$132&gt;=YEAR($T189),$W189,0))</f>
        <v/>
      </c>
      <c r="BI189" s="240">
        <f>IF(OR(NOT(ISNUMBER($T189)),ISBLANK($W189),NOT(ISNUMBER($X189))),0,IF(BI$132&gt;=YEAR($T189),$W189,0))</f>
        <v/>
      </c>
      <c r="BJ189" s="240">
        <f>IF(OR(NOT(ISNUMBER($T189)),ISBLANK($W189),NOT(ISNUMBER($X189))),0,IF(BJ$132&gt;=YEAR($T189),$W189,0))</f>
        <v/>
      </c>
      <c r="BK189" s="240">
        <f>IF(OR(NOT(ISNUMBER($T189)),ISBLANK($W189),NOT(ISNUMBER($X189))),0,IF(BK$132&gt;=YEAR($T189),$W189,0))</f>
        <v/>
      </c>
      <c r="BL189" s="240">
        <f>IF(OR(NOT(ISNUMBER($T189)),ISBLANK($W189),NOT(ISNUMBER($X189))),0,IF(BL$132&gt;=YEAR($T189),$W189,0))</f>
        <v/>
      </c>
      <c r="BM189" s="240">
        <f>IF(OR(NOT(ISNUMBER($T189)),ISBLANK($W189),NOT(ISNUMBER($X189))),0,IF(BM$132&gt;=YEAR($T189),$W189,0))</f>
        <v/>
      </c>
      <c r="BN189" s="240">
        <f>IF(OR(NOT(ISNUMBER($T189)),ISBLANK($W189),NOT(ISNUMBER($X189))),0,IF(BN$132&gt;=YEAR($T189),$W189,0))</f>
        <v/>
      </c>
      <c r="BO189" s="240">
        <f>IF(OR(NOT(ISNUMBER($T189)),ISBLANK($W189),NOT(ISNUMBER($X189))),0,IF(BO$132&gt;=YEAR($T189),$W189,0))</f>
        <v/>
      </c>
      <c r="BP189" s="240">
        <f>IF(OR(NOT(ISNUMBER($T189)),ISBLANK($W189),NOT(ISNUMBER($X189))),0,IF(BP$132&gt;=YEAR($T189),$W189,0))</f>
        <v/>
      </c>
      <c r="BQ189" s="240">
        <f>IF(OR(NOT(ISNUMBER($T189)),ISBLANK($W189),NOT(ISNUMBER($X189))),0,IF(BQ$132&gt;=YEAR($T189),$W189,0))</f>
        <v/>
      </c>
      <c r="BR189" s="240">
        <f>IF(OR(NOT(ISNUMBER($T189)),ISBLANK($W189),NOT(ISNUMBER($X189))),0,IF(BR$132&gt;=YEAR($T189),$W189,0))</f>
        <v/>
      </c>
      <c r="BS189" s="240">
        <f>IF(OR(NOT(ISNUMBER($T189)),ISBLANK($W189),NOT(ISNUMBER($X189))),0,IF(BS$132&gt;=YEAR($T189),$W189,0))</f>
        <v/>
      </c>
      <c r="BT189" s="240">
        <f>IF(OR(NOT(ISNUMBER($T189)),ISBLANK($W189),NOT(ISNUMBER($X189))),0,IF(BT$132&gt;=YEAR($T189),$W189,0))</f>
        <v/>
      </c>
      <c r="BU189" s="240">
        <f>IF(OR(NOT(ISNUMBER($T189)),ISBLANK($W189),NOT(ISNUMBER($X189))),0,IF(BU$132&gt;=YEAR($T189),$W189,0))</f>
        <v/>
      </c>
      <c r="BV189" s="240">
        <f>IF(OR(NOT(ISNUMBER($T189)),ISBLANK($W189),NOT(ISNUMBER($X189))),0,IF(BV$132&gt;=YEAR($T189),$W189,0))</f>
        <v/>
      </c>
      <c r="BW189" s="240">
        <f>IF(OR(NOT(ISNUMBER($T189)),ISBLANK($W189),NOT(ISNUMBER($X189))),0,IF(BW$132&gt;=YEAR($T189),$W189,0))</f>
        <v/>
      </c>
      <c r="BX189" s="240">
        <f>IF(OR(NOT(ISNUMBER($T189)),ISBLANK($W189),NOT(ISNUMBER($X189))),0,IF(BX$132&gt;=YEAR($T189),$W189,0))</f>
        <v/>
      </c>
      <c r="BY189" s="240">
        <f>IF(OR(NOT(ISNUMBER($T189)),ISBLANK($W189),NOT(ISNUMBER($X189))),0,IF(BY$132&gt;=YEAR($T189),$W189,0))</f>
        <v/>
      </c>
    </row>
    <row r="190" ht="15" customHeight="1" s="503">
      <c r="S190" s="12">
        <f>S65</f>
        <v/>
      </c>
      <c r="T190" s="176">
        <f>IFERROR( IF(ISBLANK(C71),"",IF(C71&lt;HLOOKUP(S65,$Z$275:$AC$280,5,FALSE),"",C71 ) ),"")</f>
        <v/>
      </c>
      <c r="U190" s="527">
        <f>U65</f>
        <v/>
      </c>
      <c r="V190" s="285">
        <f>V65</f>
        <v/>
      </c>
      <c r="W190" s="512">
        <f>W65</f>
        <v/>
      </c>
      <c r="X190" s="512">
        <f>X65</f>
        <v/>
      </c>
      <c r="Z190" s="240">
        <f>IF(OR(NOT(ISNUMBER($T190)),ISBLANK($W190),NOT(ISNUMBER($X190))),0,IF(Z$132&gt;=YEAR($T190),$W190,0))</f>
        <v/>
      </c>
      <c r="AA190" s="240">
        <f>IF(OR(NOT(ISNUMBER($T190)),ISBLANK($W190),NOT(ISNUMBER($X190))),0,IF(AA$132&gt;=YEAR($T190),$W190,0))</f>
        <v/>
      </c>
      <c r="AB190" s="240">
        <f>IF(OR(NOT(ISNUMBER($T190)),ISBLANK($W190),NOT(ISNUMBER($X190))),0,IF(AB$132&gt;=YEAR($T190),$W190,0))</f>
        <v/>
      </c>
      <c r="AC190" s="240">
        <f>IF(OR(NOT(ISNUMBER($T190)),ISBLANK($W190),NOT(ISNUMBER($X190))),0,IF(AC$132&gt;=YEAR($T190),$W190,0))</f>
        <v/>
      </c>
      <c r="AD190" s="240">
        <f>IF(OR(NOT(ISNUMBER($T190)),ISBLANK($W190),NOT(ISNUMBER($X190))),0,IF(AD$132&gt;=YEAR($T190),$W190,0))</f>
        <v/>
      </c>
      <c r="AE190" s="240">
        <f>IF(OR(NOT(ISNUMBER($T190)),ISBLANK($W190),NOT(ISNUMBER($X190))),0,IF(AE$132&gt;=YEAR($T190),$W190,0))</f>
        <v/>
      </c>
      <c r="AF190" s="240">
        <f>IF(OR(NOT(ISNUMBER($T190)),ISBLANK($W190),NOT(ISNUMBER($X190))),0,IF(AF$132&gt;=YEAR($T190),$W190,0))</f>
        <v/>
      </c>
      <c r="AG190" s="240">
        <f>IF(OR(NOT(ISNUMBER($T190)),ISBLANK($W190),NOT(ISNUMBER($X190))),0,IF(AG$132&gt;=YEAR($T190),$W190,0))</f>
        <v/>
      </c>
      <c r="AH190" s="240">
        <f>IF(OR(NOT(ISNUMBER($T190)),ISBLANK($W190),NOT(ISNUMBER($X190))),0,IF(AH$132&gt;=YEAR($T190),$W190,0))</f>
        <v/>
      </c>
      <c r="AI190" s="240">
        <f>IF(OR(NOT(ISNUMBER($T190)),ISBLANK($W190),NOT(ISNUMBER($X190))),0,IF(AI$132&gt;=YEAR($T190),$W190,0))</f>
        <v/>
      </c>
      <c r="AJ190" s="240">
        <f>IF(OR(NOT(ISNUMBER($T190)),ISBLANK($W190),NOT(ISNUMBER($X190))),0,IF(AJ$132&gt;=YEAR($T190),$W190,0))</f>
        <v/>
      </c>
      <c r="AK190" s="240">
        <f>IF(OR(NOT(ISNUMBER($T190)),ISBLANK($W190),NOT(ISNUMBER($X190))),0,IF(AK$132&gt;=YEAR($T190),$W190,0))</f>
        <v/>
      </c>
      <c r="AL190" s="240">
        <f>IF(OR(NOT(ISNUMBER($T190)),ISBLANK($W190),NOT(ISNUMBER($X190))),0,IF(AL$132&gt;=YEAR($T190),$W190,0))</f>
        <v/>
      </c>
      <c r="AM190" s="240">
        <f>IF(OR(NOT(ISNUMBER($T190)),ISBLANK($W190),NOT(ISNUMBER($X190))),0,IF(AM$132&gt;=YEAR($T190),$W190,0))</f>
        <v/>
      </c>
      <c r="AN190" s="240">
        <f>IF(OR(NOT(ISNUMBER($T190)),ISBLANK($W190),NOT(ISNUMBER($X190))),0,IF(AN$132&gt;=YEAR($T190),$W190,0))</f>
        <v/>
      </c>
      <c r="AO190" s="240">
        <f>IF(OR(NOT(ISNUMBER($T190)),ISBLANK($W190),NOT(ISNUMBER($X190))),0,IF(AO$132&gt;=YEAR($T190),$W190,0))</f>
        <v/>
      </c>
      <c r="AP190" s="240">
        <f>IF(OR(NOT(ISNUMBER($T190)),ISBLANK($W190),NOT(ISNUMBER($X190))),0,IF(AP$132&gt;=YEAR($T190),$W190,0))</f>
        <v/>
      </c>
      <c r="AQ190" s="240">
        <f>IF(OR(NOT(ISNUMBER($T190)),ISBLANK($W190),NOT(ISNUMBER($X190))),0,IF(AQ$132&gt;=YEAR($T190),$W190,0))</f>
        <v/>
      </c>
      <c r="AR190" s="240">
        <f>IF(OR(NOT(ISNUMBER($T190)),ISBLANK($W190),NOT(ISNUMBER($X190))),0,IF(AR$132&gt;=YEAR($T190),$W190,0))</f>
        <v/>
      </c>
      <c r="AS190" s="240">
        <f>IF(OR(NOT(ISNUMBER($T190)),ISBLANK($W190),NOT(ISNUMBER($X190))),0,IF(AS$132&gt;=YEAR($T190),$W190,0))</f>
        <v/>
      </c>
      <c r="AT190" s="240">
        <f>IF(OR(NOT(ISNUMBER($T190)),ISBLANK($W190),NOT(ISNUMBER($X190))),0,IF(AT$132&gt;=YEAR($T190),$W190,0))</f>
        <v/>
      </c>
      <c r="AU190" s="240">
        <f>IF(OR(NOT(ISNUMBER($T190)),ISBLANK($W190),NOT(ISNUMBER($X190))),0,IF(AU$132&gt;=YEAR($T190),$W190,0))</f>
        <v/>
      </c>
      <c r="AV190" s="240">
        <f>IF(OR(NOT(ISNUMBER($T190)),ISBLANK($W190),NOT(ISNUMBER($X190))),0,IF(AV$132&gt;=YEAR($T190),$W190,0))</f>
        <v/>
      </c>
      <c r="AW190" s="240">
        <f>IF(OR(NOT(ISNUMBER($T190)),ISBLANK($W190),NOT(ISNUMBER($X190))),0,IF(AW$132&gt;=YEAR($T190),$W190,0))</f>
        <v/>
      </c>
      <c r="AX190" s="240">
        <f>IF(OR(NOT(ISNUMBER($T190)),ISBLANK($W190),NOT(ISNUMBER($X190))),0,IF(AX$132&gt;=YEAR($T190),$W190,0))</f>
        <v/>
      </c>
      <c r="AY190" s="240">
        <f>IF(OR(NOT(ISNUMBER($T190)),ISBLANK($W190),NOT(ISNUMBER($X190))),0,IF(AY$132&gt;=YEAR($T190),$W190,0))</f>
        <v/>
      </c>
      <c r="AZ190" s="240">
        <f>IF(OR(NOT(ISNUMBER($T190)),ISBLANK($W190),NOT(ISNUMBER($X190))),0,IF(AZ$132&gt;=YEAR($T190),$W190,0))</f>
        <v/>
      </c>
      <c r="BA190" s="240">
        <f>IF(OR(NOT(ISNUMBER($T190)),ISBLANK($W190),NOT(ISNUMBER($X190))),0,IF(BA$132&gt;=YEAR($T190),$W190,0))</f>
        <v/>
      </c>
      <c r="BB190" s="240">
        <f>IF(OR(NOT(ISNUMBER($T190)),ISBLANK($W190),NOT(ISNUMBER($X190))),0,IF(BB$132&gt;=YEAR($T190),$W190,0))</f>
        <v/>
      </c>
      <c r="BC190" s="240">
        <f>IF(OR(NOT(ISNUMBER($T190)),ISBLANK($W190),NOT(ISNUMBER($X190))),0,IF(BC$132&gt;=YEAR($T190),$W190,0))</f>
        <v/>
      </c>
      <c r="BD190" s="240">
        <f>IF(OR(NOT(ISNUMBER($T190)),ISBLANK($W190),NOT(ISNUMBER($X190))),0,IF(BD$132&gt;=YEAR($T190),$W190,0))</f>
        <v/>
      </c>
      <c r="BE190" s="240">
        <f>IF(OR(NOT(ISNUMBER($T190)),ISBLANK($W190),NOT(ISNUMBER($X190))),0,IF(BE$132&gt;=YEAR($T190),$W190,0))</f>
        <v/>
      </c>
      <c r="BF190" s="240">
        <f>IF(OR(NOT(ISNUMBER($T190)),ISBLANK($W190),NOT(ISNUMBER($X190))),0,IF(BF$132&gt;=YEAR($T190),$W190,0))</f>
        <v/>
      </c>
      <c r="BG190" s="240">
        <f>IF(OR(NOT(ISNUMBER($T190)),ISBLANK($W190),NOT(ISNUMBER($X190))),0,IF(BG$132&gt;=YEAR($T190),$W190,0))</f>
        <v/>
      </c>
      <c r="BH190" s="240">
        <f>IF(OR(NOT(ISNUMBER($T190)),ISBLANK($W190),NOT(ISNUMBER($X190))),0,IF(BH$132&gt;=YEAR($T190),$W190,0))</f>
        <v/>
      </c>
      <c r="BI190" s="240">
        <f>IF(OR(NOT(ISNUMBER($T190)),ISBLANK($W190),NOT(ISNUMBER($X190))),0,IF(BI$132&gt;=YEAR($T190),$W190,0))</f>
        <v/>
      </c>
      <c r="BJ190" s="240">
        <f>IF(OR(NOT(ISNUMBER($T190)),ISBLANK($W190),NOT(ISNUMBER($X190))),0,IF(BJ$132&gt;=YEAR($T190),$W190,0))</f>
        <v/>
      </c>
      <c r="BK190" s="240">
        <f>IF(OR(NOT(ISNUMBER($T190)),ISBLANK($W190),NOT(ISNUMBER($X190))),0,IF(BK$132&gt;=YEAR($T190),$W190,0))</f>
        <v/>
      </c>
      <c r="BL190" s="240">
        <f>IF(OR(NOT(ISNUMBER($T190)),ISBLANK($W190),NOT(ISNUMBER($X190))),0,IF(BL$132&gt;=YEAR($T190),$W190,0))</f>
        <v/>
      </c>
      <c r="BM190" s="240">
        <f>IF(OR(NOT(ISNUMBER($T190)),ISBLANK($W190),NOT(ISNUMBER($X190))),0,IF(BM$132&gt;=YEAR($T190),$W190,0))</f>
        <v/>
      </c>
      <c r="BN190" s="240">
        <f>IF(OR(NOT(ISNUMBER($T190)),ISBLANK($W190),NOT(ISNUMBER($X190))),0,IF(BN$132&gt;=YEAR($T190),$W190,0))</f>
        <v/>
      </c>
      <c r="BO190" s="240">
        <f>IF(OR(NOT(ISNUMBER($T190)),ISBLANK($W190),NOT(ISNUMBER($X190))),0,IF(BO$132&gt;=YEAR($T190),$W190,0))</f>
        <v/>
      </c>
      <c r="BP190" s="240">
        <f>IF(OR(NOT(ISNUMBER($T190)),ISBLANK($W190),NOT(ISNUMBER($X190))),0,IF(BP$132&gt;=YEAR($T190),$W190,0))</f>
        <v/>
      </c>
      <c r="BQ190" s="240">
        <f>IF(OR(NOT(ISNUMBER($T190)),ISBLANK($W190),NOT(ISNUMBER($X190))),0,IF(BQ$132&gt;=YEAR($T190),$W190,0))</f>
        <v/>
      </c>
      <c r="BR190" s="240">
        <f>IF(OR(NOT(ISNUMBER($T190)),ISBLANK($W190),NOT(ISNUMBER($X190))),0,IF(BR$132&gt;=YEAR($T190),$W190,0))</f>
        <v/>
      </c>
      <c r="BS190" s="240">
        <f>IF(OR(NOT(ISNUMBER($T190)),ISBLANK($W190),NOT(ISNUMBER($X190))),0,IF(BS$132&gt;=YEAR($T190),$W190,0))</f>
        <v/>
      </c>
      <c r="BT190" s="240">
        <f>IF(OR(NOT(ISNUMBER($T190)),ISBLANK($W190),NOT(ISNUMBER($X190))),0,IF(BT$132&gt;=YEAR($T190),$W190,0))</f>
        <v/>
      </c>
      <c r="BU190" s="240">
        <f>IF(OR(NOT(ISNUMBER($T190)),ISBLANK($W190),NOT(ISNUMBER($X190))),0,IF(BU$132&gt;=YEAR($T190),$W190,0))</f>
        <v/>
      </c>
      <c r="BV190" s="240">
        <f>IF(OR(NOT(ISNUMBER($T190)),ISBLANK($W190),NOT(ISNUMBER($X190))),0,IF(BV$132&gt;=YEAR($T190),$W190,0))</f>
        <v/>
      </c>
      <c r="BW190" s="240">
        <f>IF(OR(NOT(ISNUMBER($T190)),ISBLANK($W190),NOT(ISNUMBER($X190))),0,IF(BW$132&gt;=YEAR($T190),$W190,0))</f>
        <v/>
      </c>
      <c r="BX190" s="240">
        <f>IF(OR(NOT(ISNUMBER($T190)),ISBLANK($W190),NOT(ISNUMBER($X190))),0,IF(BX$132&gt;=YEAR($T190),$W190,0))</f>
        <v/>
      </c>
      <c r="BY190" s="240">
        <f>IF(OR(NOT(ISNUMBER($T190)),ISBLANK($W190),NOT(ISNUMBER($X190))),0,IF(BY$132&gt;=YEAR($T190),$W190,0))</f>
        <v/>
      </c>
    </row>
    <row r="191" ht="15" customHeight="1" s="503">
      <c r="S191" s="12">
        <f>S66</f>
        <v/>
      </c>
      <c r="T191" s="176">
        <f>IFERROR( IF(ISBLANK(C72),"",IF(C72&lt;HLOOKUP(S66,$Z$275:$AC$280,5,FALSE),"",C72 ) ),"")</f>
        <v/>
      </c>
      <c r="U191" s="527">
        <f>U66</f>
        <v/>
      </c>
      <c r="V191" s="285">
        <f>V66</f>
        <v/>
      </c>
      <c r="W191" s="512">
        <f>W66</f>
        <v/>
      </c>
      <c r="X191" s="512">
        <f>X66</f>
        <v/>
      </c>
      <c r="Z191" s="240">
        <f>IF(OR(NOT(ISNUMBER($T191)),ISBLANK($W191),NOT(ISNUMBER($X191))),0,IF(Z$132&gt;=YEAR($T191),$W191,0))</f>
        <v/>
      </c>
      <c r="AA191" s="240">
        <f>IF(OR(NOT(ISNUMBER($T191)),ISBLANK($W191),NOT(ISNUMBER($X191))),0,IF(AA$132&gt;=YEAR($T191),$W191,0))</f>
        <v/>
      </c>
      <c r="AB191" s="240">
        <f>IF(OR(NOT(ISNUMBER($T191)),ISBLANK($W191),NOT(ISNUMBER($X191))),0,IF(AB$132&gt;=YEAR($T191),$W191,0))</f>
        <v/>
      </c>
      <c r="AC191" s="240">
        <f>IF(OR(NOT(ISNUMBER($T191)),ISBLANK($W191),NOT(ISNUMBER($X191))),0,IF(AC$132&gt;=YEAR($T191),$W191,0))</f>
        <v/>
      </c>
      <c r="AD191" s="240">
        <f>IF(OR(NOT(ISNUMBER($T191)),ISBLANK($W191),NOT(ISNUMBER($X191))),0,IF(AD$132&gt;=YEAR($T191),$W191,0))</f>
        <v/>
      </c>
      <c r="AE191" s="240">
        <f>IF(OR(NOT(ISNUMBER($T191)),ISBLANK($W191),NOT(ISNUMBER($X191))),0,IF(AE$132&gt;=YEAR($T191),$W191,0))</f>
        <v/>
      </c>
      <c r="AF191" s="240">
        <f>IF(OR(NOT(ISNUMBER($T191)),ISBLANK($W191),NOT(ISNUMBER($X191))),0,IF(AF$132&gt;=YEAR($T191),$W191,0))</f>
        <v/>
      </c>
      <c r="AG191" s="240">
        <f>IF(OR(NOT(ISNUMBER($T191)),ISBLANK($W191),NOT(ISNUMBER($X191))),0,IF(AG$132&gt;=YEAR($T191),$W191,0))</f>
        <v/>
      </c>
      <c r="AH191" s="240">
        <f>IF(OR(NOT(ISNUMBER($T191)),ISBLANK($W191),NOT(ISNUMBER($X191))),0,IF(AH$132&gt;=YEAR($T191),$W191,0))</f>
        <v/>
      </c>
      <c r="AI191" s="240">
        <f>IF(OR(NOT(ISNUMBER($T191)),ISBLANK($W191),NOT(ISNUMBER($X191))),0,IF(AI$132&gt;=YEAR($T191),$W191,0))</f>
        <v/>
      </c>
      <c r="AJ191" s="240">
        <f>IF(OR(NOT(ISNUMBER($T191)),ISBLANK($W191),NOT(ISNUMBER($X191))),0,IF(AJ$132&gt;=YEAR($T191),$W191,0))</f>
        <v/>
      </c>
      <c r="AK191" s="240">
        <f>IF(OR(NOT(ISNUMBER($T191)),ISBLANK($W191),NOT(ISNUMBER($X191))),0,IF(AK$132&gt;=YEAR($T191),$W191,0))</f>
        <v/>
      </c>
      <c r="AL191" s="240">
        <f>IF(OR(NOT(ISNUMBER($T191)),ISBLANK($W191),NOT(ISNUMBER($X191))),0,IF(AL$132&gt;=YEAR($T191),$W191,0))</f>
        <v/>
      </c>
      <c r="AM191" s="240">
        <f>IF(OR(NOT(ISNUMBER($T191)),ISBLANK($W191),NOT(ISNUMBER($X191))),0,IF(AM$132&gt;=YEAR($T191),$W191,0))</f>
        <v/>
      </c>
      <c r="AN191" s="240">
        <f>IF(OR(NOT(ISNUMBER($T191)),ISBLANK($W191),NOT(ISNUMBER($X191))),0,IF(AN$132&gt;=YEAR($T191),$W191,0))</f>
        <v/>
      </c>
      <c r="AO191" s="240">
        <f>IF(OR(NOT(ISNUMBER($T191)),ISBLANK($W191),NOT(ISNUMBER($X191))),0,IF(AO$132&gt;=YEAR($T191),$W191,0))</f>
        <v/>
      </c>
      <c r="AP191" s="240">
        <f>IF(OR(NOT(ISNUMBER($T191)),ISBLANK($W191),NOT(ISNUMBER($X191))),0,IF(AP$132&gt;=YEAR($T191),$W191,0))</f>
        <v/>
      </c>
      <c r="AQ191" s="240">
        <f>IF(OR(NOT(ISNUMBER($T191)),ISBLANK($W191),NOT(ISNUMBER($X191))),0,IF(AQ$132&gt;=YEAR($T191),$W191,0))</f>
        <v/>
      </c>
      <c r="AR191" s="240">
        <f>IF(OR(NOT(ISNUMBER($T191)),ISBLANK($W191),NOT(ISNUMBER($X191))),0,IF(AR$132&gt;=YEAR($T191),$W191,0))</f>
        <v/>
      </c>
      <c r="AS191" s="240">
        <f>IF(OR(NOT(ISNUMBER($T191)),ISBLANK($W191),NOT(ISNUMBER($X191))),0,IF(AS$132&gt;=YEAR($T191),$W191,0))</f>
        <v/>
      </c>
      <c r="AT191" s="240">
        <f>IF(OR(NOT(ISNUMBER($T191)),ISBLANK($W191),NOT(ISNUMBER($X191))),0,IF(AT$132&gt;=YEAR($T191),$W191,0))</f>
        <v/>
      </c>
      <c r="AU191" s="240">
        <f>IF(OR(NOT(ISNUMBER($T191)),ISBLANK($W191),NOT(ISNUMBER($X191))),0,IF(AU$132&gt;=YEAR($T191),$W191,0))</f>
        <v/>
      </c>
      <c r="AV191" s="240">
        <f>IF(OR(NOT(ISNUMBER($T191)),ISBLANK($W191),NOT(ISNUMBER($X191))),0,IF(AV$132&gt;=YEAR($T191),$W191,0))</f>
        <v/>
      </c>
      <c r="AW191" s="240">
        <f>IF(OR(NOT(ISNUMBER($T191)),ISBLANK($W191),NOT(ISNUMBER($X191))),0,IF(AW$132&gt;=YEAR($T191),$W191,0))</f>
        <v/>
      </c>
      <c r="AX191" s="240">
        <f>IF(OR(NOT(ISNUMBER($T191)),ISBLANK($W191),NOT(ISNUMBER($X191))),0,IF(AX$132&gt;=YEAR($T191),$W191,0))</f>
        <v/>
      </c>
      <c r="AY191" s="240">
        <f>IF(OR(NOT(ISNUMBER($T191)),ISBLANK($W191),NOT(ISNUMBER($X191))),0,IF(AY$132&gt;=YEAR($T191),$W191,0))</f>
        <v/>
      </c>
      <c r="AZ191" s="240">
        <f>IF(OR(NOT(ISNUMBER($T191)),ISBLANK($W191),NOT(ISNUMBER($X191))),0,IF(AZ$132&gt;=YEAR($T191),$W191,0))</f>
        <v/>
      </c>
      <c r="BA191" s="240">
        <f>IF(OR(NOT(ISNUMBER($T191)),ISBLANK($W191),NOT(ISNUMBER($X191))),0,IF(BA$132&gt;=YEAR($T191),$W191,0))</f>
        <v/>
      </c>
      <c r="BB191" s="240">
        <f>IF(OR(NOT(ISNUMBER($T191)),ISBLANK($W191),NOT(ISNUMBER($X191))),0,IF(BB$132&gt;=YEAR($T191),$W191,0))</f>
        <v/>
      </c>
      <c r="BC191" s="240">
        <f>IF(OR(NOT(ISNUMBER($T191)),ISBLANK($W191),NOT(ISNUMBER($X191))),0,IF(BC$132&gt;=YEAR($T191),$W191,0))</f>
        <v/>
      </c>
      <c r="BD191" s="240">
        <f>IF(OR(NOT(ISNUMBER($T191)),ISBLANK($W191),NOT(ISNUMBER($X191))),0,IF(BD$132&gt;=YEAR($T191),$W191,0))</f>
        <v/>
      </c>
      <c r="BE191" s="240">
        <f>IF(OR(NOT(ISNUMBER($T191)),ISBLANK($W191),NOT(ISNUMBER($X191))),0,IF(BE$132&gt;=YEAR($T191),$W191,0))</f>
        <v/>
      </c>
      <c r="BF191" s="240">
        <f>IF(OR(NOT(ISNUMBER($T191)),ISBLANK($W191),NOT(ISNUMBER($X191))),0,IF(BF$132&gt;=YEAR($T191),$W191,0))</f>
        <v/>
      </c>
      <c r="BG191" s="240">
        <f>IF(OR(NOT(ISNUMBER($T191)),ISBLANK($W191),NOT(ISNUMBER($X191))),0,IF(BG$132&gt;=YEAR($T191),$W191,0))</f>
        <v/>
      </c>
      <c r="BH191" s="240">
        <f>IF(OR(NOT(ISNUMBER($T191)),ISBLANK($W191),NOT(ISNUMBER($X191))),0,IF(BH$132&gt;=YEAR($T191),$W191,0))</f>
        <v/>
      </c>
      <c r="BI191" s="240">
        <f>IF(OR(NOT(ISNUMBER($T191)),ISBLANK($W191),NOT(ISNUMBER($X191))),0,IF(BI$132&gt;=YEAR($T191),$W191,0))</f>
        <v/>
      </c>
      <c r="BJ191" s="240">
        <f>IF(OR(NOT(ISNUMBER($T191)),ISBLANK($W191),NOT(ISNUMBER($X191))),0,IF(BJ$132&gt;=YEAR($T191),$W191,0))</f>
        <v/>
      </c>
      <c r="BK191" s="240">
        <f>IF(OR(NOT(ISNUMBER($T191)),ISBLANK($W191),NOT(ISNUMBER($X191))),0,IF(BK$132&gt;=YEAR($T191),$W191,0))</f>
        <v/>
      </c>
      <c r="BL191" s="240">
        <f>IF(OR(NOT(ISNUMBER($T191)),ISBLANK($W191),NOT(ISNUMBER($X191))),0,IF(BL$132&gt;=YEAR($T191),$W191,0))</f>
        <v/>
      </c>
      <c r="BM191" s="240">
        <f>IF(OR(NOT(ISNUMBER($T191)),ISBLANK($W191),NOT(ISNUMBER($X191))),0,IF(BM$132&gt;=YEAR($T191),$W191,0))</f>
        <v/>
      </c>
      <c r="BN191" s="240">
        <f>IF(OR(NOT(ISNUMBER($T191)),ISBLANK($W191),NOT(ISNUMBER($X191))),0,IF(BN$132&gt;=YEAR($T191),$W191,0))</f>
        <v/>
      </c>
      <c r="BO191" s="240">
        <f>IF(OR(NOT(ISNUMBER($T191)),ISBLANK($W191),NOT(ISNUMBER($X191))),0,IF(BO$132&gt;=YEAR($T191),$W191,0))</f>
        <v/>
      </c>
      <c r="BP191" s="240">
        <f>IF(OR(NOT(ISNUMBER($T191)),ISBLANK($W191),NOT(ISNUMBER($X191))),0,IF(BP$132&gt;=YEAR($T191),$W191,0))</f>
        <v/>
      </c>
      <c r="BQ191" s="240">
        <f>IF(OR(NOT(ISNUMBER($T191)),ISBLANK($W191),NOT(ISNUMBER($X191))),0,IF(BQ$132&gt;=YEAR($T191),$W191,0))</f>
        <v/>
      </c>
      <c r="BR191" s="240">
        <f>IF(OR(NOT(ISNUMBER($T191)),ISBLANK($W191),NOT(ISNUMBER($X191))),0,IF(BR$132&gt;=YEAR($T191),$W191,0))</f>
        <v/>
      </c>
      <c r="BS191" s="240">
        <f>IF(OR(NOT(ISNUMBER($T191)),ISBLANK($W191),NOT(ISNUMBER($X191))),0,IF(BS$132&gt;=YEAR($T191),$W191,0))</f>
        <v/>
      </c>
      <c r="BT191" s="240">
        <f>IF(OR(NOT(ISNUMBER($T191)),ISBLANK($W191),NOT(ISNUMBER($X191))),0,IF(BT$132&gt;=YEAR($T191),$W191,0))</f>
        <v/>
      </c>
      <c r="BU191" s="240">
        <f>IF(OR(NOT(ISNUMBER($T191)),ISBLANK($W191),NOT(ISNUMBER($X191))),0,IF(BU$132&gt;=YEAR($T191),$W191,0))</f>
        <v/>
      </c>
      <c r="BV191" s="240">
        <f>IF(OR(NOT(ISNUMBER($T191)),ISBLANK($W191),NOT(ISNUMBER($X191))),0,IF(BV$132&gt;=YEAR($T191),$W191,0))</f>
        <v/>
      </c>
      <c r="BW191" s="240">
        <f>IF(OR(NOT(ISNUMBER($T191)),ISBLANK($W191),NOT(ISNUMBER($X191))),0,IF(BW$132&gt;=YEAR($T191),$W191,0))</f>
        <v/>
      </c>
      <c r="BX191" s="240">
        <f>IF(OR(NOT(ISNUMBER($T191)),ISBLANK($W191),NOT(ISNUMBER($X191))),0,IF(BX$132&gt;=YEAR($T191),$W191,0))</f>
        <v/>
      </c>
      <c r="BY191" s="240">
        <f>IF(OR(NOT(ISNUMBER($T191)),ISBLANK($W191),NOT(ISNUMBER($X191))),0,IF(BY$132&gt;=YEAR($T191),$W191,0))</f>
        <v/>
      </c>
    </row>
    <row r="192" ht="15" customHeight="1" s="503">
      <c r="S192" s="12">
        <f>S67</f>
        <v/>
      </c>
      <c r="T192" s="176">
        <f>IFERROR( IF(ISBLANK(C73),"",IF(C73&lt;HLOOKUP(S67,$Z$275:$AC$280,5,FALSE),"",C73 ) ),"")</f>
        <v/>
      </c>
      <c r="U192" s="527">
        <f>U67</f>
        <v/>
      </c>
      <c r="V192" s="285">
        <f>V67</f>
        <v/>
      </c>
      <c r="W192" s="512">
        <f>W67</f>
        <v/>
      </c>
      <c r="X192" s="512">
        <f>X67</f>
        <v/>
      </c>
      <c r="Z192" s="240">
        <f>IF(OR(NOT(ISNUMBER($T192)),ISBLANK($W192),NOT(ISNUMBER($X192))),0,IF(Z$132&gt;=YEAR($T192),$W192,0))</f>
        <v/>
      </c>
      <c r="AA192" s="240">
        <f>IF(OR(NOT(ISNUMBER($T192)),ISBLANK($W192),NOT(ISNUMBER($X192))),0,IF(AA$132&gt;=YEAR($T192),$W192,0))</f>
        <v/>
      </c>
      <c r="AB192" s="240">
        <f>IF(OR(NOT(ISNUMBER($T192)),ISBLANK($W192),NOT(ISNUMBER($X192))),0,IF(AB$132&gt;=YEAR($T192),$W192,0))</f>
        <v/>
      </c>
      <c r="AC192" s="240">
        <f>IF(OR(NOT(ISNUMBER($T192)),ISBLANK($W192),NOT(ISNUMBER($X192))),0,IF(AC$132&gt;=YEAR($T192),$W192,0))</f>
        <v/>
      </c>
      <c r="AD192" s="240">
        <f>IF(OR(NOT(ISNUMBER($T192)),ISBLANK($W192),NOT(ISNUMBER($X192))),0,IF(AD$132&gt;=YEAR($T192),$W192,0))</f>
        <v/>
      </c>
      <c r="AE192" s="240">
        <f>IF(OR(NOT(ISNUMBER($T192)),ISBLANK($W192),NOT(ISNUMBER($X192))),0,IF(AE$132&gt;=YEAR($T192),$W192,0))</f>
        <v/>
      </c>
      <c r="AF192" s="240">
        <f>IF(OR(NOT(ISNUMBER($T192)),ISBLANK($W192),NOT(ISNUMBER($X192))),0,IF(AF$132&gt;=YEAR($T192),$W192,0))</f>
        <v/>
      </c>
      <c r="AG192" s="240">
        <f>IF(OR(NOT(ISNUMBER($T192)),ISBLANK($W192),NOT(ISNUMBER($X192))),0,IF(AG$132&gt;=YEAR($T192),$W192,0))</f>
        <v/>
      </c>
      <c r="AH192" s="240">
        <f>IF(OR(NOT(ISNUMBER($T192)),ISBLANK($W192),NOT(ISNUMBER($X192))),0,IF(AH$132&gt;=YEAR($T192),$W192,0))</f>
        <v/>
      </c>
      <c r="AI192" s="240">
        <f>IF(OR(NOT(ISNUMBER($T192)),ISBLANK($W192),NOT(ISNUMBER($X192))),0,IF(AI$132&gt;=YEAR($T192),$W192,0))</f>
        <v/>
      </c>
      <c r="AJ192" s="240">
        <f>IF(OR(NOT(ISNUMBER($T192)),ISBLANK($W192),NOT(ISNUMBER($X192))),0,IF(AJ$132&gt;=YEAR($T192),$W192,0))</f>
        <v/>
      </c>
      <c r="AK192" s="240">
        <f>IF(OR(NOT(ISNUMBER($T192)),ISBLANK($W192),NOT(ISNUMBER($X192))),0,IF(AK$132&gt;=YEAR($T192),$W192,0))</f>
        <v/>
      </c>
      <c r="AL192" s="240">
        <f>IF(OR(NOT(ISNUMBER($T192)),ISBLANK($W192),NOT(ISNUMBER($X192))),0,IF(AL$132&gt;=YEAR($T192),$W192,0))</f>
        <v/>
      </c>
      <c r="AM192" s="240">
        <f>IF(OR(NOT(ISNUMBER($T192)),ISBLANK($W192),NOT(ISNUMBER($X192))),0,IF(AM$132&gt;=YEAR($T192),$W192,0))</f>
        <v/>
      </c>
      <c r="AN192" s="240">
        <f>IF(OR(NOT(ISNUMBER($T192)),ISBLANK($W192),NOT(ISNUMBER($X192))),0,IF(AN$132&gt;=YEAR($T192),$W192,0))</f>
        <v/>
      </c>
      <c r="AO192" s="240">
        <f>IF(OR(NOT(ISNUMBER($T192)),ISBLANK($W192),NOT(ISNUMBER($X192))),0,IF(AO$132&gt;=YEAR($T192),$W192,0))</f>
        <v/>
      </c>
      <c r="AP192" s="240">
        <f>IF(OR(NOT(ISNUMBER($T192)),ISBLANK($W192),NOT(ISNUMBER($X192))),0,IF(AP$132&gt;=YEAR($T192),$W192,0))</f>
        <v/>
      </c>
      <c r="AQ192" s="240">
        <f>IF(OR(NOT(ISNUMBER($T192)),ISBLANK($W192),NOT(ISNUMBER($X192))),0,IF(AQ$132&gt;=YEAR($T192),$W192,0))</f>
        <v/>
      </c>
      <c r="AR192" s="240">
        <f>IF(OR(NOT(ISNUMBER($T192)),ISBLANK($W192),NOT(ISNUMBER($X192))),0,IF(AR$132&gt;=YEAR($T192),$W192,0))</f>
        <v/>
      </c>
      <c r="AS192" s="240">
        <f>IF(OR(NOT(ISNUMBER($T192)),ISBLANK($W192),NOT(ISNUMBER($X192))),0,IF(AS$132&gt;=YEAR($T192),$W192,0))</f>
        <v/>
      </c>
      <c r="AT192" s="240">
        <f>IF(OR(NOT(ISNUMBER($T192)),ISBLANK($W192),NOT(ISNUMBER($X192))),0,IF(AT$132&gt;=YEAR($T192),$W192,0))</f>
        <v/>
      </c>
      <c r="AU192" s="240">
        <f>IF(OR(NOT(ISNUMBER($T192)),ISBLANK($W192),NOT(ISNUMBER($X192))),0,IF(AU$132&gt;=YEAR($T192),$W192,0))</f>
        <v/>
      </c>
      <c r="AV192" s="240">
        <f>IF(OR(NOT(ISNUMBER($T192)),ISBLANK($W192),NOT(ISNUMBER($X192))),0,IF(AV$132&gt;=YEAR($T192),$W192,0))</f>
        <v/>
      </c>
      <c r="AW192" s="240">
        <f>IF(OR(NOT(ISNUMBER($T192)),ISBLANK($W192),NOT(ISNUMBER($X192))),0,IF(AW$132&gt;=YEAR($T192),$W192,0))</f>
        <v/>
      </c>
      <c r="AX192" s="240">
        <f>IF(OR(NOT(ISNUMBER($T192)),ISBLANK($W192),NOT(ISNUMBER($X192))),0,IF(AX$132&gt;=YEAR($T192),$W192,0))</f>
        <v/>
      </c>
      <c r="AY192" s="240">
        <f>IF(OR(NOT(ISNUMBER($T192)),ISBLANK($W192),NOT(ISNUMBER($X192))),0,IF(AY$132&gt;=YEAR($T192),$W192,0))</f>
        <v/>
      </c>
      <c r="AZ192" s="240">
        <f>IF(OR(NOT(ISNUMBER($T192)),ISBLANK($W192),NOT(ISNUMBER($X192))),0,IF(AZ$132&gt;=YEAR($T192),$W192,0))</f>
        <v/>
      </c>
      <c r="BA192" s="240">
        <f>IF(OR(NOT(ISNUMBER($T192)),ISBLANK($W192),NOT(ISNUMBER($X192))),0,IF(BA$132&gt;=YEAR($T192),$W192,0))</f>
        <v/>
      </c>
      <c r="BB192" s="240">
        <f>IF(OR(NOT(ISNUMBER($T192)),ISBLANK($W192),NOT(ISNUMBER($X192))),0,IF(BB$132&gt;=YEAR($T192),$W192,0))</f>
        <v/>
      </c>
      <c r="BC192" s="240">
        <f>IF(OR(NOT(ISNUMBER($T192)),ISBLANK($W192),NOT(ISNUMBER($X192))),0,IF(BC$132&gt;=YEAR($T192),$W192,0))</f>
        <v/>
      </c>
      <c r="BD192" s="240">
        <f>IF(OR(NOT(ISNUMBER($T192)),ISBLANK($W192),NOT(ISNUMBER($X192))),0,IF(BD$132&gt;=YEAR($T192),$W192,0))</f>
        <v/>
      </c>
      <c r="BE192" s="240">
        <f>IF(OR(NOT(ISNUMBER($T192)),ISBLANK($W192),NOT(ISNUMBER($X192))),0,IF(BE$132&gt;=YEAR($T192),$W192,0))</f>
        <v/>
      </c>
      <c r="BF192" s="240">
        <f>IF(OR(NOT(ISNUMBER($T192)),ISBLANK($W192),NOT(ISNUMBER($X192))),0,IF(BF$132&gt;=YEAR($T192),$W192,0))</f>
        <v/>
      </c>
      <c r="BG192" s="240">
        <f>IF(OR(NOT(ISNUMBER($T192)),ISBLANK($W192),NOT(ISNUMBER($X192))),0,IF(BG$132&gt;=YEAR($T192),$W192,0))</f>
        <v/>
      </c>
      <c r="BH192" s="240">
        <f>IF(OR(NOT(ISNUMBER($T192)),ISBLANK($W192),NOT(ISNUMBER($X192))),0,IF(BH$132&gt;=YEAR($T192),$W192,0))</f>
        <v/>
      </c>
      <c r="BI192" s="240">
        <f>IF(OR(NOT(ISNUMBER($T192)),ISBLANK($W192),NOT(ISNUMBER($X192))),0,IF(BI$132&gt;=YEAR($T192),$W192,0))</f>
        <v/>
      </c>
      <c r="BJ192" s="240">
        <f>IF(OR(NOT(ISNUMBER($T192)),ISBLANK($W192),NOT(ISNUMBER($X192))),0,IF(BJ$132&gt;=YEAR($T192),$W192,0))</f>
        <v/>
      </c>
      <c r="BK192" s="240">
        <f>IF(OR(NOT(ISNUMBER($T192)),ISBLANK($W192),NOT(ISNUMBER($X192))),0,IF(BK$132&gt;=YEAR($T192),$W192,0))</f>
        <v/>
      </c>
      <c r="BL192" s="240">
        <f>IF(OR(NOT(ISNUMBER($T192)),ISBLANK($W192),NOT(ISNUMBER($X192))),0,IF(BL$132&gt;=YEAR($T192),$W192,0))</f>
        <v/>
      </c>
      <c r="BM192" s="240">
        <f>IF(OR(NOT(ISNUMBER($T192)),ISBLANK($W192),NOT(ISNUMBER($X192))),0,IF(BM$132&gt;=YEAR($T192),$W192,0))</f>
        <v/>
      </c>
      <c r="BN192" s="240">
        <f>IF(OR(NOT(ISNUMBER($T192)),ISBLANK($W192),NOT(ISNUMBER($X192))),0,IF(BN$132&gt;=YEAR($T192),$W192,0))</f>
        <v/>
      </c>
      <c r="BO192" s="240">
        <f>IF(OR(NOT(ISNUMBER($T192)),ISBLANK($W192),NOT(ISNUMBER($X192))),0,IF(BO$132&gt;=YEAR($T192),$W192,0))</f>
        <v/>
      </c>
      <c r="BP192" s="240">
        <f>IF(OR(NOT(ISNUMBER($T192)),ISBLANK($W192),NOT(ISNUMBER($X192))),0,IF(BP$132&gt;=YEAR($T192),$W192,0))</f>
        <v/>
      </c>
      <c r="BQ192" s="240">
        <f>IF(OR(NOT(ISNUMBER($T192)),ISBLANK($W192),NOT(ISNUMBER($X192))),0,IF(BQ$132&gt;=YEAR($T192),$W192,0))</f>
        <v/>
      </c>
      <c r="BR192" s="240">
        <f>IF(OR(NOT(ISNUMBER($T192)),ISBLANK($W192),NOT(ISNUMBER($X192))),0,IF(BR$132&gt;=YEAR($T192),$W192,0))</f>
        <v/>
      </c>
      <c r="BS192" s="240">
        <f>IF(OR(NOT(ISNUMBER($T192)),ISBLANK($W192),NOT(ISNUMBER($X192))),0,IF(BS$132&gt;=YEAR($T192),$W192,0))</f>
        <v/>
      </c>
      <c r="BT192" s="240">
        <f>IF(OR(NOT(ISNUMBER($T192)),ISBLANK($W192),NOT(ISNUMBER($X192))),0,IF(BT$132&gt;=YEAR($T192),$W192,0))</f>
        <v/>
      </c>
      <c r="BU192" s="240">
        <f>IF(OR(NOT(ISNUMBER($T192)),ISBLANK($W192),NOT(ISNUMBER($X192))),0,IF(BU$132&gt;=YEAR($T192),$W192,0))</f>
        <v/>
      </c>
      <c r="BV192" s="240">
        <f>IF(OR(NOT(ISNUMBER($T192)),ISBLANK($W192),NOT(ISNUMBER($X192))),0,IF(BV$132&gt;=YEAR($T192),$W192,0))</f>
        <v/>
      </c>
      <c r="BW192" s="240">
        <f>IF(OR(NOT(ISNUMBER($T192)),ISBLANK($W192),NOT(ISNUMBER($X192))),0,IF(BW$132&gt;=YEAR($T192),$W192,0))</f>
        <v/>
      </c>
      <c r="BX192" s="240">
        <f>IF(OR(NOT(ISNUMBER($T192)),ISBLANK($W192),NOT(ISNUMBER($X192))),0,IF(BX$132&gt;=YEAR($T192),$W192,0))</f>
        <v/>
      </c>
      <c r="BY192" s="240">
        <f>IF(OR(NOT(ISNUMBER($T192)),ISBLANK($W192),NOT(ISNUMBER($X192))),0,IF(BY$132&gt;=YEAR($T192),$W192,0))</f>
        <v/>
      </c>
    </row>
    <row r="193" ht="15" customHeight="1" s="503">
      <c r="S193" s="12">
        <f>S68</f>
        <v/>
      </c>
      <c r="T193" s="176">
        <f>IFERROR( IF(ISBLANK(C74),"",IF(C74&lt;HLOOKUP(S68,$Z$275:$AC$280,5,FALSE),"",C74 ) ),"")</f>
        <v/>
      </c>
      <c r="U193" s="527">
        <f>U68</f>
        <v/>
      </c>
      <c r="V193" s="285">
        <f>V68</f>
        <v/>
      </c>
      <c r="W193" s="512">
        <f>W68</f>
        <v/>
      </c>
      <c r="X193" s="512">
        <f>X68</f>
        <v/>
      </c>
      <c r="Z193" s="240">
        <f>IF(OR(NOT(ISNUMBER($T193)),ISBLANK($W193),NOT(ISNUMBER($X193))),0,IF(Z$132&gt;=YEAR($T193),$W193,0))</f>
        <v/>
      </c>
      <c r="AA193" s="240">
        <f>IF(OR(NOT(ISNUMBER($T193)),ISBLANK($W193),NOT(ISNUMBER($X193))),0,IF(AA$132&gt;=YEAR($T193),$W193,0))</f>
        <v/>
      </c>
      <c r="AB193" s="240">
        <f>IF(OR(NOT(ISNUMBER($T193)),ISBLANK($W193),NOT(ISNUMBER($X193))),0,IF(AB$132&gt;=YEAR($T193),$W193,0))</f>
        <v/>
      </c>
      <c r="AC193" s="240">
        <f>IF(OR(NOT(ISNUMBER($T193)),ISBLANK($W193),NOT(ISNUMBER($X193))),0,IF(AC$132&gt;=YEAR($T193),$W193,0))</f>
        <v/>
      </c>
      <c r="AD193" s="240">
        <f>IF(OR(NOT(ISNUMBER($T193)),ISBLANK($W193),NOT(ISNUMBER($X193))),0,IF(AD$132&gt;=YEAR($T193),$W193,0))</f>
        <v/>
      </c>
      <c r="AE193" s="240">
        <f>IF(OR(NOT(ISNUMBER($T193)),ISBLANK($W193),NOT(ISNUMBER($X193))),0,IF(AE$132&gt;=YEAR($T193),$W193,0))</f>
        <v/>
      </c>
      <c r="AF193" s="240">
        <f>IF(OR(NOT(ISNUMBER($T193)),ISBLANK($W193),NOT(ISNUMBER($X193))),0,IF(AF$132&gt;=YEAR($T193),$W193,0))</f>
        <v/>
      </c>
      <c r="AG193" s="240">
        <f>IF(OR(NOT(ISNUMBER($T193)),ISBLANK($W193),NOT(ISNUMBER($X193))),0,IF(AG$132&gt;=YEAR($T193),$W193,0))</f>
        <v/>
      </c>
      <c r="AH193" s="240">
        <f>IF(OR(NOT(ISNUMBER($T193)),ISBLANK($W193),NOT(ISNUMBER($X193))),0,IF(AH$132&gt;=YEAR($T193),$W193,0))</f>
        <v/>
      </c>
      <c r="AI193" s="240">
        <f>IF(OR(NOT(ISNUMBER($T193)),ISBLANK($W193),NOT(ISNUMBER($X193))),0,IF(AI$132&gt;=YEAR($T193),$W193,0))</f>
        <v/>
      </c>
      <c r="AJ193" s="240">
        <f>IF(OR(NOT(ISNUMBER($T193)),ISBLANK($W193),NOT(ISNUMBER($X193))),0,IF(AJ$132&gt;=YEAR($T193),$W193,0))</f>
        <v/>
      </c>
      <c r="AK193" s="240">
        <f>IF(OR(NOT(ISNUMBER($T193)),ISBLANK($W193),NOT(ISNUMBER($X193))),0,IF(AK$132&gt;=YEAR($T193),$W193,0))</f>
        <v/>
      </c>
      <c r="AL193" s="240">
        <f>IF(OR(NOT(ISNUMBER($T193)),ISBLANK($W193),NOT(ISNUMBER($X193))),0,IF(AL$132&gt;=YEAR($T193),$W193,0))</f>
        <v/>
      </c>
      <c r="AM193" s="240">
        <f>IF(OR(NOT(ISNUMBER($T193)),ISBLANK($W193),NOT(ISNUMBER($X193))),0,IF(AM$132&gt;=YEAR($T193),$W193,0))</f>
        <v/>
      </c>
      <c r="AN193" s="240">
        <f>IF(OR(NOT(ISNUMBER($T193)),ISBLANK($W193),NOT(ISNUMBER($X193))),0,IF(AN$132&gt;=YEAR($T193),$W193,0))</f>
        <v/>
      </c>
      <c r="AO193" s="240">
        <f>IF(OR(NOT(ISNUMBER($T193)),ISBLANK($W193),NOT(ISNUMBER($X193))),0,IF(AO$132&gt;=YEAR($T193),$W193,0))</f>
        <v/>
      </c>
      <c r="AP193" s="240">
        <f>IF(OR(NOT(ISNUMBER($T193)),ISBLANK($W193),NOT(ISNUMBER($X193))),0,IF(AP$132&gt;=YEAR($T193),$W193,0))</f>
        <v/>
      </c>
      <c r="AQ193" s="240">
        <f>IF(OR(NOT(ISNUMBER($T193)),ISBLANK($W193),NOT(ISNUMBER($X193))),0,IF(AQ$132&gt;=YEAR($T193),$W193,0))</f>
        <v/>
      </c>
      <c r="AR193" s="240">
        <f>IF(OR(NOT(ISNUMBER($T193)),ISBLANK($W193),NOT(ISNUMBER($X193))),0,IF(AR$132&gt;=YEAR($T193),$W193,0))</f>
        <v/>
      </c>
      <c r="AS193" s="240">
        <f>IF(OR(NOT(ISNUMBER($T193)),ISBLANK($W193),NOT(ISNUMBER($X193))),0,IF(AS$132&gt;=YEAR($T193),$W193,0))</f>
        <v/>
      </c>
      <c r="AT193" s="240">
        <f>IF(OR(NOT(ISNUMBER($T193)),ISBLANK($W193),NOT(ISNUMBER($X193))),0,IF(AT$132&gt;=YEAR($T193),$W193,0))</f>
        <v/>
      </c>
      <c r="AU193" s="240">
        <f>IF(OR(NOT(ISNUMBER($T193)),ISBLANK($W193),NOT(ISNUMBER($X193))),0,IF(AU$132&gt;=YEAR($T193),$W193,0))</f>
        <v/>
      </c>
      <c r="AV193" s="240">
        <f>IF(OR(NOT(ISNUMBER($T193)),ISBLANK($W193),NOT(ISNUMBER($X193))),0,IF(AV$132&gt;=YEAR($T193),$W193,0))</f>
        <v/>
      </c>
      <c r="AW193" s="240">
        <f>IF(OR(NOT(ISNUMBER($T193)),ISBLANK($W193),NOT(ISNUMBER($X193))),0,IF(AW$132&gt;=YEAR($T193),$W193,0))</f>
        <v/>
      </c>
      <c r="AX193" s="240">
        <f>IF(OR(NOT(ISNUMBER($T193)),ISBLANK($W193),NOT(ISNUMBER($X193))),0,IF(AX$132&gt;=YEAR($T193),$W193,0))</f>
        <v/>
      </c>
      <c r="AY193" s="240">
        <f>IF(OR(NOT(ISNUMBER($T193)),ISBLANK($W193),NOT(ISNUMBER($X193))),0,IF(AY$132&gt;=YEAR($T193),$W193,0))</f>
        <v/>
      </c>
      <c r="AZ193" s="240">
        <f>IF(OR(NOT(ISNUMBER($T193)),ISBLANK($W193),NOT(ISNUMBER($X193))),0,IF(AZ$132&gt;=YEAR($T193),$W193,0))</f>
        <v/>
      </c>
      <c r="BA193" s="240">
        <f>IF(OR(NOT(ISNUMBER($T193)),ISBLANK($W193),NOT(ISNUMBER($X193))),0,IF(BA$132&gt;=YEAR($T193),$W193,0))</f>
        <v/>
      </c>
      <c r="BB193" s="240">
        <f>IF(OR(NOT(ISNUMBER($T193)),ISBLANK($W193),NOT(ISNUMBER($X193))),0,IF(BB$132&gt;=YEAR($T193),$W193,0))</f>
        <v/>
      </c>
      <c r="BC193" s="240">
        <f>IF(OR(NOT(ISNUMBER($T193)),ISBLANK($W193),NOT(ISNUMBER($X193))),0,IF(BC$132&gt;=YEAR($T193),$W193,0))</f>
        <v/>
      </c>
      <c r="BD193" s="240">
        <f>IF(OR(NOT(ISNUMBER($T193)),ISBLANK($W193),NOT(ISNUMBER($X193))),0,IF(BD$132&gt;=YEAR($T193),$W193,0))</f>
        <v/>
      </c>
      <c r="BE193" s="240">
        <f>IF(OR(NOT(ISNUMBER($T193)),ISBLANK($W193),NOT(ISNUMBER($X193))),0,IF(BE$132&gt;=YEAR($T193),$W193,0))</f>
        <v/>
      </c>
      <c r="BF193" s="240">
        <f>IF(OR(NOT(ISNUMBER($T193)),ISBLANK($W193),NOT(ISNUMBER($X193))),0,IF(BF$132&gt;=YEAR($T193),$W193,0))</f>
        <v/>
      </c>
      <c r="BG193" s="240">
        <f>IF(OR(NOT(ISNUMBER($T193)),ISBLANK($W193),NOT(ISNUMBER($X193))),0,IF(BG$132&gt;=YEAR($T193),$W193,0))</f>
        <v/>
      </c>
      <c r="BH193" s="240">
        <f>IF(OR(NOT(ISNUMBER($T193)),ISBLANK($W193),NOT(ISNUMBER($X193))),0,IF(BH$132&gt;=YEAR($T193),$W193,0))</f>
        <v/>
      </c>
      <c r="BI193" s="240">
        <f>IF(OR(NOT(ISNUMBER($T193)),ISBLANK($W193),NOT(ISNUMBER($X193))),0,IF(BI$132&gt;=YEAR($T193),$W193,0))</f>
        <v/>
      </c>
      <c r="BJ193" s="240">
        <f>IF(OR(NOT(ISNUMBER($T193)),ISBLANK($W193),NOT(ISNUMBER($X193))),0,IF(BJ$132&gt;=YEAR($T193),$W193,0))</f>
        <v/>
      </c>
      <c r="BK193" s="240">
        <f>IF(OR(NOT(ISNUMBER($T193)),ISBLANK($W193),NOT(ISNUMBER($X193))),0,IF(BK$132&gt;=YEAR($T193),$W193,0))</f>
        <v/>
      </c>
      <c r="BL193" s="240">
        <f>IF(OR(NOT(ISNUMBER($T193)),ISBLANK($W193),NOT(ISNUMBER($X193))),0,IF(BL$132&gt;=YEAR($T193),$W193,0))</f>
        <v/>
      </c>
      <c r="BM193" s="240">
        <f>IF(OR(NOT(ISNUMBER($T193)),ISBLANK($W193),NOT(ISNUMBER($X193))),0,IF(BM$132&gt;=YEAR($T193),$W193,0))</f>
        <v/>
      </c>
      <c r="BN193" s="240">
        <f>IF(OR(NOT(ISNUMBER($T193)),ISBLANK($W193),NOT(ISNUMBER($X193))),0,IF(BN$132&gt;=YEAR($T193),$W193,0))</f>
        <v/>
      </c>
      <c r="BO193" s="240">
        <f>IF(OR(NOT(ISNUMBER($T193)),ISBLANK($W193),NOT(ISNUMBER($X193))),0,IF(BO$132&gt;=YEAR($T193),$W193,0))</f>
        <v/>
      </c>
      <c r="BP193" s="240">
        <f>IF(OR(NOT(ISNUMBER($T193)),ISBLANK($W193),NOT(ISNUMBER($X193))),0,IF(BP$132&gt;=YEAR($T193),$W193,0))</f>
        <v/>
      </c>
      <c r="BQ193" s="240">
        <f>IF(OR(NOT(ISNUMBER($T193)),ISBLANK($W193),NOT(ISNUMBER($X193))),0,IF(BQ$132&gt;=YEAR($T193),$W193,0))</f>
        <v/>
      </c>
      <c r="BR193" s="240">
        <f>IF(OR(NOT(ISNUMBER($T193)),ISBLANK($W193),NOT(ISNUMBER($X193))),0,IF(BR$132&gt;=YEAR($T193),$W193,0))</f>
        <v/>
      </c>
      <c r="BS193" s="240">
        <f>IF(OR(NOT(ISNUMBER($T193)),ISBLANK($W193),NOT(ISNUMBER($X193))),0,IF(BS$132&gt;=YEAR($T193),$W193,0))</f>
        <v/>
      </c>
      <c r="BT193" s="240">
        <f>IF(OR(NOT(ISNUMBER($T193)),ISBLANK($W193),NOT(ISNUMBER($X193))),0,IF(BT$132&gt;=YEAR($T193),$W193,0))</f>
        <v/>
      </c>
      <c r="BU193" s="240">
        <f>IF(OR(NOT(ISNUMBER($T193)),ISBLANK($W193),NOT(ISNUMBER($X193))),0,IF(BU$132&gt;=YEAR($T193),$W193,0))</f>
        <v/>
      </c>
      <c r="BV193" s="240">
        <f>IF(OR(NOT(ISNUMBER($T193)),ISBLANK($W193),NOT(ISNUMBER($X193))),0,IF(BV$132&gt;=YEAR($T193),$W193,0))</f>
        <v/>
      </c>
      <c r="BW193" s="240">
        <f>IF(OR(NOT(ISNUMBER($T193)),ISBLANK($W193),NOT(ISNUMBER($X193))),0,IF(BW$132&gt;=YEAR($T193),$W193,0))</f>
        <v/>
      </c>
      <c r="BX193" s="240">
        <f>IF(OR(NOT(ISNUMBER($T193)),ISBLANK($W193),NOT(ISNUMBER($X193))),0,IF(BX$132&gt;=YEAR($T193),$W193,0))</f>
        <v/>
      </c>
      <c r="BY193" s="240">
        <f>IF(OR(NOT(ISNUMBER($T193)),ISBLANK($W193),NOT(ISNUMBER($X193))),0,IF(BY$132&gt;=YEAR($T193),$W193,0))</f>
        <v/>
      </c>
    </row>
    <row r="194" ht="15" customHeight="1" s="503">
      <c r="S194" s="12">
        <f>S69</f>
        <v/>
      </c>
      <c r="T194" s="176">
        <f>IFERROR( IF(ISBLANK(C75),"",IF(C75&lt;HLOOKUP(S69,$Z$275:$AC$280,5,FALSE),"",C75 ) ),"")</f>
        <v/>
      </c>
      <c r="U194" s="527">
        <f>U69</f>
        <v/>
      </c>
      <c r="V194" s="285">
        <f>V69</f>
        <v/>
      </c>
      <c r="W194" s="512">
        <f>W69</f>
        <v/>
      </c>
      <c r="X194" s="512">
        <f>X69</f>
        <v/>
      </c>
      <c r="Z194" s="240">
        <f>IF(OR(NOT(ISNUMBER($T194)),ISBLANK($W194),NOT(ISNUMBER($X194))),0,IF(Z$132&gt;=YEAR($T194),$W194,0))</f>
        <v/>
      </c>
      <c r="AA194" s="240">
        <f>IF(OR(NOT(ISNUMBER($T194)),ISBLANK($W194),NOT(ISNUMBER($X194))),0,IF(AA$132&gt;=YEAR($T194),$W194,0))</f>
        <v/>
      </c>
      <c r="AB194" s="240">
        <f>IF(OR(NOT(ISNUMBER($T194)),ISBLANK($W194),NOT(ISNUMBER($X194))),0,IF(AB$132&gt;=YEAR($T194),$W194,0))</f>
        <v/>
      </c>
      <c r="AC194" s="240">
        <f>IF(OR(NOT(ISNUMBER($T194)),ISBLANK($W194),NOT(ISNUMBER($X194))),0,IF(AC$132&gt;=YEAR($T194),$W194,0))</f>
        <v/>
      </c>
      <c r="AD194" s="240">
        <f>IF(OR(NOT(ISNUMBER($T194)),ISBLANK($W194),NOT(ISNUMBER($X194))),0,IF(AD$132&gt;=YEAR($T194),$W194,0))</f>
        <v/>
      </c>
      <c r="AE194" s="240">
        <f>IF(OR(NOT(ISNUMBER($T194)),ISBLANK($W194),NOT(ISNUMBER($X194))),0,IF(AE$132&gt;=YEAR($T194),$W194,0))</f>
        <v/>
      </c>
      <c r="AF194" s="240">
        <f>IF(OR(NOT(ISNUMBER($T194)),ISBLANK($W194),NOT(ISNUMBER($X194))),0,IF(AF$132&gt;=YEAR($T194),$W194,0))</f>
        <v/>
      </c>
      <c r="AG194" s="240">
        <f>IF(OR(NOT(ISNUMBER($T194)),ISBLANK($W194),NOT(ISNUMBER($X194))),0,IF(AG$132&gt;=YEAR($T194),$W194,0))</f>
        <v/>
      </c>
      <c r="AH194" s="240">
        <f>IF(OR(NOT(ISNUMBER($T194)),ISBLANK($W194),NOT(ISNUMBER($X194))),0,IF(AH$132&gt;=YEAR($T194),$W194,0))</f>
        <v/>
      </c>
      <c r="AI194" s="240">
        <f>IF(OR(NOT(ISNUMBER($T194)),ISBLANK($W194),NOT(ISNUMBER($X194))),0,IF(AI$132&gt;=YEAR($T194),$W194,0))</f>
        <v/>
      </c>
      <c r="AJ194" s="240">
        <f>IF(OR(NOT(ISNUMBER($T194)),ISBLANK($W194),NOT(ISNUMBER($X194))),0,IF(AJ$132&gt;=YEAR($T194),$W194,0))</f>
        <v/>
      </c>
      <c r="AK194" s="240">
        <f>IF(OR(NOT(ISNUMBER($T194)),ISBLANK($W194),NOT(ISNUMBER($X194))),0,IF(AK$132&gt;=YEAR($T194),$W194,0))</f>
        <v/>
      </c>
      <c r="AL194" s="240">
        <f>IF(OR(NOT(ISNUMBER($T194)),ISBLANK($W194),NOT(ISNUMBER($X194))),0,IF(AL$132&gt;=YEAR($T194),$W194,0))</f>
        <v/>
      </c>
      <c r="AM194" s="240">
        <f>IF(OR(NOT(ISNUMBER($T194)),ISBLANK($W194),NOT(ISNUMBER($X194))),0,IF(AM$132&gt;=YEAR($T194),$W194,0))</f>
        <v/>
      </c>
      <c r="AN194" s="240">
        <f>IF(OR(NOT(ISNUMBER($T194)),ISBLANK($W194),NOT(ISNUMBER($X194))),0,IF(AN$132&gt;=YEAR($T194),$W194,0))</f>
        <v/>
      </c>
      <c r="AO194" s="240">
        <f>IF(OR(NOT(ISNUMBER($T194)),ISBLANK($W194),NOT(ISNUMBER($X194))),0,IF(AO$132&gt;=YEAR($T194),$W194,0))</f>
        <v/>
      </c>
      <c r="AP194" s="240">
        <f>IF(OR(NOT(ISNUMBER($T194)),ISBLANK($W194),NOT(ISNUMBER($X194))),0,IF(AP$132&gt;=YEAR($T194),$W194,0))</f>
        <v/>
      </c>
      <c r="AQ194" s="240">
        <f>IF(OR(NOT(ISNUMBER($T194)),ISBLANK($W194),NOT(ISNUMBER($X194))),0,IF(AQ$132&gt;=YEAR($T194),$W194,0))</f>
        <v/>
      </c>
      <c r="AR194" s="240">
        <f>IF(OR(NOT(ISNUMBER($T194)),ISBLANK($W194),NOT(ISNUMBER($X194))),0,IF(AR$132&gt;=YEAR($T194),$W194,0))</f>
        <v/>
      </c>
      <c r="AS194" s="240">
        <f>IF(OR(NOT(ISNUMBER($T194)),ISBLANK($W194),NOT(ISNUMBER($X194))),0,IF(AS$132&gt;=YEAR($T194),$W194,0))</f>
        <v/>
      </c>
      <c r="AT194" s="240">
        <f>IF(OR(NOT(ISNUMBER($T194)),ISBLANK($W194),NOT(ISNUMBER($X194))),0,IF(AT$132&gt;=YEAR($T194),$W194,0))</f>
        <v/>
      </c>
      <c r="AU194" s="240">
        <f>IF(OR(NOT(ISNUMBER($T194)),ISBLANK($W194),NOT(ISNUMBER($X194))),0,IF(AU$132&gt;=YEAR($T194),$W194,0))</f>
        <v/>
      </c>
      <c r="AV194" s="240">
        <f>IF(OR(NOT(ISNUMBER($T194)),ISBLANK($W194),NOT(ISNUMBER($X194))),0,IF(AV$132&gt;=YEAR($T194),$W194,0))</f>
        <v/>
      </c>
      <c r="AW194" s="240">
        <f>IF(OR(NOT(ISNUMBER($T194)),ISBLANK($W194),NOT(ISNUMBER($X194))),0,IF(AW$132&gt;=YEAR($T194),$W194,0))</f>
        <v/>
      </c>
      <c r="AX194" s="240">
        <f>IF(OR(NOT(ISNUMBER($T194)),ISBLANK($W194),NOT(ISNUMBER($X194))),0,IF(AX$132&gt;=YEAR($T194),$W194,0))</f>
        <v/>
      </c>
      <c r="AY194" s="240">
        <f>IF(OR(NOT(ISNUMBER($T194)),ISBLANK($W194),NOT(ISNUMBER($X194))),0,IF(AY$132&gt;=YEAR($T194),$W194,0))</f>
        <v/>
      </c>
      <c r="AZ194" s="240">
        <f>IF(OR(NOT(ISNUMBER($T194)),ISBLANK($W194),NOT(ISNUMBER($X194))),0,IF(AZ$132&gt;=YEAR($T194),$W194,0))</f>
        <v/>
      </c>
      <c r="BA194" s="240">
        <f>IF(OR(NOT(ISNUMBER($T194)),ISBLANK($W194),NOT(ISNUMBER($X194))),0,IF(BA$132&gt;=YEAR($T194),$W194,0))</f>
        <v/>
      </c>
      <c r="BB194" s="240">
        <f>IF(OR(NOT(ISNUMBER($T194)),ISBLANK($W194),NOT(ISNUMBER($X194))),0,IF(BB$132&gt;=YEAR($T194),$W194,0))</f>
        <v/>
      </c>
      <c r="BC194" s="240">
        <f>IF(OR(NOT(ISNUMBER($T194)),ISBLANK($W194),NOT(ISNUMBER($X194))),0,IF(BC$132&gt;=YEAR($T194),$W194,0))</f>
        <v/>
      </c>
      <c r="BD194" s="240">
        <f>IF(OR(NOT(ISNUMBER($T194)),ISBLANK($W194),NOT(ISNUMBER($X194))),0,IF(BD$132&gt;=YEAR($T194),$W194,0))</f>
        <v/>
      </c>
      <c r="BE194" s="240">
        <f>IF(OR(NOT(ISNUMBER($T194)),ISBLANK($W194),NOT(ISNUMBER($X194))),0,IF(BE$132&gt;=YEAR($T194),$W194,0))</f>
        <v/>
      </c>
      <c r="BF194" s="240">
        <f>IF(OR(NOT(ISNUMBER($T194)),ISBLANK($W194),NOT(ISNUMBER($X194))),0,IF(BF$132&gt;=YEAR($T194),$W194,0))</f>
        <v/>
      </c>
      <c r="BG194" s="240">
        <f>IF(OR(NOT(ISNUMBER($T194)),ISBLANK($W194),NOT(ISNUMBER($X194))),0,IF(BG$132&gt;=YEAR($T194),$W194,0))</f>
        <v/>
      </c>
      <c r="BH194" s="240">
        <f>IF(OR(NOT(ISNUMBER($T194)),ISBLANK($W194),NOT(ISNUMBER($X194))),0,IF(BH$132&gt;=YEAR($T194),$W194,0))</f>
        <v/>
      </c>
      <c r="BI194" s="240">
        <f>IF(OR(NOT(ISNUMBER($T194)),ISBLANK($W194),NOT(ISNUMBER($X194))),0,IF(BI$132&gt;=YEAR($T194),$W194,0))</f>
        <v/>
      </c>
      <c r="BJ194" s="240">
        <f>IF(OR(NOT(ISNUMBER($T194)),ISBLANK($W194),NOT(ISNUMBER($X194))),0,IF(BJ$132&gt;=YEAR($T194),$W194,0))</f>
        <v/>
      </c>
      <c r="BK194" s="240">
        <f>IF(OR(NOT(ISNUMBER($T194)),ISBLANK($W194),NOT(ISNUMBER($X194))),0,IF(BK$132&gt;=YEAR($T194),$W194,0))</f>
        <v/>
      </c>
      <c r="BL194" s="240">
        <f>IF(OR(NOT(ISNUMBER($T194)),ISBLANK($W194),NOT(ISNUMBER($X194))),0,IF(BL$132&gt;=YEAR($T194),$W194,0))</f>
        <v/>
      </c>
      <c r="BM194" s="240">
        <f>IF(OR(NOT(ISNUMBER($T194)),ISBLANK($W194),NOT(ISNUMBER($X194))),0,IF(BM$132&gt;=YEAR($T194),$W194,0))</f>
        <v/>
      </c>
      <c r="BN194" s="240">
        <f>IF(OR(NOT(ISNUMBER($T194)),ISBLANK($W194),NOT(ISNUMBER($X194))),0,IF(BN$132&gt;=YEAR($T194),$W194,0))</f>
        <v/>
      </c>
      <c r="BO194" s="240">
        <f>IF(OR(NOT(ISNUMBER($T194)),ISBLANK($W194),NOT(ISNUMBER($X194))),0,IF(BO$132&gt;=YEAR($T194),$W194,0))</f>
        <v/>
      </c>
      <c r="BP194" s="240">
        <f>IF(OR(NOT(ISNUMBER($T194)),ISBLANK($W194),NOT(ISNUMBER($X194))),0,IF(BP$132&gt;=YEAR($T194),$W194,0))</f>
        <v/>
      </c>
      <c r="BQ194" s="240">
        <f>IF(OR(NOT(ISNUMBER($T194)),ISBLANK($W194),NOT(ISNUMBER($X194))),0,IF(BQ$132&gt;=YEAR($T194),$W194,0))</f>
        <v/>
      </c>
      <c r="BR194" s="240">
        <f>IF(OR(NOT(ISNUMBER($T194)),ISBLANK($W194),NOT(ISNUMBER($X194))),0,IF(BR$132&gt;=YEAR($T194),$W194,0))</f>
        <v/>
      </c>
      <c r="BS194" s="240">
        <f>IF(OR(NOT(ISNUMBER($T194)),ISBLANK($W194),NOT(ISNUMBER($X194))),0,IF(BS$132&gt;=YEAR($T194),$W194,0))</f>
        <v/>
      </c>
      <c r="BT194" s="240">
        <f>IF(OR(NOT(ISNUMBER($T194)),ISBLANK($W194),NOT(ISNUMBER($X194))),0,IF(BT$132&gt;=YEAR($T194),$W194,0))</f>
        <v/>
      </c>
      <c r="BU194" s="240">
        <f>IF(OR(NOT(ISNUMBER($T194)),ISBLANK($W194),NOT(ISNUMBER($X194))),0,IF(BU$132&gt;=YEAR($T194),$W194,0))</f>
        <v/>
      </c>
      <c r="BV194" s="240">
        <f>IF(OR(NOT(ISNUMBER($T194)),ISBLANK($W194),NOT(ISNUMBER($X194))),0,IF(BV$132&gt;=YEAR($T194),$W194,0))</f>
        <v/>
      </c>
      <c r="BW194" s="240">
        <f>IF(OR(NOT(ISNUMBER($T194)),ISBLANK($W194),NOT(ISNUMBER($X194))),0,IF(BW$132&gt;=YEAR($T194),$W194,0))</f>
        <v/>
      </c>
      <c r="BX194" s="240">
        <f>IF(OR(NOT(ISNUMBER($T194)),ISBLANK($W194),NOT(ISNUMBER($X194))),0,IF(BX$132&gt;=YEAR($T194),$W194,0))</f>
        <v/>
      </c>
      <c r="BY194" s="240">
        <f>IF(OR(NOT(ISNUMBER($T194)),ISBLANK($W194),NOT(ISNUMBER($X194))),0,IF(BY$132&gt;=YEAR($T194),$W194,0))</f>
        <v/>
      </c>
    </row>
    <row r="195" ht="15" customHeight="1" s="503">
      <c r="S195" s="12">
        <f>S70</f>
        <v/>
      </c>
      <c r="T195" s="176">
        <f>IFERROR( IF(ISBLANK(C76),"",IF(C76&lt;HLOOKUP(S70,$Z$275:$AC$280,5,FALSE),"",C76 ) ),"")</f>
        <v/>
      </c>
      <c r="U195" s="527">
        <f>U70</f>
        <v/>
      </c>
      <c r="V195" s="285">
        <f>V70</f>
        <v/>
      </c>
      <c r="W195" s="512">
        <f>W70</f>
        <v/>
      </c>
      <c r="X195" s="512">
        <f>X70</f>
        <v/>
      </c>
      <c r="Z195" s="240">
        <f>IF(OR(NOT(ISNUMBER($T195)),ISBLANK($W195),NOT(ISNUMBER($X195))),0,IF(Z$132&gt;=YEAR($T195),$W195,0))</f>
        <v/>
      </c>
      <c r="AA195" s="240">
        <f>IF(OR(NOT(ISNUMBER($T195)),ISBLANK($W195),NOT(ISNUMBER($X195))),0,IF(AA$132&gt;=YEAR($T195),$W195,0))</f>
        <v/>
      </c>
      <c r="AB195" s="240">
        <f>IF(OR(NOT(ISNUMBER($T195)),ISBLANK($W195),NOT(ISNUMBER($X195))),0,IF(AB$132&gt;=YEAR($T195),$W195,0))</f>
        <v/>
      </c>
      <c r="AC195" s="240">
        <f>IF(OR(NOT(ISNUMBER($T195)),ISBLANK($W195),NOT(ISNUMBER($X195))),0,IF(AC$132&gt;=YEAR($T195),$W195,0))</f>
        <v/>
      </c>
      <c r="AD195" s="240">
        <f>IF(OR(NOT(ISNUMBER($T195)),ISBLANK($W195),NOT(ISNUMBER($X195))),0,IF(AD$132&gt;=YEAR($T195),$W195,0))</f>
        <v/>
      </c>
      <c r="AE195" s="240">
        <f>IF(OR(NOT(ISNUMBER($T195)),ISBLANK($W195),NOT(ISNUMBER($X195))),0,IF(AE$132&gt;=YEAR($T195),$W195,0))</f>
        <v/>
      </c>
      <c r="AF195" s="240">
        <f>IF(OR(NOT(ISNUMBER($T195)),ISBLANK($W195),NOT(ISNUMBER($X195))),0,IF(AF$132&gt;=YEAR($T195),$W195,0))</f>
        <v/>
      </c>
      <c r="AG195" s="240">
        <f>IF(OR(NOT(ISNUMBER($T195)),ISBLANK($W195),NOT(ISNUMBER($X195))),0,IF(AG$132&gt;=YEAR($T195),$W195,0))</f>
        <v/>
      </c>
      <c r="AH195" s="240">
        <f>IF(OR(NOT(ISNUMBER($T195)),ISBLANK($W195),NOT(ISNUMBER($X195))),0,IF(AH$132&gt;=YEAR($T195),$W195,0))</f>
        <v/>
      </c>
      <c r="AI195" s="240">
        <f>IF(OR(NOT(ISNUMBER($T195)),ISBLANK($W195),NOT(ISNUMBER($X195))),0,IF(AI$132&gt;=YEAR($T195),$W195,0))</f>
        <v/>
      </c>
      <c r="AJ195" s="240">
        <f>IF(OR(NOT(ISNUMBER($T195)),ISBLANK($W195),NOT(ISNUMBER($X195))),0,IF(AJ$132&gt;=YEAR($T195),$W195,0))</f>
        <v/>
      </c>
      <c r="AK195" s="240">
        <f>IF(OR(NOT(ISNUMBER($T195)),ISBLANK($W195),NOT(ISNUMBER($X195))),0,IF(AK$132&gt;=YEAR($T195),$W195,0))</f>
        <v/>
      </c>
      <c r="AL195" s="240">
        <f>IF(OR(NOT(ISNUMBER($T195)),ISBLANK($W195),NOT(ISNUMBER($X195))),0,IF(AL$132&gt;=YEAR($T195),$W195,0))</f>
        <v/>
      </c>
      <c r="AM195" s="240">
        <f>IF(OR(NOT(ISNUMBER($T195)),ISBLANK($W195),NOT(ISNUMBER($X195))),0,IF(AM$132&gt;=YEAR($T195),$W195,0))</f>
        <v/>
      </c>
      <c r="AN195" s="240">
        <f>IF(OR(NOT(ISNUMBER($T195)),ISBLANK($W195),NOT(ISNUMBER($X195))),0,IF(AN$132&gt;=YEAR($T195),$W195,0))</f>
        <v/>
      </c>
      <c r="AO195" s="240">
        <f>IF(OR(NOT(ISNUMBER($T195)),ISBLANK($W195),NOT(ISNUMBER($X195))),0,IF(AO$132&gt;=YEAR($T195),$W195,0))</f>
        <v/>
      </c>
      <c r="AP195" s="240">
        <f>IF(OR(NOT(ISNUMBER($T195)),ISBLANK($W195),NOT(ISNUMBER($X195))),0,IF(AP$132&gt;=YEAR($T195),$W195,0))</f>
        <v/>
      </c>
      <c r="AQ195" s="240">
        <f>IF(OR(NOT(ISNUMBER($T195)),ISBLANK($W195),NOT(ISNUMBER($X195))),0,IF(AQ$132&gt;=YEAR($T195),$W195,0))</f>
        <v/>
      </c>
      <c r="AR195" s="240">
        <f>IF(OR(NOT(ISNUMBER($T195)),ISBLANK($W195),NOT(ISNUMBER($X195))),0,IF(AR$132&gt;=YEAR($T195),$W195,0))</f>
        <v/>
      </c>
      <c r="AS195" s="240">
        <f>IF(OR(NOT(ISNUMBER($T195)),ISBLANK($W195),NOT(ISNUMBER($X195))),0,IF(AS$132&gt;=YEAR($T195),$W195,0))</f>
        <v/>
      </c>
      <c r="AT195" s="240">
        <f>IF(OR(NOT(ISNUMBER($T195)),ISBLANK($W195),NOT(ISNUMBER($X195))),0,IF(AT$132&gt;=YEAR($T195),$W195,0))</f>
        <v/>
      </c>
      <c r="AU195" s="240">
        <f>IF(OR(NOT(ISNUMBER($T195)),ISBLANK($W195),NOT(ISNUMBER($X195))),0,IF(AU$132&gt;=YEAR($T195),$W195,0))</f>
        <v/>
      </c>
      <c r="AV195" s="240">
        <f>IF(OR(NOT(ISNUMBER($T195)),ISBLANK($W195),NOT(ISNUMBER($X195))),0,IF(AV$132&gt;=YEAR($T195),$W195,0))</f>
        <v/>
      </c>
      <c r="AW195" s="240">
        <f>IF(OR(NOT(ISNUMBER($T195)),ISBLANK($W195),NOT(ISNUMBER($X195))),0,IF(AW$132&gt;=YEAR($T195),$W195,0))</f>
        <v/>
      </c>
      <c r="AX195" s="240">
        <f>IF(OR(NOT(ISNUMBER($T195)),ISBLANK($W195),NOT(ISNUMBER($X195))),0,IF(AX$132&gt;=YEAR($T195),$W195,0))</f>
        <v/>
      </c>
      <c r="AY195" s="240">
        <f>IF(OR(NOT(ISNUMBER($T195)),ISBLANK($W195),NOT(ISNUMBER($X195))),0,IF(AY$132&gt;=YEAR($T195),$W195,0))</f>
        <v/>
      </c>
      <c r="AZ195" s="240">
        <f>IF(OR(NOT(ISNUMBER($T195)),ISBLANK($W195),NOT(ISNUMBER($X195))),0,IF(AZ$132&gt;=YEAR($T195),$W195,0))</f>
        <v/>
      </c>
      <c r="BA195" s="240">
        <f>IF(OR(NOT(ISNUMBER($T195)),ISBLANK($W195),NOT(ISNUMBER($X195))),0,IF(BA$132&gt;=YEAR($T195),$W195,0))</f>
        <v/>
      </c>
      <c r="BB195" s="240">
        <f>IF(OR(NOT(ISNUMBER($T195)),ISBLANK($W195),NOT(ISNUMBER($X195))),0,IF(BB$132&gt;=YEAR($T195),$W195,0))</f>
        <v/>
      </c>
      <c r="BC195" s="240">
        <f>IF(OR(NOT(ISNUMBER($T195)),ISBLANK($W195),NOT(ISNUMBER($X195))),0,IF(BC$132&gt;=YEAR($T195),$W195,0))</f>
        <v/>
      </c>
      <c r="BD195" s="240">
        <f>IF(OR(NOT(ISNUMBER($T195)),ISBLANK($W195),NOT(ISNUMBER($X195))),0,IF(BD$132&gt;=YEAR($T195),$W195,0))</f>
        <v/>
      </c>
      <c r="BE195" s="240">
        <f>IF(OR(NOT(ISNUMBER($T195)),ISBLANK($W195),NOT(ISNUMBER($X195))),0,IF(BE$132&gt;=YEAR($T195),$W195,0))</f>
        <v/>
      </c>
      <c r="BF195" s="240">
        <f>IF(OR(NOT(ISNUMBER($T195)),ISBLANK($W195),NOT(ISNUMBER($X195))),0,IF(BF$132&gt;=YEAR($T195),$W195,0))</f>
        <v/>
      </c>
      <c r="BG195" s="240">
        <f>IF(OR(NOT(ISNUMBER($T195)),ISBLANK($W195),NOT(ISNUMBER($X195))),0,IF(BG$132&gt;=YEAR($T195),$W195,0))</f>
        <v/>
      </c>
      <c r="BH195" s="240">
        <f>IF(OR(NOT(ISNUMBER($T195)),ISBLANK($W195),NOT(ISNUMBER($X195))),0,IF(BH$132&gt;=YEAR($T195),$W195,0))</f>
        <v/>
      </c>
      <c r="BI195" s="240">
        <f>IF(OR(NOT(ISNUMBER($T195)),ISBLANK($W195),NOT(ISNUMBER($X195))),0,IF(BI$132&gt;=YEAR($T195),$W195,0))</f>
        <v/>
      </c>
      <c r="BJ195" s="240">
        <f>IF(OR(NOT(ISNUMBER($T195)),ISBLANK($W195),NOT(ISNUMBER($X195))),0,IF(BJ$132&gt;=YEAR($T195),$W195,0))</f>
        <v/>
      </c>
      <c r="BK195" s="240">
        <f>IF(OR(NOT(ISNUMBER($T195)),ISBLANK($W195),NOT(ISNUMBER($X195))),0,IF(BK$132&gt;=YEAR($T195),$W195,0))</f>
        <v/>
      </c>
      <c r="BL195" s="240">
        <f>IF(OR(NOT(ISNUMBER($T195)),ISBLANK($W195),NOT(ISNUMBER($X195))),0,IF(BL$132&gt;=YEAR($T195),$W195,0))</f>
        <v/>
      </c>
      <c r="BM195" s="240">
        <f>IF(OR(NOT(ISNUMBER($T195)),ISBLANK($W195),NOT(ISNUMBER($X195))),0,IF(BM$132&gt;=YEAR($T195),$W195,0))</f>
        <v/>
      </c>
      <c r="BN195" s="240">
        <f>IF(OR(NOT(ISNUMBER($T195)),ISBLANK($W195),NOT(ISNUMBER($X195))),0,IF(BN$132&gt;=YEAR($T195),$W195,0))</f>
        <v/>
      </c>
      <c r="BO195" s="240">
        <f>IF(OR(NOT(ISNUMBER($T195)),ISBLANK($W195),NOT(ISNUMBER($X195))),0,IF(BO$132&gt;=YEAR($T195),$W195,0))</f>
        <v/>
      </c>
      <c r="BP195" s="240">
        <f>IF(OR(NOT(ISNUMBER($T195)),ISBLANK($W195),NOT(ISNUMBER($X195))),0,IF(BP$132&gt;=YEAR($T195),$W195,0))</f>
        <v/>
      </c>
      <c r="BQ195" s="240">
        <f>IF(OR(NOT(ISNUMBER($T195)),ISBLANK($W195),NOT(ISNUMBER($X195))),0,IF(BQ$132&gt;=YEAR($T195),$W195,0))</f>
        <v/>
      </c>
      <c r="BR195" s="240">
        <f>IF(OR(NOT(ISNUMBER($T195)),ISBLANK($W195),NOT(ISNUMBER($X195))),0,IF(BR$132&gt;=YEAR($T195),$W195,0))</f>
        <v/>
      </c>
      <c r="BS195" s="240">
        <f>IF(OR(NOT(ISNUMBER($T195)),ISBLANK($W195),NOT(ISNUMBER($X195))),0,IF(BS$132&gt;=YEAR($T195),$W195,0))</f>
        <v/>
      </c>
      <c r="BT195" s="240">
        <f>IF(OR(NOT(ISNUMBER($T195)),ISBLANK($W195),NOT(ISNUMBER($X195))),0,IF(BT$132&gt;=YEAR($T195),$W195,0))</f>
        <v/>
      </c>
      <c r="BU195" s="240">
        <f>IF(OR(NOT(ISNUMBER($T195)),ISBLANK($W195),NOT(ISNUMBER($X195))),0,IF(BU$132&gt;=YEAR($T195),$W195,0))</f>
        <v/>
      </c>
      <c r="BV195" s="240">
        <f>IF(OR(NOT(ISNUMBER($T195)),ISBLANK($W195),NOT(ISNUMBER($X195))),0,IF(BV$132&gt;=YEAR($T195),$W195,0))</f>
        <v/>
      </c>
      <c r="BW195" s="240">
        <f>IF(OR(NOT(ISNUMBER($T195)),ISBLANK($W195),NOT(ISNUMBER($X195))),0,IF(BW$132&gt;=YEAR($T195),$W195,0))</f>
        <v/>
      </c>
      <c r="BX195" s="240">
        <f>IF(OR(NOT(ISNUMBER($T195)),ISBLANK($W195),NOT(ISNUMBER($X195))),0,IF(BX$132&gt;=YEAR($T195),$W195,0))</f>
        <v/>
      </c>
      <c r="BY195" s="240">
        <f>IF(OR(NOT(ISNUMBER($T195)),ISBLANK($W195),NOT(ISNUMBER($X195))),0,IF(BY$132&gt;=YEAR($T195),$W195,0))</f>
        <v/>
      </c>
    </row>
    <row r="196" ht="15" customHeight="1" s="503">
      <c r="S196" s="12">
        <f>S71</f>
        <v/>
      </c>
      <c r="T196" s="176">
        <f>IFERROR( IF(ISBLANK(C77),"",IF(C77&lt;HLOOKUP(S71,$Z$275:$AC$280,5,FALSE),"",C77 ) ),"")</f>
        <v/>
      </c>
      <c r="U196" s="527">
        <f>U71</f>
        <v/>
      </c>
      <c r="V196" s="285">
        <f>V71</f>
        <v/>
      </c>
      <c r="W196" s="512">
        <f>W71</f>
        <v/>
      </c>
      <c r="X196" s="512">
        <f>X71</f>
        <v/>
      </c>
      <c r="Z196" s="240">
        <f>IF(OR(NOT(ISNUMBER($T196)),ISBLANK($W196),NOT(ISNUMBER($X196))),0,IF(Z$132&gt;=YEAR($T196),$W196,0))</f>
        <v/>
      </c>
      <c r="AA196" s="240">
        <f>IF(OR(NOT(ISNUMBER($T196)),ISBLANK($W196),NOT(ISNUMBER($X196))),0,IF(AA$132&gt;=YEAR($T196),$W196,0))</f>
        <v/>
      </c>
      <c r="AB196" s="240">
        <f>IF(OR(NOT(ISNUMBER($T196)),ISBLANK($W196),NOT(ISNUMBER($X196))),0,IF(AB$132&gt;=YEAR($T196),$W196,0))</f>
        <v/>
      </c>
      <c r="AC196" s="240">
        <f>IF(OR(NOT(ISNUMBER($T196)),ISBLANK($W196),NOT(ISNUMBER($X196))),0,IF(AC$132&gt;=YEAR($T196),$W196,0))</f>
        <v/>
      </c>
      <c r="AD196" s="240">
        <f>IF(OR(NOT(ISNUMBER($T196)),ISBLANK($W196),NOT(ISNUMBER($X196))),0,IF(AD$132&gt;=YEAR($T196),$W196,0))</f>
        <v/>
      </c>
      <c r="AE196" s="240">
        <f>IF(OR(NOT(ISNUMBER($T196)),ISBLANK($W196),NOT(ISNUMBER($X196))),0,IF(AE$132&gt;=YEAR($T196),$W196,0))</f>
        <v/>
      </c>
      <c r="AF196" s="240">
        <f>IF(OR(NOT(ISNUMBER($T196)),ISBLANK($W196),NOT(ISNUMBER($X196))),0,IF(AF$132&gt;=YEAR($T196),$W196,0))</f>
        <v/>
      </c>
      <c r="AG196" s="240">
        <f>IF(OR(NOT(ISNUMBER($T196)),ISBLANK($W196),NOT(ISNUMBER($X196))),0,IF(AG$132&gt;=YEAR($T196),$W196,0))</f>
        <v/>
      </c>
      <c r="AH196" s="240">
        <f>IF(OR(NOT(ISNUMBER($T196)),ISBLANK($W196),NOT(ISNUMBER($X196))),0,IF(AH$132&gt;=YEAR($T196),$W196,0))</f>
        <v/>
      </c>
      <c r="AI196" s="240">
        <f>IF(OR(NOT(ISNUMBER($T196)),ISBLANK($W196),NOT(ISNUMBER($X196))),0,IF(AI$132&gt;=YEAR($T196),$W196,0))</f>
        <v/>
      </c>
      <c r="AJ196" s="240">
        <f>IF(OR(NOT(ISNUMBER($T196)),ISBLANK($W196),NOT(ISNUMBER($X196))),0,IF(AJ$132&gt;=YEAR($T196),$W196,0))</f>
        <v/>
      </c>
      <c r="AK196" s="240">
        <f>IF(OR(NOT(ISNUMBER($T196)),ISBLANK($W196),NOT(ISNUMBER($X196))),0,IF(AK$132&gt;=YEAR($T196),$W196,0))</f>
        <v/>
      </c>
      <c r="AL196" s="240">
        <f>IF(OR(NOT(ISNUMBER($T196)),ISBLANK($W196),NOT(ISNUMBER($X196))),0,IF(AL$132&gt;=YEAR($T196),$W196,0))</f>
        <v/>
      </c>
      <c r="AM196" s="240">
        <f>IF(OR(NOT(ISNUMBER($T196)),ISBLANK($W196),NOT(ISNUMBER($X196))),0,IF(AM$132&gt;=YEAR($T196),$W196,0))</f>
        <v/>
      </c>
      <c r="AN196" s="240">
        <f>IF(OR(NOT(ISNUMBER($T196)),ISBLANK($W196),NOT(ISNUMBER($X196))),0,IF(AN$132&gt;=YEAR($T196),$W196,0))</f>
        <v/>
      </c>
      <c r="AO196" s="240">
        <f>IF(OR(NOT(ISNUMBER($T196)),ISBLANK($W196),NOT(ISNUMBER($X196))),0,IF(AO$132&gt;=YEAR($T196),$W196,0))</f>
        <v/>
      </c>
      <c r="AP196" s="240">
        <f>IF(OR(NOT(ISNUMBER($T196)),ISBLANK($W196),NOT(ISNUMBER($X196))),0,IF(AP$132&gt;=YEAR($T196),$W196,0))</f>
        <v/>
      </c>
      <c r="AQ196" s="240">
        <f>IF(OR(NOT(ISNUMBER($T196)),ISBLANK($W196),NOT(ISNUMBER($X196))),0,IF(AQ$132&gt;=YEAR($T196),$W196,0))</f>
        <v/>
      </c>
      <c r="AR196" s="240">
        <f>IF(OR(NOT(ISNUMBER($T196)),ISBLANK($W196),NOT(ISNUMBER($X196))),0,IF(AR$132&gt;=YEAR($T196),$W196,0))</f>
        <v/>
      </c>
      <c r="AS196" s="240">
        <f>IF(OR(NOT(ISNUMBER($T196)),ISBLANK($W196),NOT(ISNUMBER($X196))),0,IF(AS$132&gt;=YEAR($T196),$W196,0))</f>
        <v/>
      </c>
      <c r="AT196" s="240">
        <f>IF(OR(NOT(ISNUMBER($T196)),ISBLANK($W196),NOT(ISNUMBER($X196))),0,IF(AT$132&gt;=YEAR($T196),$W196,0))</f>
        <v/>
      </c>
      <c r="AU196" s="240">
        <f>IF(OR(NOT(ISNUMBER($T196)),ISBLANK($W196),NOT(ISNUMBER($X196))),0,IF(AU$132&gt;=YEAR($T196),$W196,0))</f>
        <v/>
      </c>
      <c r="AV196" s="240">
        <f>IF(OR(NOT(ISNUMBER($T196)),ISBLANK($W196),NOT(ISNUMBER($X196))),0,IF(AV$132&gt;=YEAR($T196),$W196,0))</f>
        <v/>
      </c>
      <c r="AW196" s="240">
        <f>IF(OR(NOT(ISNUMBER($T196)),ISBLANK($W196),NOT(ISNUMBER($X196))),0,IF(AW$132&gt;=YEAR($T196),$W196,0))</f>
        <v/>
      </c>
      <c r="AX196" s="240">
        <f>IF(OR(NOT(ISNUMBER($T196)),ISBLANK($W196),NOT(ISNUMBER($X196))),0,IF(AX$132&gt;=YEAR($T196),$W196,0))</f>
        <v/>
      </c>
      <c r="AY196" s="240">
        <f>IF(OR(NOT(ISNUMBER($T196)),ISBLANK($W196),NOT(ISNUMBER($X196))),0,IF(AY$132&gt;=YEAR($T196),$W196,0))</f>
        <v/>
      </c>
      <c r="AZ196" s="240">
        <f>IF(OR(NOT(ISNUMBER($T196)),ISBLANK($W196),NOT(ISNUMBER($X196))),0,IF(AZ$132&gt;=YEAR($T196),$W196,0))</f>
        <v/>
      </c>
      <c r="BA196" s="240">
        <f>IF(OR(NOT(ISNUMBER($T196)),ISBLANK($W196),NOT(ISNUMBER($X196))),0,IF(BA$132&gt;=YEAR($T196),$W196,0))</f>
        <v/>
      </c>
      <c r="BB196" s="240">
        <f>IF(OR(NOT(ISNUMBER($T196)),ISBLANK($W196),NOT(ISNUMBER($X196))),0,IF(BB$132&gt;=YEAR($T196),$W196,0))</f>
        <v/>
      </c>
      <c r="BC196" s="240">
        <f>IF(OR(NOT(ISNUMBER($T196)),ISBLANK($W196),NOT(ISNUMBER($X196))),0,IF(BC$132&gt;=YEAR($T196),$W196,0))</f>
        <v/>
      </c>
      <c r="BD196" s="240">
        <f>IF(OR(NOT(ISNUMBER($T196)),ISBLANK($W196),NOT(ISNUMBER($X196))),0,IF(BD$132&gt;=YEAR($T196),$W196,0))</f>
        <v/>
      </c>
      <c r="BE196" s="240">
        <f>IF(OR(NOT(ISNUMBER($T196)),ISBLANK($W196),NOT(ISNUMBER($X196))),0,IF(BE$132&gt;=YEAR($T196),$W196,0))</f>
        <v/>
      </c>
      <c r="BF196" s="240">
        <f>IF(OR(NOT(ISNUMBER($T196)),ISBLANK($W196),NOT(ISNUMBER($X196))),0,IF(BF$132&gt;=YEAR($T196),$W196,0))</f>
        <v/>
      </c>
      <c r="BG196" s="240">
        <f>IF(OR(NOT(ISNUMBER($T196)),ISBLANK($W196),NOT(ISNUMBER($X196))),0,IF(BG$132&gt;=YEAR($T196),$W196,0))</f>
        <v/>
      </c>
      <c r="BH196" s="240">
        <f>IF(OR(NOT(ISNUMBER($T196)),ISBLANK($W196),NOT(ISNUMBER($X196))),0,IF(BH$132&gt;=YEAR($T196),$W196,0))</f>
        <v/>
      </c>
      <c r="BI196" s="240">
        <f>IF(OR(NOT(ISNUMBER($T196)),ISBLANK($W196),NOT(ISNUMBER($X196))),0,IF(BI$132&gt;=YEAR($T196),$W196,0))</f>
        <v/>
      </c>
      <c r="BJ196" s="240">
        <f>IF(OR(NOT(ISNUMBER($T196)),ISBLANK($W196),NOT(ISNUMBER($X196))),0,IF(BJ$132&gt;=YEAR($T196),$W196,0))</f>
        <v/>
      </c>
      <c r="BK196" s="240">
        <f>IF(OR(NOT(ISNUMBER($T196)),ISBLANK($W196),NOT(ISNUMBER($X196))),0,IF(BK$132&gt;=YEAR($T196),$W196,0))</f>
        <v/>
      </c>
      <c r="BL196" s="240">
        <f>IF(OR(NOT(ISNUMBER($T196)),ISBLANK($W196),NOT(ISNUMBER($X196))),0,IF(BL$132&gt;=YEAR($T196),$W196,0))</f>
        <v/>
      </c>
      <c r="BM196" s="240">
        <f>IF(OR(NOT(ISNUMBER($T196)),ISBLANK($W196),NOT(ISNUMBER($X196))),0,IF(BM$132&gt;=YEAR($T196),$W196,0))</f>
        <v/>
      </c>
      <c r="BN196" s="240">
        <f>IF(OR(NOT(ISNUMBER($T196)),ISBLANK($W196),NOT(ISNUMBER($X196))),0,IF(BN$132&gt;=YEAR($T196),$W196,0))</f>
        <v/>
      </c>
      <c r="BO196" s="240">
        <f>IF(OR(NOT(ISNUMBER($T196)),ISBLANK($W196),NOT(ISNUMBER($X196))),0,IF(BO$132&gt;=YEAR($T196),$W196,0))</f>
        <v/>
      </c>
      <c r="BP196" s="240">
        <f>IF(OR(NOT(ISNUMBER($T196)),ISBLANK($W196),NOT(ISNUMBER($X196))),0,IF(BP$132&gt;=YEAR($T196),$W196,0))</f>
        <v/>
      </c>
      <c r="BQ196" s="240">
        <f>IF(OR(NOT(ISNUMBER($T196)),ISBLANK($W196),NOT(ISNUMBER($X196))),0,IF(BQ$132&gt;=YEAR($T196),$W196,0))</f>
        <v/>
      </c>
      <c r="BR196" s="240">
        <f>IF(OR(NOT(ISNUMBER($T196)),ISBLANK($W196),NOT(ISNUMBER($X196))),0,IF(BR$132&gt;=YEAR($T196),$W196,0))</f>
        <v/>
      </c>
      <c r="BS196" s="240">
        <f>IF(OR(NOT(ISNUMBER($T196)),ISBLANK($W196),NOT(ISNUMBER($X196))),0,IF(BS$132&gt;=YEAR($T196),$W196,0))</f>
        <v/>
      </c>
      <c r="BT196" s="240">
        <f>IF(OR(NOT(ISNUMBER($T196)),ISBLANK($W196),NOT(ISNUMBER($X196))),0,IF(BT$132&gt;=YEAR($T196),$W196,0))</f>
        <v/>
      </c>
      <c r="BU196" s="240">
        <f>IF(OR(NOT(ISNUMBER($T196)),ISBLANK($W196),NOT(ISNUMBER($X196))),0,IF(BU$132&gt;=YEAR($T196),$W196,0))</f>
        <v/>
      </c>
      <c r="BV196" s="240">
        <f>IF(OR(NOT(ISNUMBER($T196)),ISBLANK($W196),NOT(ISNUMBER($X196))),0,IF(BV$132&gt;=YEAR($T196),$W196,0))</f>
        <v/>
      </c>
      <c r="BW196" s="240">
        <f>IF(OR(NOT(ISNUMBER($T196)),ISBLANK($W196),NOT(ISNUMBER($X196))),0,IF(BW$132&gt;=YEAR($T196),$W196,0))</f>
        <v/>
      </c>
      <c r="BX196" s="240">
        <f>IF(OR(NOT(ISNUMBER($T196)),ISBLANK($W196),NOT(ISNUMBER($X196))),0,IF(BX$132&gt;=YEAR($T196),$W196,0))</f>
        <v/>
      </c>
      <c r="BY196" s="240">
        <f>IF(OR(NOT(ISNUMBER($T196)),ISBLANK($W196),NOT(ISNUMBER($X196))),0,IF(BY$132&gt;=YEAR($T196),$W196,0))</f>
        <v/>
      </c>
    </row>
    <row r="197" ht="15" customHeight="1" s="503">
      <c r="S197" s="12">
        <f>S72</f>
        <v/>
      </c>
      <c r="T197" s="176">
        <f>IFERROR( IF(ISBLANK(C78),"",IF(C78&lt;HLOOKUP(S72,$Z$275:$AC$280,5,FALSE),"",C78 ) ),"")</f>
        <v/>
      </c>
      <c r="U197" s="527">
        <f>U72</f>
        <v/>
      </c>
      <c r="V197" s="285">
        <f>V72</f>
        <v/>
      </c>
      <c r="W197" s="512">
        <f>W72</f>
        <v/>
      </c>
      <c r="X197" s="512">
        <f>X72</f>
        <v/>
      </c>
      <c r="Z197" s="240">
        <f>IF(OR(NOT(ISNUMBER($T197)),ISBLANK($W197),NOT(ISNUMBER($X197))),0,IF(Z$132&gt;=YEAR($T197),$W197,0))</f>
        <v/>
      </c>
      <c r="AA197" s="240">
        <f>IF(OR(NOT(ISNUMBER($T197)),ISBLANK($W197),NOT(ISNUMBER($X197))),0,IF(AA$132&gt;=YEAR($T197),$W197,0))</f>
        <v/>
      </c>
      <c r="AB197" s="240">
        <f>IF(OR(NOT(ISNUMBER($T197)),ISBLANK($W197),NOT(ISNUMBER($X197))),0,IF(AB$132&gt;=YEAR($T197),$W197,0))</f>
        <v/>
      </c>
      <c r="AC197" s="240">
        <f>IF(OR(NOT(ISNUMBER($T197)),ISBLANK($W197),NOT(ISNUMBER($X197))),0,IF(AC$132&gt;=YEAR($T197),$W197,0))</f>
        <v/>
      </c>
      <c r="AD197" s="240">
        <f>IF(OR(NOT(ISNUMBER($T197)),ISBLANK($W197),NOT(ISNUMBER($X197))),0,IF(AD$132&gt;=YEAR($T197),$W197,0))</f>
        <v/>
      </c>
      <c r="AE197" s="240">
        <f>IF(OR(NOT(ISNUMBER($T197)),ISBLANK($W197),NOT(ISNUMBER($X197))),0,IF(AE$132&gt;=YEAR($T197),$W197,0))</f>
        <v/>
      </c>
      <c r="AF197" s="240">
        <f>IF(OR(NOT(ISNUMBER($T197)),ISBLANK($W197),NOT(ISNUMBER($X197))),0,IF(AF$132&gt;=YEAR($T197),$W197,0))</f>
        <v/>
      </c>
      <c r="AG197" s="240">
        <f>IF(OR(NOT(ISNUMBER($T197)),ISBLANK($W197),NOT(ISNUMBER($X197))),0,IF(AG$132&gt;=YEAR($T197),$W197,0))</f>
        <v/>
      </c>
      <c r="AH197" s="240">
        <f>IF(OR(NOT(ISNUMBER($T197)),ISBLANK($W197),NOT(ISNUMBER($X197))),0,IF(AH$132&gt;=YEAR($T197),$W197,0))</f>
        <v/>
      </c>
      <c r="AI197" s="240">
        <f>IF(OR(NOT(ISNUMBER($T197)),ISBLANK($W197),NOT(ISNUMBER($X197))),0,IF(AI$132&gt;=YEAR($T197),$W197,0))</f>
        <v/>
      </c>
      <c r="AJ197" s="240">
        <f>IF(OR(NOT(ISNUMBER($T197)),ISBLANK($W197),NOT(ISNUMBER($X197))),0,IF(AJ$132&gt;=YEAR($T197),$W197,0))</f>
        <v/>
      </c>
      <c r="AK197" s="240">
        <f>IF(OR(NOT(ISNUMBER($T197)),ISBLANK($W197),NOT(ISNUMBER($X197))),0,IF(AK$132&gt;=YEAR($T197),$W197,0))</f>
        <v/>
      </c>
      <c r="AL197" s="240">
        <f>IF(OR(NOT(ISNUMBER($T197)),ISBLANK($W197),NOT(ISNUMBER($X197))),0,IF(AL$132&gt;=YEAR($T197),$W197,0))</f>
        <v/>
      </c>
      <c r="AM197" s="240">
        <f>IF(OR(NOT(ISNUMBER($T197)),ISBLANK($W197),NOT(ISNUMBER($X197))),0,IF(AM$132&gt;=YEAR($T197),$W197,0))</f>
        <v/>
      </c>
      <c r="AN197" s="240">
        <f>IF(OR(NOT(ISNUMBER($T197)),ISBLANK($W197),NOT(ISNUMBER($X197))),0,IF(AN$132&gt;=YEAR($T197),$W197,0))</f>
        <v/>
      </c>
      <c r="AO197" s="240">
        <f>IF(OR(NOT(ISNUMBER($T197)),ISBLANK($W197),NOT(ISNUMBER($X197))),0,IF(AO$132&gt;=YEAR($T197),$W197,0))</f>
        <v/>
      </c>
      <c r="AP197" s="240">
        <f>IF(OR(NOT(ISNUMBER($T197)),ISBLANK($W197),NOT(ISNUMBER($X197))),0,IF(AP$132&gt;=YEAR($T197),$W197,0))</f>
        <v/>
      </c>
      <c r="AQ197" s="240">
        <f>IF(OR(NOT(ISNUMBER($T197)),ISBLANK($W197),NOT(ISNUMBER($X197))),0,IF(AQ$132&gt;=YEAR($T197),$W197,0))</f>
        <v/>
      </c>
      <c r="AR197" s="240">
        <f>IF(OR(NOT(ISNUMBER($T197)),ISBLANK($W197),NOT(ISNUMBER($X197))),0,IF(AR$132&gt;=YEAR($T197),$W197,0))</f>
        <v/>
      </c>
      <c r="AS197" s="240">
        <f>IF(OR(NOT(ISNUMBER($T197)),ISBLANK($W197),NOT(ISNUMBER($X197))),0,IF(AS$132&gt;=YEAR($T197),$W197,0))</f>
        <v/>
      </c>
      <c r="AT197" s="240">
        <f>IF(OR(NOT(ISNUMBER($T197)),ISBLANK($W197),NOT(ISNUMBER($X197))),0,IF(AT$132&gt;=YEAR($T197),$W197,0))</f>
        <v/>
      </c>
      <c r="AU197" s="240">
        <f>IF(OR(NOT(ISNUMBER($T197)),ISBLANK($W197),NOT(ISNUMBER($X197))),0,IF(AU$132&gt;=YEAR($T197),$W197,0))</f>
        <v/>
      </c>
      <c r="AV197" s="240">
        <f>IF(OR(NOT(ISNUMBER($T197)),ISBLANK($W197),NOT(ISNUMBER($X197))),0,IF(AV$132&gt;=YEAR($T197),$W197,0))</f>
        <v/>
      </c>
      <c r="AW197" s="240">
        <f>IF(OR(NOT(ISNUMBER($T197)),ISBLANK($W197),NOT(ISNUMBER($X197))),0,IF(AW$132&gt;=YEAR($T197),$W197,0))</f>
        <v/>
      </c>
      <c r="AX197" s="240">
        <f>IF(OR(NOT(ISNUMBER($T197)),ISBLANK($W197),NOT(ISNUMBER($X197))),0,IF(AX$132&gt;=YEAR($T197),$W197,0))</f>
        <v/>
      </c>
      <c r="AY197" s="240">
        <f>IF(OR(NOT(ISNUMBER($T197)),ISBLANK($W197),NOT(ISNUMBER($X197))),0,IF(AY$132&gt;=YEAR($T197),$W197,0))</f>
        <v/>
      </c>
      <c r="AZ197" s="240">
        <f>IF(OR(NOT(ISNUMBER($T197)),ISBLANK($W197),NOT(ISNUMBER($X197))),0,IF(AZ$132&gt;=YEAR($T197),$W197,0))</f>
        <v/>
      </c>
      <c r="BA197" s="240">
        <f>IF(OR(NOT(ISNUMBER($T197)),ISBLANK($W197),NOT(ISNUMBER($X197))),0,IF(BA$132&gt;=YEAR($T197),$W197,0))</f>
        <v/>
      </c>
      <c r="BB197" s="240">
        <f>IF(OR(NOT(ISNUMBER($T197)),ISBLANK($W197),NOT(ISNUMBER($X197))),0,IF(BB$132&gt;=YEAR($T197),$W197,0))</f>
        <v/>
      </c>
      <c r="BC197" s="240">
        <f>IF(OR(NOT(ISNUMBER($T197)),ISBLANK($W197),NOT(ISNUMBER($X197))),0,IF(BC$132&gt;=YEAR($T197),$W197,0))</f>
        <v/>
      </c>
      <c r="BD197" s="240">
        <f>IF(OR(NOT(ISNUMBER($T197)),ISBLANK($W197),NOT(ISNUMBER($X197))),0,IF(BD$132&gt;=YEAR($T197),$W197,0))</f>
        <v/>
      </c>
      <c r="BE197" s="240">
        <f>IF(OR(NOT(ISNUMBER($T197)),ISBLANK($W197),NOT(ISNUMBER($X197))),0,IF(BE$132&gt;=YEAR($T197),$W197,0))</f>
        <v/>
      </c>
      <c r="BF197" s="240">
        <f>IF(OR(NOT(ISNUMBER($T197)),ISBLANK($W197),NOT(ISNUMBER($X197))),0,IF(BF$132&gt;=YEAR($T197),$W197,0))</f>
        <v/>
      </c>
      <c r="BG197" s="240">
        <f>IF(OR(NOT(ISNUMBER($T197)),ISBLANK($W197),NOT(ISNUMBER($X197))),0,IF(BG$132&gt;=YEAR($T197),$W197,0))</f>
        <v/>
      </c>
      <c r="BH197" s="240">
        <f>IF(OR(NOT(ISNUMBER($T197)),ISBLANK($W197),NOT(ISNUMBER($X197))),0,IF(BH$132&gt;=YEAR($T197),$W197,0))</f>
        <v/>
      </c>
      <c r="BI197" s="240">
        <f>IF(OR(NOT(ISNUMBER($T197)),ISBLANK($W197),NOT(ISNUMBER($X197))),0,IF(BI$132&gt;=YEAR($T197),$W197,0))</f>
        <v/>
      </c>
      <c r="BJ197" s="240">
        <f>IF(OR(NOT(ISNUMBER($T197)),ISBLANK($W197),NOT(ISNUMBER($X197))),0,IF(BJ$132&gt;=YEAR($T197),$W197,0))</f>
        <v/>
      </c>
      <c r="BK197" s="240">
        <f>IF(OR(NOT(ISNUMBER($T197)),ISBLANK($W197),NOT(ISNUMBER($X197))),0,IF(BK$132&gt;=YEAR($T197),$W197,0))</f>
        <v/>
      </c>
      <c r="BL197" s="240">
        <f>IF(OR(NOT(ISNUMBER($T197)),ISBLANK($W197),NOT(ISNUMBER($X197))),0,IF(BL$132&gt;=YEAR($T197),$W197,0))</f>
        <v/>
      </c>
      <c r="BM197" s="240">
        <f>IF(OR(NOT(ISNUMBER($T197)),ISBLANK($W197),NOT(ISNUMBER($X197))),0,IF(BM$132&gt;=YEAR($T197),$W197,0))</f>
        <v/>
      </c>
      <c r="BN197" s="240">
        <f>IF(OR(NOT(ISNUMBER($T197)),ISBLANK($W197),NOT(ISNUMBER($X197))),0,IF(BN$132&gt;=YEAR($T197),$W197,0))</f>
        <v/>
      </c>
      <c r="BO197" s="240">
        <f>IF(OR(NOT(ISNUMBER($T197)),ISBLANK($W197),NOT(ISNUMBER($X197))),0,IF(BO$132&gt;=YEAR($T197),$W197,0))</f>
        <v/>
      </c>
      <c r="BP197" s="240">
        <f>IF(OR(NOT(ISNUMBER($T197)),ISBLANK($W197),NOT(ISNUMBER($X197))),0,IF(BP$132&gt;=YEAR($T197),$W197,0))</f>
        <v/>
      </c>
      <c r="BQ197" s="240">
        <f>IF(OR(NOT(ISNUMBER($T197)),ISBLANK($W197),NOT(ISNUMBER($X197))),0,IF(BQ$132&gt;=YEAR($T197),$W197,0))</f>
        <v/>
      </c>
      <c r="BR197" s="240">
        <f>IF(OR(NOT(ISNUMBER($T197)),ISBLANK($W197),NOT(ISNUMBER($X197))),0,IF(BR$132&gt;=YEAR($T197),$W197,0))</f>
        <v/>
      </c>
      <c r="BS197" s="240">
        <f>IF(OR(NOT(ISNUMBER($T197)),ISBLANK($W197),NOT(ISNUMBER($X197))),0,IF(BS$132&gt;=YEAR($T197),$W197,0))</f>
        <v/>
      </c>
      <c r="BT197" s="240">
        <f>IF(OR(NOT(ISNUMBER($T197)),ISBLANK($W197),NOT(ISNUMBER($X197))),0,IF(BT$132&gt;=YEAR($T197),$W197,0))</f>
        <v/>
      </c>
      <c r="BU197" s="240">
        <f>IF(OR(NOT(ISNUMBER($T197)),ISBLANK($W197),NOT(ISNUMBER($X197))),0,IF(BU$132&gt;=YEAR($T197),$W197,0))</f>
        <v/>
      </c>
      <c r="BV197" s="240">
        <f>IF(OR(NOT(ISNUMBER($T197)),ISBLANK($W197),NOT(ISNUMBER($X197))),0,IF(BV$132&gt;=YEAR($T197),$W197,0))</f>
        <v/>
      </c>
      <c r="BW197" s="240">
        <f>IF(OR(NOT(ISNUMBER($T197)),ISBLANK($W197),NOT(ISNUMBER($X197))),0,IF(BW$132&gt;=YEAR($T197),$W197,0))</f>
        <v/>
      </c>
      <c r="BX197" s="240">
        <f>IF(OR(NOT(ISNUMBER($T197)),ISBLANK($W197),NOT(ISNUMBER($X197))),0,IF(BX$132&gt;=YEAR($T197),$W197,0))</f>
        <v/>
      </c>
      <c r="BY197" s="240">
        <f>IF(OR(NOT(ISNUMBER($T197)),ISBLANK($W197),NOT(ISNUMBER($X197))),0,IF(BY$132&gt;=YEAR($T197),$W197,0))</f>
        <v/>
      </c>
    </row>
    <row r="198" ht="15" customHeight="1" s="503">
      <c r="S198" s="12">
        <f>S73</f>
        <v/>
      </c>
      <c r="T198" s="176">
        <f>IFERROR( IF(ISBLANK(C79),"",IF(C79&lt;HLOOKUP(S73,$Z$275:$AC$280,5,FALSE),"",C79 ) ),"")</f>
        <v/>
      </c>
      <c r="U198" s="527">
        <f>U73</f>
        <v/>
      </c>
      <c r="V198" s="285">
        <f>V73</f>
        <v/>
      </c>
      <c r="W198" s="512">
        <f>W73</f>
        <v/>
      </c>
      <c r="X198" s="512">
        <f>X73</f>
        <v/>
      </c>
      <c r="Z198" s="240">
        <f>IF(OR(NOT(ISNUMBER($T198)),ISBLANK($W198),NOT(ISNUMBER($X198))),0,IF(Z$132&gt;=YEAR($T198),$W198,0))</f>
        <v/>
      </c>
      <c r="AA198" s="240">
        <f>IF(OR(NOT(ISNUMBER($T198)),ISBLANK($W198),NOT(ISNUMBER($X198))),0,IF(AA$132&gt;=YEAR($T198),$W198,0))</f>
        <v/>
      </c>
      <c r="AB198" s="240">
        <f>IF(OR(NOT(ISNUMBER($T198)),ISBLANK($W198),NOT(ISNUMBER($X198))),0,IF(AB$132&gt;=YEAR($T198),$W198,0))</f>
        <v/>
      </c>
      <c r="AC198" s="240">
        <f>IF(OR(NOT(ISNUMBER($T198)),ISBLANK($W198),NOT(ISNUMBER($X198))),0,IF(AC$132&gt;=YEAR($T198),$W198,0))</f>
        <v/>
      </c>
      <c r="AD198" s="240">
        <f>IF(OR(NOT(ISNUMBER($T198)),ISBLANK($W198),NOT(ISNUMBER($X198))),0,IF(AD$132&gt;=YEAR($T198),$W198,0))</f>
        <v/>
      </c>
      <c r="AE198" s="240">
        <f>IF(OR(NOT(ISNUMBER($T198)),ISBLANK($W198),NOT(ISNUMBER($X198))),0,IF(AE$132&gt;=YEAR($T198),$W198,0))</f>
        <v/>
      </c>
      <c r="AF198" s="240">
        <f>IF(OR(NOT(ISNUMBER($T198)),ISBLANK($W198),NOT(ISNUMBER($X198))),0,IF(AF$132&gt;=YEAR($T198),$W198,0))</f>
        <v/>
      </c>
      <c r="AG198" s="240">
        <f>IF(OR(NOT(ISNUMBER($T198)),ISBLANK($W198),NOT(ISNUMBER($X198))),0,IF(AG$132&gt;=YEAR($T198),$W198,0))</f>
        <v/>
      </c>
      <c r="AH198" s="240">
        <f>IF(OR(NOT(ISNUMBER($T198)),ISBLANK($W198),NOT(ISNUMBER($X198))),0,IF(AH$132&gt;=YEAR($T198),$W198,0))</f>
        <v/>
      </c>
      <c r="AI198" s="240">
        <f>IF(OR(NOT(ISNUMBER($T198)),ISBLANK($W198),NOT(ISNUMBER($X198))),0,IF(AI$132&gt;=YEAR($T198),$W198,0))</f>
        <v/>
      </c>
      <c r="AJ198" s="240">
        <f>IF(OR(NOT(ISNUMBER($T198)),ISBLANK($W198),NOT(ISNUMBER($X198))),0,IF(AJ$132&gt;=YEAR($T198),$W198,0))</f>
        <v/>
      </c>
      <c r="AK198" s="240">
        <f>IF(OR(NOT(ISNUMBER($T198)),ISBLANK($W198),NOT(ISNUMBER($X198))),0,IF(AK$132&gt;=YEAR($T198),$W198,0))</f>
        <v/>
      </c>
      <c r="AL198" s="240">
        <f>IF(OR(NOT(ISNUMBER($T198)),ISBLANK($W198),NOT(ISNUMBER($X198))),0,IF(AL$132&gt;=YEAR($T198),$W198,0))</f>
        <v/>
      </c>
      <c r="AM198" s="240">
        <f>IF(OR(NOT(ISNUMBER($T198)),ISBLANK($W198),NOT(ISNUMBER($X198))),0,IF(AM$132&gt;=YEAR($T198),$W198,0))</f>
        <v/>
      </c>
      <c r="AN198" s="240">
        <f>IF(OR(NOT(ISNUMBER($T198)),ISBLANK($W198),NOT(ISNUMBER($X198))),0,IF(AN$132&gt;=YEAR($T198),$W198,0))</f>
        <v/>
      </c>
      <c r="AO198" s="240">
        <f>IF(OR(NOT(ISNUMBER($T198)),ISBLANK($W198),NOT(ISNUMBER($X198))),0,IF(AO$132&gt;=YEAR($T198),$W198,0))</f>
        <v/>
      </c>
      <c r="AP198" s="240">
        <f>IF(OR(NOT(ISNUMBER($T198)),ISBLANK($W198),NOT(ISNUMBER($X198))),0,IF(AP$132&gt;=YEAR($T198),$W198,0))</f>
        <v/>
      </c>
      <c r="AQ198" s="240">
        <f>IF(OR(NOT(ISNUMBER($T198)),ISBLANK($W198),NOT(ISNUMBER($X198))),0,IF(AQ$132&gt;=YEAR($T198),$W198,0))</f>
        <v/>
      </c>
      <c r="AR198" s="240">
        <f>IF(OR(NOT(ISNUMBER($T198)),ISBLANK($W198),NOT(ISNUMBER($X198))),0,IF(AR$132&gt;=YEAR($T198),$W198,0))</f>
        <v/>
      </c>
      <c r="AS198" s="240">
        <f>IF(OR(NOT(ISNUMBER($T198)),ISBLANK($W198),NOT(ISNUMBER($X198))),0,IF(AS$132&gt;=YEAR($T198),$W198,0))</f>
        <v/>
      </c>
      <c r="AT198" s="240">
        <f>IF(OR(NOT(ISNUMBER($T198)),ISBLANK($W198),NOT(ISNUMBER($X198))),0,IF(AT$132&gt;=YEAR($T198),$W198,0))</f>
        <v/>
      </c>
      <c r="AU198" s="240">
        <f>IF(OR(NOT(ISNUMBER($T198)),ISBLANK($W198),NOT(ISNUMBER($X198))),0,IF(AU$132&gt;=YEAR($T198),$W198,0))</f>
        <v/>
      </c>
      <c r="AV198" s="240">
        <f>IF(OR(NOT(ISNUMBER($T198)),ISBLANK($W198),NOT(ISNUMBER($X198))),0,IF(AV$132&gt;=YEAR($T198),$W198,0))</f>
        <v/>
      </c>
      <c r="AW198" s="240">
        <f>IF(OR(NOT(ISNUMBER($T198)),ISBLANK($W198),NOT(ISNUMBER($X198))),0,IF(AW$132&gt;=YEAR($T198),$W198,0))</f>
        <v/>
      </c>
      <c r="AX198" s="240">
        <f>IF(OR(NOT(ISNUMBER($T198)),ISBLANK($W198),NOT(ISNUMBER($X198))),0,IF(AX$132&gt;=YEAR($T198),$W198,0))</f>
        <v/>
      </c>
      <c r="AY198" s="240">
        <f>IF(OR(NOT(ISNUMBER($T198)),ISBLANK($W198),NOT(ISNUMBER($X198))),0,IF(AY$132&gt;=YEAR($T198),$W198,0))</f>
        <v/>
      </c>
      <c r="AZ198" s="240">
        <f>IF(OR(NOT(ISNUMBER($T198)),ISBLANK($W198),NOT(ISNUMBER($X198))),0,IF(AZ$132&gt;=YEAR($T198),$W198,0))</f>
        <v/>
      </c>
      <c r="BA198" s="240">
        <f>IF(OR(NOT(ISNUMBER($T198)),ISBLANK($W198),NOT(ISNUMBER($X198))),0,IF(BA$132&gt;=YEAR($T198),$W198,0))</f>
        <v/>
      </c>
      <c r="BB198" s="240">
        <f>IF(OR(NOT(ISNUMBER($T198)),ISBLANK($W198),NOT(ISNUMBER($X198))),0,IF(BB$132&gt;=YEAR($T198),$W198,0))</f>
        <v/>
      </c>
      <c r="BC198" s="240">
        <f>IF(OR(NOT(ISNUMBER($T198)),ISBLANK($W198),NOT(ISNUMBER($X198))),0,IF(BC$132&gt;=YEAR($T198),$W198,0))</f>
        <v/>
      </c>
      <c r="BD198" s="240">
        <f>IF(OR(NOT(ISNUMBER($T198)),ISBLANK($W198),NOT(ISNUMBER($X198))),0,IF(BD$132&gt;=YEAR($T198),$W198,0))</f>
        <v/>
      </c>
      <c r="BE198" s="240">
        <f>IF(OR(NOT(ISNUMBER($T198)),ISBLANK($W198),NOT(ISNUMBER($X198))),0,IF(BE$132&gt;=YEAR($T198),$W198,0))</f>
        <v/>
      </c>
      <c r="BF198" s="240">
        <f>IF(OR(NOT(ISNUMBER($T198)),ISBLANK($W198),NOT(ISNUMBER($X198))),0,IF(BF$132&gt;=YEAR($T198),$W198,0))</f>
        <v/>
      </c>
      <c r="BG198" s="240">
        <f>IF(OR(NOT(ISNUMBER($T198)),ISBLANK($W198),NOT(ISNUMBER($X198))),0,IF(BG$132&gt;=YEAR($T198),$W198,0))</f>
        <v/>
      </c>
      <c r="BH198" s="240">
        <f>IF(OR(NOT(ISNUMBER($T198)),ISBLANK($W198),NOT(ISNUMBER($X198))),0,IF(BH$132&gt;=YEAR($T198),$W198,0))</f>
        <v/>
      </c>
      <c r="BI198" s="240">
        <f>IF(OR(NOT(ISNUMBER($T198)),ISBLANK($W198),NOT(ISNUMBER($X198))),0,IF(BI$132&gt;=YEAR($T198),$W198,0))</f>
        <v/>
      </c>
      <c r="BJ198" s="240">
        <f>IF(OR(NOT(ISNUMBER($T198)),ISBLANK($W198),NOT(ISNUMBER($X198))),0,IF(BJ$132&gt;=YEAR($T198),$W198,0))</f>
        <v/>
      </c>
      <c r="BK198" s="240">
        <f>IF(OR(NOT(ISNUMBER($T198)),ISBLANK($W198),NOT(ISNUMBER($X198))),0,IF(BK$132&gt;=YEAR($T198),$W198,0))</f>
        <v/>
      </c>
      <c r="BL198" s="240">
        <f>IF(OR(NOT(ISNUMBER($T198)),ISBLANK($W198),NOT(ISNUMBER($X198))),0,IF(BL$132&gt;=YEAR($T198),$W198,0))</f>
        <v/>
      </c>
      <c r="BM198" s="240">
        <f>IF(OR(NOT(ISNUMBER($T198)),ISBLANK($W198),NOT(ISNUMBER($X198))),0,IF(BM$132&gt;=YEAR($T198),$W198,0))</f>
        <v/>
      </c>
      <c r="BN198" s="240">
        <f>IF(OR(NOT(ISNUMBER($T198)),ISBLANK($W198),NOT(ISNUMBER($X198))),0,IF(BN$132&gt;=YEAR($T198),$W198,0))</f>
        <v/>
      </c>
      <c r="BO198" s="240">
        <f>IF(OR(NOT(ISNUMBER($T198)),ISBLANK($W198),NOT(ISNUMBER($X198))),0,IF(BO$132&gt;=YEAR($T198),$W198,0))</f>
        <v/>
      </c>
      <c r="BP198" s="240">
        <f>IF(OR(NOT(ISNUMBER($T198)),ISBLANK($W198),NOT(ISNUMBER($X198))),0,IF(BP$132&gt;=YEAR($T198),$W198,0))</f>
        <v/>
      </c>
      <c r="BQ198" s="240">
        <f>IF(OR(NOT(ISNUMBER($T198)),ISBLANK($W198),NOT(ISNUMBER($X198))),0,IF(BQ$132&gt;=YEAR($T198),$W198,0))</f>
        <v/>
      </c>
      <c r="BR198" s="240">
        <f>IF(OR(NOT(ISNUMBER($T198)),ISBLANK($W198),NOT(ISNUMBER($X198))),0,IF(BR$132&gt;=YEAR($T198),$W198,0))</f>
        <v/>
      </c>
      <c r="BS198" s="240">
        <f>IF(OR(NOT(ISNUMBER($T198)),ISBLANK($W198),NOT(ISNUMBER($X198))),0,IF(BS$132&gt;=YEAR($T198),$W198,0))</f>
        <v/>
      </c>
      <c r="BT198" s="240">
        <f>IF(OR(NOT(ISNUMBER($T198)),ISBLANK($W198),NOT(ISNUMBER($X198))),0,IF(BT$132&gt;=YEAR($T198),$W198,0))</f>
        <v/>
      </c>
      <c r="BU198" s="240">
        <f>IF(OR(NOT(ISNUMBER($T198)),ISBLANK($W198),NOT(ISNUMBER($X198))),0,IF(BU$132&gt;=YEAR($T198),$W198,0))</f>
        <v/>
      </c>
      <c r="BV198" s="240">
        <f>IF(OR(NOT(ISNUMBER($T198)),ISBLANK($W198),NOT(ISNUMBER($X198))),0,IF(BV$132&gt;=YEAR($T198),$W198,0))</f>
        <v/>
      </c>
      <c r="BW198" s="240">
        <f>IF(OR(NOT(ISNUMBER($T198)),ISBLANK($W198),NOT(ISNUMBER($X198))),0,IF(BW$132&gt;=YEAR($T198),$W198,0))</f>
        <v/>
      </c>
      <c r="BX198" s="240">
        <f>IF(OR(NOT(ISNUMBER($T198)),ISBLANK($W198),NOT(ISNUMBER($X198))),0,IF(BX$132&gt;=YEAR($T198),$W198,0))</f>
        <v/>
      </c>
      <c r="BY198" s="240">
        <f>IF(OR(NOT(ISNUMBER($T198)),ISBLANK($W198),NOT(ISNUMBER($X198))),0,IF(BY$132&gt;=YEAR($T198),$W198,0))</f>
        <v/>
      </c>
    </row>
    <row r="199" ht="15" customHeight="1" s="503">
      <c r="S199" s="12">
        <f>S74</f>
        <v/>
      </c>
      <c r="T199" s="176">
        <f>IFERROR( IF(ISBLANK(C80),"",IF(C80&lt;HLOOKUP(S74,$Z$275:$AC$280,5,FALSE),"",C80 ) ),"")</f>
        <v/>
      </c>
      <c r="U199" s="527">
        <f>U74</f>
        <v/>
      </c>
      <c r="V199" s="285">
        <f>V74</f>
        <v/>
      </c>
      <c r="W199" s="512">
        <f>W74</f>
        <v/>
      </c>
      <c r="X199" s="512">
        <f>X74</f>
        <v/>
      </c>
      <c r="Z199" s="240">
        <f>IF(OR(NOT(ISNUMBER($T199)),ISBLANK($W199),NOT(ISNUMBER($X199))),0,IF(Z$132&gt;=YEAR($T199),$W199,0))</f>
        <v/>
      </c>
      <c r="AA199" s="240">
        <f>IF(OR(NOT(ISNUMBER($T199)),ISBLANK($W199),NOT(ISNUMBER($X199))),0,IF(AA$132&gt;=YEAR($T199),$W199,0))</f>
        <v/>
      </c>
      <c r="AB199" s="240">
        <f>IF(OR(NOT(ISNUMBER($T199)),ISBLANK($W199),NOT(ISNUMBER($X199))),0,IF(AB$132&gt;=YEAR($T199),$W199,0))</f>
        <v/>
      </c>
      <c r="AC199" s="240">
        <f>IF(OR(NOT(ISNUMBER($T199)),ISBLANK($W199),NOT(ISNUMBER($X199))),0,IF(AC$132&gt;=YEAR($T199),$W199,0))</f>
        <v/>
      </c>
      <c r="AD199" s="240">
        <f>IF(OR(NOT(ISNUMBER($T199)),ISBLANK($W199),NOT(ISNUMBER($X199))),0,IF(AD$132&gt;=YEAR($T199),$W199,0))</f>
        <v/>
      </c>
      <c r="AE199" s="240">
        <f>IF(OR(NOT(ISNUMBER($T199)),ISBLANK($W199),NOT(ISNUMBER($X199))),0,IF(AE$132&gt;=YEAR($T199),$W199,0))</f>
        <v/>
      </c>
      <c r="AF199" s="240">
        <f>IF(OR(NOT(ISNUMBER($T199)),ISBLANK($W199),NOT(ISNUMBER($X199))),0,IF(AF$132&gt;=YEAR($T199),$W199,0))</f>
        <v/>
      </c>
      <c r="AG199" s="240">
        <f>IF(OR(NOT(ISNUMBER($T199)),ISBLANK($W199),NOT(ISNUMBER($X199))),0,IF(AG$132&gt;=YEAR($T199),$W199,0))</f>
        <v/>
      </c>
      <c r="AH199" s="240">
        <f>IF(OR(NOT(ISNUMBER($T199)),ISBLANK($W199),NOT(ISNUMBER($X199))),0,IF(AH$132&gt;=YEAR($T199),$W199,0))</f>
        <v/>
      </c>
      <c r="AI199" s="240">
        <f>IF(OR(NOT(ISNUMBER($T199)),ISBLANK($W199),NOT(ISNUMBER($X199))),0,IF(AI$132&gt;=YEAR($T199),$W199,0))</f>
        <v/>
      </c>
      <c r="AJ199" s="240">
        <f>IF(OR(NOT(ISNUMBER($T199)),ISBLANK($W199),NOT(ISNUMBER($X199))),0,IF(AJ$132&gt;=YEAR($T199),$W199,0))</f>
        <v/>
      </c>
      <c r="AK199" s="240">
        <f>IF(OR(NOT(ISNUMBER($T199)),ISBLANK($W199),NOT(ISNUMBER($X199))),0,IF(AK$132&gt;=YEAR($T199),$W199,0))</f>
        <v/>
      </c>
      <c r="AL199" s="240">
        <f>IF(OR(NOT(ISNUMBER($T199)),ISBLANK($W199),NOT(ISNUMBER($X199))),0,IF(AL$132&gt;=YEAR($T199),$W199,0))</f>
        <v/>
      </c>
      <c r="AM199" s="240">
        <f>IF(OR(NOT(ISNUMBER($T199)),ISBLANK($W199),NOT(ISNUMBER($X199))),0,IF(AM$132&gt;=YEAR($T199),$W199,0))</f>
        <v/>
      </c>
      <c r="AN199" s="240">
        <f>IF(OR(NOT(ISNUMBER($T199)),ISBLANK($W199),NOT(ISNUMBER($X199))),0,IF(AN$132&gt;=YEAR($T199),$W199,0))</f>
        <v/>
      </c>
      <c r="AO199" s="240">
        <f>IF(OR(NOT(ISNUMBER($T199)),ISBLANK($W199),NOT(ISNUMBER($X199))),0,IF(AO$132&gt;=YEAR($T199),$W199,0))</f>
        <v/>
      </c>
      <c r="AP199" s="240">
        <f>IF(OR(NOT(ISNUMBER($T199)),ISBLANK($W199),NOT(ISNUMBER($X199))),0,IF(AP$132&gt;=YEAR($T199),$W199,0))</f>
        <v/>
      </c>
      <c r="AQ199" s="240">
        <f>IF(OR(NOT(ISNUMBER($T199)),ISBLANK($W199),NOT(ISNUMBER($X199))),0,IF(AQ$132&gt;=YEAR($T199),$W199,0))</f>
        <v/>
      </c>
      <c r="AR199" s="240">
        <f>IF(OR(NOT(ISNUMBER($T199)),ISBLANK($W199),NOT(ISNUMBER($X199))),0,IF(AR$132&gt;=YEAR($T199),$W199,0))</f>
        <v/>
      </c>
      <c r="AS199" s="240">
        <f>IF(OR(NOT(ISNUMBER($T199)),ISBLANK($W199),NOT(ISNUMBER($X199))),0,IF(AS$132&gt;=YEAR($T199),$W199,0))</f>
        <v/>
      </c>
      <c r="AT199" s="240">
        <f>IF(OR(NOT(ISNUMBER($T199)),ISBLANK($W199),NOT(ISNUMBER($X199))),0,IF(AT$132&gt;=YEAR($T199),$W199,0))</f>
        <v/>
      </c>
      <c r="AU199" s="240">
        <f>IF(OR(NOT(ISNUMBER($T199)),ISBLANK($W199),NOT(ISNUMBER($X199))),0,IF(AU$132&gt;=YEAR($T199),$W199,0))</f>
        <v/>
      </c>
      <c r="AV199" s="240">
        <f>IF(OR(NOT(ISNUMBER($T199)),ISBLANK($W199),NOT(ISNUMBER($X199))),0,IF(AV$132&gt;=YEAR($T199),$W199,0))</f>
        <v/>
      </c>
      <c r="AW199" s="240">
        <f>IF(OR(NOT(ISNUMBER($T199)),ISBLANK($W199),NOT(ISNUMBER($X199))),0,IF(AW$132&gt;=YEAR($T199),$W199,0))</f>
        <v/>
      </c>
      <c r="AX199" s="240">
        <f>IF(OR(NOT(ISNUMBER($T199)),ISBLANK($W199),NOT(ISNUMBER($X199))),0,IF(AX$132&gt;=YEAR($T199),$W199,0))</f>
        <v/>
      </c>
      <c r="AY199" s="240">
        <f>IF(OR(NOT(ISNUMBER($T199)),ISBLANK($W199),NOT(ISNUMBER($X199))),0,IF(AY$132&gt;=YEAR($T199),$W199,0))</f>
        <v/>
      </c>
      <c r="AZ199" s="240">
        <f>IF(OR(NOT(ISNUMBER($T199)),ISBLANK($W199),NOT(ISNUMBER($X199))),0,IF(AZ$132&gt;=YEAR($T199),$W199,0))</f>
        <v/>
      </c>
      <c r="BA199" s="240">
        <f>IF(OR(NOT(ISNUMBER($T199)),ISBLANK($W199),NOT(ISNUMBER($X199))),0,IF(BA$132&gt;=YEAR($T199),$W199,0))</f>
        <v/>
      </c>
      <c r="BB199" s="240">
        <f>IF(OR(NOT(ISNUMBER($T199)),ISBLANK($W199),NOT(ISNUMBER($X199))),0,IF(BB$132&gt;=YEAR($T199),$W199,0))</f>
        <v/>
      </c>
      <c r="BC199" s="240">
        <f>IF(OR(NOT(ISNUMBER($T199)),ISBLANK($W199),NOT(ISNUMBER($X199))),0,IF(BC$132&gt;=YEAR($T199),$W199,0))</f>
        <v/>
      </c>
      <c r="BD199" s="240">
        <f>IF(OR(NOT(ISNUMBER($T199)),ISBLANK($W199),NOT(ISNUMBER($X199))),0,IF(BD$132&gt;=YEAR($T199),$W199,0))</f>
        <v/>
      </c>
      <c r="BE199" s="240">
        <f>IF(OR(NOT(ISNUMBER($T199)),ISBLANK($W199),NOT(ISNUMBER($X199))),0,IF(BE$132&gt;=YEAR($T199),$W199,0))</f>
        <v/>
      </c>
      <c r="BF199" s="240">
        <f>IF(OR(NOT(ISNUMBER($T199)),ISBLANK($W199),NOT(ISNUMBER($X199))),0,IF(BF$132&gt;=YEAR($T199),$W199,0))</f>
        <v/>
      </c>
      <c r="BG199" s="240">
        <f>IF(OR(NOT(ISNUMBER($T199)),ISBLANK($W199),NOT(ISNUMBER($X199))),0,IF(BG$132&gt;=YEAR($T199),$W199,0))</f>
        <v/>
      </c>
      <c r="BH199" s="240">
        <f>IF(OR(NOT(ISNUMBER($T199)),ISBLANK($W199),NOT(ISNUMBER($X199))),0,IF(BH$132&gt;=YEAR($T199),$W199,0))</f>
        <v/>
      </c>
      <c r="BI199" s="240">
        <f>IF(OR(NOT(ISNUMBER($T199)),ISBLANK($W199),NOT(ISNUMBER($X199))),0,IF(BI$132&gt;=YEAR($T199),$W199,0))</f>
        <v/>
      </c>
      <c r="BJ199" s="240">
        <f>IF(OR(NOT(ISNUMBER($T199)),ISBLANK($W199),NOT(ISNUMBER($X199))),0,IF(BJ$132&gt;=YEAR($T199),$W199,0))</f>
        <v/>
      </c>
      <c r="BK199" s="240">
        <f>IF(OR(NOT(ISNUMBER($T199)),ISBLANK($W199),NOT(ISNUMBER($X199))),0,IF(BK$132&gt;=YEAR($T199),$W199,0))</f>
        <v/>
      </c>
      <c r="BL199" s="240">
        <f>IF(OR(NOT(ISNUMBER($T199)),ISBLANK($W199),NOT(ISNUMBER($X199))),0,IF(BL$132&gt;=YEAR($T199),$W199,0))</f>
        <v/>
      </c>
      <c r="BM199" s="240">
        <f>IF(OR(NOT(ISNUMBER($T199)),ISBLANK($W199),NOT(ISNUMBER($X199))),0,IF(BM$132&gt;=YEAR($T199),$W199,0))</f>
        <v/>
      </c>
      <c r="BN199" s="240">
        <f>IF(OR(NOT(ISNUMBER($T199)),ISBLANK($W199),NOT(ISNUMBER($X199))),0,IF(BN$132&gt;=YEAR($T199),$W199,0))</f>
        <v/>
      </c>
      <c r="BO199" s="240">
        <f>IF(OR(NOT(ISNUMBER($T199)),ISBLANK($W199),NOT(ISNUMBER($X199))),0,IF(BO$132&gt;=YEAR($T199),$W199,0))</f>
        <v/>
      </c>
      <c r="BP199" s="240">
        <f>IF(OR(NOT(ISNUMBER($T199)),ISBLANK($W199),NOT(ISNUMBER($X199))),0,IF(BP$132&gt;=YEAR($T199),$W199,0))</f>
        <v/>
      </c>
      <c r="BQ199" s="240">
        <f>IF(OR(NOT(ISNUMBER($T199)),ISBLANK($W199),NOT(ISNUMBER($X199))),0,IF(BQ$132&gt;=YEAR($T199),$W199,0))</f>
        <v/>
      </c>
      <c r="BR199" s="240">
        <f>IF(OR(NOT(ISNUMBER($T199)),ISBLANK($W199),NOT(ISNUMBER($X199))),0,IF(BR$132&gt;=YEAR($T199),$W199,0))</f>
        <v/>
      </c>
      <c r="BS199" s="240">
        <f>IF(OR(NOT(ISNUMBER($T199)),ISBLANK($W199),NOT(ISNUMBER($X199))),0,IF(BS$132&gt;=YEAR($T199),$W199,0))</f>
        <v/>
      </c>
      <c r="BT199" s="240">
        <f>IF(OR(NOT(ISNUMBER($T199)),ISBLANK($W199),NOT(ISNUMBER($X199))),0,IF(BT$132&gt;=YEAR($T199),$W199,0))</f>
        <v/>
      </c>
      <c r="BU199" s="240">
        <f>IF(OR(NOT(ISNUMBER($T199)),ISBLANK($W199),NOT(ISNUMBER($X199))),0,IF(BU$132&gt;=YEAR($T199),$W199,0))</f>
        <v/>
      </c>
      <c r="BV199" s="240">
        <f>IF(OR(NOT(ISNUMBER($T199)),ISBLANK($W199),NOT(ISNUMBER($X199))),0,IF(BV$132&gt;=YEAR($T199),$W199,0))</f>
        <v/>
      </c>
      <c r="BW199" s="240">
        <f>IF(OR(NOT(ISNUMBER($T199)),ISBLANK($W199),NOT(ISNUMBER($X199))),0,IF(BW$132&gt;=YEAR($T199),$W199,0))</f>
        <v/>
      </c>
      <c r="BX199" s="240">
        <f>IF(OR(NOT(ISNUMBER($T199)),ISBLANK($W199),NOT(ISNUMBER($X199))),0,IF(BX$132&gt;=YEAR($T199),$W199,0))</f>
        <v/>
      </c>
      <c r="BY199" s="240">
        <f>IF(OR(NOT(ISNUMBER($T199)),ISBLANK($W199),NOT(ISNUMBER($X199))),0,IF(BY$132&gt;=YEAR($T199),$W199,0))</f>
        <v/>
      </c>
    </row>
    <row r="200" ht="15" customHeight="1" s="503">
      <c r="S200" s="12">
        <f>S75</f>
        <v/>
      </c>
      <c r="T200" s="176">
        <f>IFERROR( IF(ISBLANK(C81),"",IF(C81&lt;HLOOKUP(S75,$Z$275:$AC$280,5,FALSE),"",C81 ) ),"")</f>
        <v/>
      </c>
      <c r="U200" s="527">
        <f>U75</f>
        <v/>
      </c>
      <c r="V200" s="285">
        <f>V75</f>
        <v/>
      </c>
      <c r="W200" s="512">
        <f>W75</f>
        <v/>
      </c>
      <c r="X200" s="512">
        <f>X75</f>
        <v/>
      </c>
      <c r="Z200" s="240">
        <f>IF(OR(NOT(ISNUMBER($T200)),ISBLANK($W200),NOT(ISNUMBER($X200))),0,IF(Z$132&gt;=YEAR($T200),$W200,0))</f>
        <v/>
      </c>
      <c r="AA200" s="240">
        <f>IF(OR(NOT(ISNUMBER($T200)),ISBLANK($W200),NOT(ISNUMBER($X200))),0,IF(AA$132&gt;=YEAR($T200),$W200,0))</f>
        <v/>
      </c>
      <c r="AB200" s="240">
        <f>IF(OR(NOT(ISNUMBER($T200)),ISBLANK($W200),NOT(ISNUMBER($X200))),0,IF(AB$132&gt;=YEAR($T200),$W200,0))</f>
        <v/>
      </c>
      <c r="AC200" s="240">
        <f>IF(OR(NOT(ISNUMBER($T200)),ISBLANK($W200),NOT(ISNUMBER($X200))),0,IF(AC$132&gt;=YEAR($T200),$W200,0))</f>
        <v/>
      </c>
      <c r="AD200" s="240">
        <f>IF(OR(NOT(ISNUMBER($T200)),ISBLANK($W200),NOT(ISNUMBER($X200))),0,IF(AD$132&gt;=YEAR($T200),$W200,0))</f>
        <v/>
      </c>
      <c r="AE200" s="240">
        <f>IF(OR(NOT(ISNUMBER($T200)),ISBLANK($W200),NOT(ISNUMBER($X200))),0,IF(AE$132&gt;=YEAR($T200),$W200,0))</f>
        <v/>
      </c>
      <c r="AF200" s="240">
        <f>IF(OR(NOT(ISNUMBER($T200)),ISBLANK($W200),NOT(ISNUMBER($X200))),0,IF(AF$132&gt;=YEAR($T200),$W200,0))</f>
        <v/>
      </c>
      <c r="AG200" s="240">
        <f>IF(OR(NOT(ISNUMBER($T200)),ISBLANK($W200),NOT(ISNUMBER($X200))),0,IF(AG$132&gt;=YEAR($T200),$W200,0))</f>
        <v/>
      </c>
      <c r="AH200" s="240">
        <f>IF(OR(NOT(ISNUMBER($T200)),ISBLANK($W200),NOT(ISNUMBER($X200))),0,IF(AH$132&gt;=YEAR($T200),$W200,0))</f>
        <v/>
      </c>
      <c r="AI200" s="240">
        <f>IF(OR(NOT(ISNUMBER($T200)),ISBLANK($W200),NOT(ISNUMBER($X200))),0,IF(AI$132&gt;=YEAR($T200),$W200,0))</f>
        <v/>
      </c>
      <c r="AJ200" s="240">
        <f>IF(OR(NOT(ISNUMBER($T200)),ISBLANK($W200),NOT(ISNUMBER($X200))),0,IF(AJ$132&gt;=YEAR($T200),$W200,0))</f>
        <v/>
      </c>
      <c r="AK200" s="240">
        <f>IF(OR(NOT(ISNUMBER($T200)),ISBLANK($W200),NOT(ISNUMBER($X200))),0,IF(AK$132&gt;=YEAR($T200),$W200,0))</f>
        <v/>
      </c>
      <c r="AL200" s="240">
        <f>IF(OR(NOT(ISNUMBER($T200)),ISBLANK($W200),NOT(ISNUMBER($X200))),0,IF(AL$132&gt;=YEAR($T200),$W200,0))</f>
        <v/>
      </c>
      <c r="AM200" s="240">
        <f>IF(OR(NOT(ISNUMBER($T200)),ISBLANK($W200),NOT(ISNUMBER($X200))),0,IF(AM$132&gt;=YEAR($T200),$W200,0))</f>
        <v/>
      </c>
      <c r="AN200" s="240">
        <f>IF(OR(NOT(ISNUMBER($T200)),ISBLANK($W200),NOT(ISNUMBER($X200))),0,IF(AN$132&gt;=YEAR($T200),$W200,0))</f>
        <v/>
      </c>
      <c r="AO200" s="240">
        <f>IF(OR(NOT(ISNUMBER($T200)),ISBLANK($W200),NOT(ISNUMBER($X200))),0,IF(AO$132&gt;=YEAR($T200),$W200,0))</f>
        <v/>
      </c>
      <c r="AP200" s="240">
        <f>IF(OR(NOT(ISNUMBER($T200)),ISBLANK($W200),NOT(ISNUMBER($X200))),0,IF(AP$132&gt;=YEAR($T200),$W200,0))</f>
        <v/>
      </c>
      <c r="AQ200" s="240">
        <f>IF(OR(NOT(ISNUMBER($T200)),ISBLANK($W200),NOT(ISNUMBER($X200))),0,IF(AQ$132&gt;=YEAR($T200),$W200,0))</f>
        <v/>
      </c>
      <c r="AR200" s="240">
        <f>IF(OR(NOT(ISNUMBER($T200)),ISBLANK($W200),NOT(ISNUMBER($X200))),0,IF(AR$132&gt;=YEAR($T200),$W200,0))</f>
        <v/>
      </c>
      <c r="AS200" s="240">
        <f>IF(OR(NOT(ISNUMBER($T200)),ISBLANK($W200),NOT(ISNUMBER($X200))),0,IF(AS$132&gt;=YEAR($T200),$W200,0))</f>
        <v/>
      </c>
      <c r="AT200" s="240">
        <f>IF(OR(NOT(ISNUMBER($T200)),ISBLANK($W200),NOT(ISNUMBER($X200))),0,IF(AT$132&gt;=YEAR($T200),$W200,0))</f>
        <v/>
      </c>
      <c r="AU200" s="240">
        <f>IF(OR(NOT(ISNUMBER($T200)),ISBLANK($W200),NOT(ISNUMBER($X200))),0,IF(AU$132&gt;=YEAR($T200),$W200,0))</f>
        <v/>
      </c>
      <c r="AV200" s="240">
        <f>IF(OR(NOT(ISNUMBER($T200)),ISBLANK($W200),NOT(ISNUMBER($X200))),0,IF(AV$132&gt;=YEAR($T200),$W200,0))</f>
        <v/>
      </c>
      <c r="AW200" s="240">
        <f>IF(OR(NOT(ISNUMBER($T200)),ISBLANK($W200),NOT(ISNUMBER($X200))),0,IF(AW$132&gt;=YEAR($T200),$W200,0))</f>
        <v/>
      </c>
      <c r="AX200" s="240">
        <f>IF(OR(NOT(ISNUMBER($T200)),ISBLANK($W200),NOT(ISNUMBER($X200))),0,IF(AX$132&gt;=YEAR($T200),$W200,0))</f>
        <v/>
      </c>
      <c r="AY200" s="240">
        <f>IF(OR(NOT(ISNUMBER($T200)),ISBLANK($W200),NOT(ISNUMBER($X200))),0,IF(AY$132&gt;=YEAR($T200),$W200,0))</f>
        <v/>
      </c>
      <c r="AZ200" s="240">
        <f>IF(OR(NOT(ISNUMBER($T200)),ISBLANK($W200),NOT(ISNUMBER($X200))),0,IF(AZ$132&gt;=YEAR($T200),$W200,0))</f>
        <v/>
      </c>
      <c r="BA200" s="240">
        <f>IF(OR(NOT(ISNUMBER($T200)),ISBLANK($W200),NOT(ISNUMBER($X200))),0,IF(BA$132&gt;=YEAR($T200),$W200,0))</f>
        <v/>
      </c>
      <c r="BB200" s="240">
        <f>IF(OR(NOT(ISNUMBER($T200)),ISBLANK($W200),NOT(ISNUMBER($X200))),0,IF(BB$132&gt;=YEAR($T200),$W200,0))</f>
        <v/>
      </c>
      <c r="BC200" s="240">
        <f>IF(OR(NOT(ISNUMBER($T200)),ISBLANK($W200),NOT(ISNUMBER($X200))),0,IF(BC$132&gt;=YEAR($T200),$W200,0))</f>
        <v/>
      </c>
      <c r="BD200" s="240">
        <f>IF(OR(NOT(ISNUMBER($T200)),ISBLANK($W200),NOT(ISNUMBER($X200))),0,IF(BD$132&gt;=YEAR($T200),$W200,0))</f>
        <v/>
      </c>
      <c r="BE200" s="240">
        <f>IF(OR(NOT(ISNUMBER($T200)),ISBLANK($W200),NOT(ISNUMBER($X200))),0,IF(BE$132&gt;=YEAR($T200),$W200,0))</f>
        <v/>
      </c>
      <c r="BF200" s="240">
        <f>IF(OR(NOT(ISNUMBER($T200)),ISBLANK($W200),NOT(ISNUMBER($X200))),0,IF(BF$132&gt;=YEAR($T200),$W200,0))</f>
        <v/>
      </c>
      <c r="BG200" s="240">
        <f>IF(OR(NOT(ISNUMBER($T200)),ISBLANK($W200),NOT(ISNUMBER($X200))),0,IF(BG$132&gt;=YEAR($T200),$W200,0))</f>
        <v/>
      </c>
      <c r="BH200" s="240">
        <f>IF(OR(NOT(ISNUMBER($T200)),ISBLANK($W200),NOT(ISNUMBER($X200))),0,IF(BH$132&gt;=YEAR($T200),$W200,0))</f>
        <v/>
      </c>
      <c r="BI200" s="240">
        <f>IF(OR(NOT(ISNUMBER($T200)),ISBLANK($W200),NOT(ISNUMBER($X200))),0,IF(BI$132&gt;=YEAR($T200),$W200,0))</f>
        <v/>
      </c>
      <c r="BJ200" s="240">
        <f>IF(OR(NOT(ISNUMBER($T200)),ISBLANK($W200),NOT(ISNUMBER($X200))),0,IF(BJ$132&gt;=YEAR($T200),$W200,0))</f>
        <v/>
      </c>
      <c r="BK200" s="240">
        <f>IF(OR(NOT(ISNUMBER($T200)),ISBLANK($W200),NOT(ISNUMBER($X200))),0,IF(BK$132&gt;=YEAR($T200),$W200,0))</f>
        <v/>
      </c>
      <c r="BL200" s="240">
        <f>IF(OR(NOT(ISNUMBER($T200)),ISBLANK($W200),NOT(ISNUMBER($X200))),0,IF(BL$132&gt;=YEAR($T200),$W200,0))</f>
        <v/>
      </c>
      <c r="BM200" s="240">
        <f>IF(OR(NOT(ISNUMBER($T200)),ISBLANK($W200),NOT(ISNUMBER($X200))),0,IF(BM$132&gt;=YEAR($T200),$W200,0))</f>
        <v/>
      </c>
      <c r="BN200" s="240">
        <f>IF(OR(NOT(ISNUMBER($T200)),ISBLANK($W200),NOT(ISNUMBER($X200))),0,IF(BN$132&gt;=YEAR($T200),$W200,0))</f>
        <v/>
      </c>
      <c r="BO200" s="240">
        <f>IF(OR(NOT(ISNUMBER($T200)),ISBLANK($W200),NOT(ISNUMBER($X200))),0,IF(BO$132&gt;=YEAR($T200),$W200,0))</f>
        <v/>
      </c>
      <c r="BP200" s="240">
        <f>IF(OR(NOT(ISNUMBER($T200)),ISBLANK($W200),NOT(ISNUMBER($X200))),0,IF(BP$132&gt;=YEAR($T200),$W200,0))</f>
        <v/>
      </c>
      <c r="BQ200" s="240">
        <f>IF(OR(NOT(ISNUMBER($T200)),ISBLANK($W200),NOT(ISNUMBER($X200))),0,IF(BQ$132&gt;=YEAR($T200),$W200,0))</f>
        <v/>
      </c>
      <c r="BR200" s="240">
        <f>IF(OR(NOT(ISNUMBER($T200)),ISBLANK($W200),NOT(ISNUMBER($X200))),0,IF(BR$132&gt;=YEAR($T200),$W200,0))</f>
        <v/>
      </c>
      <c r="BS200" s="240">
        <f>IF(OR(NOT(ISNUMBER($T200)),ISBLANK($W200),NOT(ISNUMBER($X200))),0,IF(BS$132&gt;=YEAR($T200),$W200,0))</f>
        <v/>
      </c>
      <c r="BT200" s="240">
        <f>IF(OR(NOT(ISNUMBER($T200)),ISBLANK($W200),NOT(ISNUMBER($X200))),0,IF(BT$132&gt;=YEAR($T200),$W200,0))</f>
        <v/>
      </c>
      <c r="BU200" s="240">
        <f>IF(OR(NOT(ISNUMBER($T200)),ISBLANK($W200),NOT(ISNUMBER($X200))),0,IF(BU$132&gt;=YEAR($T200),$W200,0))</f>
        <v/>
      </c>
      <c r="BV200" s="240">
        <f>IF(OR(NOT(ISNUMBER($T200)),ISBLANK($W200),NOT(ISNUMBER($X200))),0,IF(BV$132&gt;=YEAR($T200),$W200,0))</f>
        <v/>
      </c>
      <c r="BW200" s="240">
        <f>IF(OR(NOT(ISNUMBER($T200)),ISBLANK($W200),NOT(ISNUMBER($X200))),0,IF(BW$132&gt;=YEAR($T200),$W200,0))</f>
        <v/>
      </c>
      <c r="BX200" s="240">
        <f>IF(OR(NOT(ISNUMBER($T200)),ISBLANK($W200),NOT(ISNUMBER($X200))),0,IF(BX$132&gt;=YEAR($T200),$W200,0))</f>
        <v/>
      </c>
      <c r="BY200" s="240">
        <f>IF(OR(NOT(ISNUMBER($T200)),ISBLANK($W200),NOT(ISNUMBER($X200))),0,IF(BY$132&gt;=YEAR($T200),$W200,0))</f>
        <v/>
      </c>
    </row>
    <row r="201" ht="15" customHeight="1" s="503">
      <c r="S201" s="12">
        <f>S76</f>
        <v/>
      </c>
      <c r="T201" s="176">
        <f>IFERROR( IF(ISBLANK(C82),"",IF(C82&lt;HLOOKUP(S76,$Z$275:$AC$280,5,FALSE),"",C82 ) ),"")</f>
        <v/>
      </c>
      <c r="U201" s="527">
        <f>U76</f>
        <v/>
      </c>
      <c r="V201" s="285">
        <f>V76</f>
        <v/>
      </c>
      <c r="W201" s="512">
        <f>W76</f>
        <v/>
      </c>
      <c r="X201" s="512">
        <f>X76</f>
        <v/>
      </c>
      <c r="Z201" s="240">
        <f>IF(OR(NOT(ISNUMBER($T201)),ISBLANK($W201),NOT(ISNUMBER($X201))),0,IF(Z$132&gt;=YEAR($T201),$W201,0))</f>
        <v/>
      </c>
      <c r="AA201" s="240">
        <f>IF(OR(NOT(ISNUMBER($T201)),ISBLANK($W201),NOT(ISNUMBER($X201))),0,IF(AA$132&gt;=YEAR($T201),$W201,0))</f>
        <v/>
      </c>
      <c r="AB201" s="240">
        <f>IF(OR(NOT(ISNUMBER($T201)),ISBLANK($W201),NOT(ISNUMBER($X201))),0,IF(AB$132&gt;=YEAR($T201),$W201,0))</f>
        <v/>
      </c>
      <c r="AC201" s="240">
        <f>IF(OR(NOT(ISNUMBER($T201)),ISBLANK($W201),NOT(ISNUMBER($X201))),0,IF(AC$132&gt;=YEAR($T201),$W201,0))</f>
        <v/>
      </c>
      <c r="AD201" s="240">
        <f>IF(OR(NOT(ISNUMBER($T201)),ISBLANK($W201),NOT(ISNUMBER($X201))),0,IF(AD$132&gt;=YEAR($T201),$W201,0))</f>
        <v/>
      </c>
      <c r="AE201" s="240">
        <f>IF(OR(NOT(ISNUMBER($T201)),ISBLANK($W201),NOT(ISNUMBER($X201))),0,IF(AE$132&gt;=YEAR($T201),$W201,0))</f>
        <v/>
      </c>
      <c r="AF201" s="240">
        <f>IF(OR(NOT(ISNUMBER($T201)),ISBLANK($W201),NOT(ISNUMBER($X201))),0,IF(AF$132&gt;=YEAR($T201),$W201,0))</f>
        <v/>
      </c>
      <c r="AG201" s="240">
        <f>IF(OR(NOT(ISNUMBER($T201)),ISBLANK($W201),NOT(ISNUMBER($X201))),0,IF(AG$132&gt;=YEAR($T201),$W201,0))</f>
        <v/>
      </c>
      <c r="AH201" s="240">
        <f>IF(OR(NOT(ISNUMBER($T201)),ISBLANK($W201),NOT(ISNUMBER($X201))),0,IF(AH$132&gt;=YEAR($T201),$W201,0))</f>
        <v/>
      </c>
      <c r="AI201" s="240">
        <f>IF(OR(NOT(ISNUMBER($T201)),ISBLANK($W201),NOT(ISNUMBER($X201))),0,IF(AI$132&gt;=YEAR($T201),$W201,0))</f>
        <v/>
      </c>
      <c r="AJ201" s="240">
        <f>IF(OR(NOT(ISNUMBER($T201)),ISBLANK($W201),NOT(ISNUMBER($X201))),0,IF(AJ$132&gt;=YEAR($T201),$W201,0))</f>
        <v/>
      </c>
      <c r="AK201" s="240">
        <f>IF(OR(NOT(ISNUMBER($T201)),ISBLANK($W201),NOT(ISNUMBER($X201))),0,IF(AK$132&gt;=YEAR($T201),$W201,0))</f>
        <v/>
      </c>
      <c r="AL201" s="240">
        <f>IF(OR(NOT(ISNUMBER($T201)),ISBLANK($W201),NOT(ISNUMBER($X201))),0,IF(AL$132&gt;=YEAR($T201),$W201,0))</f>
        <v/>
      </c>
      <c r="AM201" s="240">
        <f>IF(OR(NOT(ISNUMBER($T201)),ISBLANK($W201),NOT(ISNUMBER($X201))),0,IF(AM$132&gt;=YEAR($T201),$W201,0))</f>
        <v/>
      </c>
      <c r="AN201" s="240">
        <f>IF(OR(NOT(ISNUMBER($T201)),ISBLANK($W201),NOT(ISNUMBER($X201))),0,IF(AN$132&gt;=YEAR($T201),$W201,0))</f>
        <v/>
      </c>
      <c r="AO201" s="240">
        <f>IF(OR(NOT(ISNUMBER($T201)),ISBLANK($W201),NOT(ISNUMBER($X201))),0,IF(AO$132&gt;=YEAR($T201),$W201,0))</f>
        <v/>
      </c>
      <c r="AP201" s="240">
        <f>IF(OR(NOT(ISNUMBER($T201)),ISBLANK($W201),NOT(ISNUMBER($X201))),0,IF(AP$132&gt;=YEAR($T201),$W201,0))</f>
        <v/>
      </c>
      <c r="AQ201" s="240">
        <f>IF(OR(NOT(ISNUMBER($T201)),ISBLANK($W201),NOT(ISNUMBER($X201))),0,IF(AQ$132&gt;=YEAR($T201),$W201,0))</f>
        <v/>
      </c>
      <c r="AR201" s="240">
        <f>IF(OR(NOT(ISNUMBER($T201)),ISBLANK($W201),NOT(ISNUMBER($X201))),0,IF(AR$132&gt;=YEAR($T201),$W201,0))</f>
        <v/>
      </c>
      <c r="AS201" s="240">
        <f>IF(OR(NOT(ISNUMBER($T201)),ISBLANK($W201),NOT(ISNUMBER($X201))),0,IF(AS$132&gt;=YEAR($T201),$W201,0))</f>
        <v/>
      </c>
      <c r="AT201" s="240">
        <f>IF(OR(NOT(ISNUMBER($T201)),ISBLANK($W201),NOT(ISNUMBER($X201))),0,IF(AT$132&gt;=YEAR($T201),$W201,0))</f>
        <v/>
      </c>
      <c r="AU201" s="240">
        <f>IF(OR(NOT(ISNUMBER($T201)),ISBLANK($W201),NOT(ISNUMBER($X201))),0,IF(AU$132&gt;=YEAR($T201),$W201,0))</f>
        <v/>
      </c>
      <c r="AV201" s="240">
        <f>IF(OR(NOT(ISNUMBER($T201)),ISBLANK($W201),NOT(ISNUMBER($X201))),0,IF(AV$132&gt;=YEAR($T201),$W201,0))</f>
        <v/>
      </c>
      <c r="AW201" s="240">
        <f>IF(OR(NOT(ISNUMBER($T201)),ISBLANK($W201),NOT(ISNUMBER($X201))),0,IF(AW$132&gt;=YEAR($T201),$W201,0))</f>
        <v/>
      </c>
      <c r="AX201" s="240">
        <f>IF(OR(NOT(ISNUMBER($T201)),ISBLANK($W201),NOT(ISNUMBER($X201))),0,IF(AX$132&gt;=YEAR($T201),$W201,0))</f>
        <v/>
      </c>
      <c r="AY201" s="240">
        <f>IF(OR(NOT(ISNUMBER($T201)),ISBLANK($W201),NOT(ISNUMBER($X201))),0,IF(AY$132&gt;=YEAR($T201),$W201,0))</f>
        <v/>
      </c>
      <c r="AZ201" s="240">
        <f>IF(OR(NOT(ISNUMBER($T201)),ISBLANK($W201),NOT(ISNUMBER($X201))),0,IF(AZ$132&gt;=YEAR($T201),$W201,0))</f>
        <v/>
      </c>
      <c r="BA201" s="240">
        <f>IF(OR(NOT(ISNUMBER($T201)),ISBLANK($W201),NOT(ISNUMBER($X201))),0,IF(BA$132&gt;=YEAR($T201),$W201,0))</f>
        <v/>
      </c>
      <c r="BB201" s="240">
        <f>IF(OR(NOT(ISNUMBER($T201)),ISBLANK($W201),NOT(ISNUMBER($X201))),0,IF(BB$132&gt;=YEAR($T201),$W201,0))</f>
        <v/>
      </c>
      <c r="BC201" s="240">
        <f>IF(OR(NOT(ISNUMBER($T201)),ISBLANK($W201),NOT(ISNUMBER($X201))),0,IF(BC$132&gt;=YEAR($T201),$W201,0))</f>
        <v/>
      </c>
      <c r="BD201" s="240">
        <f>IF(OR(NOT(ISNUMBER($T201)),ISBLANK($W201),NOT(ISNUMBER($X201))),0,IF(BD$132&gt;=YEAR($T201),$W201,0))</f>
        <v/>
      </c>
      <c r="BE201" s="240">
        <f>IF(OR(NOT(ISNUMBER($T201)),ISBLANK($W201),NOT(ISNUMBER($X201))),0,IF(BE$132&gt;=YEAR($T201),$W201,0))</f>
        <v/>
      </c>
      <c r="BF201" s="240">
        <f>IF(OR(NOT(ISNUMBER($T201)),ISBLANK($W201),NOT(ISNUMBER($X201))),0,IF(BF$132&gt;=YEAR($T201),$W201,0))</f>
        <v/>
      </c>
      <c r="BG201" s="240">
        <f>IF(OR(NOT(ISNUMBER($T201)),ISBLANK($W201),NOT(ISNUMBER($X201))),0,IF(BG$132&gt;=YEAR($T201),$W201,0))</f>
        <v/>
      </c>
      <c r="BH201" s="240">
        <f>IF(OR(NOT(ISNUMBER($T201)),ISBLANK($W201),NOT(ISNUMBER($X201))),0,IF(BH$132&gt;=YEAR($T201),$W201,0))</f>
        <v/>
      </c>
      <c r="BI201" s="240">
        <f>IF(OR(NOT(ISNUMBER($T201)),ISBLANK($W201),NOT(ISNUMBER($X201))),0,IF(BI$132&gt;=YEAR($T201),$W201,0))</f>
        <v/>
      </c>
      <c r="BJ201" s="240">
        <f>IF(OR(NOT(ISNUMBER($T201)),ISBLANK($W201),NOT(ISNUMBER($X201))),0,IF(BJ$132&gt;=YEAR($T201),$W201,0))</f>
        <v/>
      </c>
      <c r="BK201" s="240">
        <f>IF(OR(NOT(ISNUMBER($T201)),ISBLANK($W201),NOT(ISNUMBER($X201))),0,IF(BK$132&gt;=YEAR($T201),$W201,0))</f>
        <v/>
      </c>
      <c r="BL201" s="240">
        <f>IF(OR(NOT(ISNUMBER($T201)),ISBLANK($W201),NOT(ISNUMBER($X201))),0,IF(BL$132&gt;=YEAR($T201),$W201,0))</f>
        <v/>
      </c>
      <c r="BM201" s="240">
        <f>IF(OR(NOT(ISNUMBER($T201)),ISBLANK($W201),NOT(ISNUMBER($X201))),0,IF(BM$132&gt;=YEAR($T201),$W201,0))</f>
        <v/>
      </c>
      <c r="BN201" s="240">
        <f>IF(OR(NOT(ISNUMBER($T201)),ISBLANK($W201),NOT(ISNUMBER($X201))),0,IF(BN$132&gt;=YEAR($T201),$W201,0))</f>
        <v/>
      </c>
      <c r="BO201" s="240">
        <f>IF(OR(NOT(ISNUMBER($T201)),ISBLANK($W201),NOT(ISNUMBER($X201))),0,IF(BO$132&gt;=YEAR($T201),$W201,0))</f>
        <v/>
      </c>
      <c r="BP201" s="240">
        <f>IF(OR(NOT(ISNUMBER($T201)),ISBLANK($W201),NOT(ISNUMBER($X201))),0,IF(BP$132&gt;=YEAR($T201),$W201,0))</f>
        <v/>
      </c>
      <c r="BQ201" s="240">
        <f>IF(OR(NOT(ISNUMBER($T201)),ISBLANK($W201),NOT(ISNUMBER($X201))),0,IF(BQ$132&gt;=YEAR($T201),$W201,0))</f>
        <v/>
      </c>
      <c r="BR201" s="240">
        <f>IF(OR(NOT(ISNUMBER($T201)),ISBLANK($W201),NOT(ISNUMBER($X201))),0,IF(BR$132&gt;=YEAR($T201),$W201,0))</f>
        <v/>
      </c>
      <c r="BS201" s="240">
        <f>IF(OR(NOT(ISNUMBER($T201)),ISBLANK($W201),NOT(ISNUMBER($X201))),0,IF(BS$132&gt;=YEAR($T201),$W201,0))</f>
        <v/>
      </c>
      <c r="BT201" s="240">
        <f>IF(OR(NOT(ISNUMBER($T201)),ISBLANK($W201),NOT(ISNUMBER($X201))),0,IF(BT$132&gt;=YEAR($T201),$W201,0))</f>
        <v/>
      </c>
      <c r="BU201" s="240">
        <f>IF(OR(NOT(ISNUMBER($T201)),ISBLANK($W201),NOT(ISNUMBER($X201))),0,IF(BU$132&gt;=YEAR($T201),$W201,0))</f>
        <v/>
      </c>
      <c r="BV201" s="240">
        <f>IF(OR(NOT(ISNUMBER($T201)),ISBLANK($W201),NOT(ISNUMBER($X201))),0,IF(BV$132&gt;=YEAR($T201),$W201,0))</f>
        <v/>
      </c>
      <c r="BW201" s="240">
        <f>IF(OR(NOT(ISNUMBER($T201)),ISBLANK($W201),NOT(ISNUMBER($X201))),0,IF(BW$132&gt;=YEAR($T201),$W201,0))</f>
        <v/>
      </c>
      <c r="BX201" s="240">
        <f>IF(OR(NOT(ISNUMBER($T201)),ISBLANK($W201),NOT(ISNUMBER($X201))),0,IF(BX$132&gt;=YEAR($T201),$W201,0))</f>
        <v/>
      </c>
      <c r="BY201" s="240">
        <f>IF(OR(NOT(ISNUMBER($T201)),ISBLANK($W201),NOT(ISNUMBER($X201))),0,IF(BY$132&gt;=YEAR($T201),$W201,0))</f>
        <v/>
      </c>
    </row>
    <row r="202" ht="15" customHeight="1" s="503">
      <c r="S202" s="12">
        <f>S77</f>
        <v/>
      </c>
      <c r="T202" s="176">
        <f>IFERROR( IF(ISBLANK(C83),"",IF(C83&lt;HLOOKUP(S77,$Z$275:$AC$280,5,FALSE),"",C83 ) ),"")</f>
        <v/>
      </c>
      <c r="U202" s="527">
        <f>U77</f>
        <v/>
      </c>
      <c r="V202" s="285">
        <f>V77</f>
        <v/>
      </c>
      <c r="W202" s="512">
        <f>W77</f>
        <v/>
      </c>
      <c r="X202" s="512">
        <f>X77</f>
        <v/>
      </c>
      <c r="Z202" s="240">
        <f>IF(OR(NOT(ISNUMBER($T202)),ISBLANK($W202),NOT(ISNUMBER($X202))),0,IF(Z$132&gt;=YEAR($T202),$W202,0))</f>
        <v/>
      </c>
      <c r="AA202" s="240">
        <f>IF(OR(NOT(ISNUMBER($T202)),ISBLANK($W202),NOT(ISNUMBER($X202))),0,IF(AA$132&gt;=YEAR($T202),$W202,0))</f>
        <v/>
      </c>
      <c r="AB202" s="240">
        <f>IF(OR(NOT(ISNUMBER($T202)),ISBLANK($W202),NOT(ISNUMBER($X202))),0,IF(AB$132&gt;=YEAR($T202),$W202,0))</f>
        <v/>
      </c>
      <c r="AC202" s="240">
        <f>IF(OR(NOT(ISNUMBER($T202)),ISBLANK($W202),NOT(ISNUMBER($X202))),0,IF(AC$132&gt;=YEAR($T202),$W202,0))</f>
        <v/>
      </c>
      <c r="AD202" s="240">
        <f>IF(OR(NOT(ISNUMBER($T202)),ISBLANK($W202),NOT(ISNUMBER($X202))),0,IF(AD$132&gt;=YEAR($T202),$W202,0))</f>
        <v/>
      </c>
      <c r="AE202" s="240">
        <f>IF(OR(NOT(ISNUMBER($T202)),ISBLANK($W202),NOT(ISNUMBER($X202))),0,IF(AE$132&gt;=YEAR($T202),$W202,0))</f>
        <v/>
      </c>
      <c r="AF202" s="240">
        <f>IF(OR(NOT(ISNUMBER($T202)),ISBLANK($W202),NOT(ISNUMBER($X202))),0,IF(AF$132&gt;=YEAR($T202),$W202,0))</f>
        <v/>
      </c>
      <c r="AG202" s="240">
        <f>IF(OR(NOT(ISNUMBER($T202)),ISBLANK($W202),NOT(ISNUMBER($X202))),0,IF(AG$132&gt;=YEAR($T202),$W202,0))</f>
        <v/>
      </c>
      <c r="AH202" s="240">
        <f>IF(OR(NOT(ISNUMBER($T202)),ISBLANK($W202),NOT(ISNUMBER($X202))),0,IF(AH$132&gt;=YEAR($T202),$W202,0))</f>
        <v/>
      </c>
      <c r="AI202" s="240">
        <f>IF(OR(NOT(ISNUMBER($T202)),ISBLANK($W202),NOT(ISNUMBER($X202))),0,IF(AI$132&gt;=YEAR($T202),$W202,0))</f>
        <v/>
      </c>
      <c r="AJ202" s="240">
        <f>IF(OR(NOT(ISNUMBER($T202)),ISBLANK($W202),NOT(ISNUMBER($X202))),0,IF(AJ$132&gt;=YEAR($T202),$W202,0))</f>
        <v/>
      </c>
      <c r="AK202" s="240">
        <f>IF(OR(NOT(ISNUMBER($T202)),ISBLANK($W202),NOT(ISNUMBER($X202))),0,IF(AK$132&gt;=YEAR($T202),$W202,0))</f>
        <v/>
      </c>
      <c r="AL202" s="240">
        <f>IF(OR(NOT(ISNUMBER($T202)),ISBLANK($W202),NOT(ISNUMBER($X202))),0,IF(AL$132&gt;=YEAR($T202),$W202,0))</f>
        <v/>
      </c>
      <c r="AM202" s="240">
        <f>IF(OR(NOT(ISNUMBER($T202)),ISBLANK($W202),NOT(ISNUMBER($X202))),0,IF(AM$132&gt;=YEAR($T202),$W202,0))</f>
        <v/>
      </c>
      <c r="AN202" s="240">
        <f>IF(OR(NOT(ISNUMBER($T202)),ISBLANK($W202),NOT(ISNUMBER($X202))),0,IF(AN$132&gt;=YEAR($T202),$W202,0))</f>
        <v/>
      </c>
      <c r="AO202" s="240">
        <f>IF(OR(NOT(ISNUMBER($T202)),ISBLANK($W202),NOT(ISNUMBER($X202))),0,IF(AO$132&gt;=YEAR($T202),$W202,0))</f>
        <v/>
      </c>
      <c r="AP202" s="240">
        <f>IF(OR(NOT(ISNUMBER($T202)),ISBLANK($W202),NOT(ISNUMBER($X202))),0,IF(AP$132&gt;=YEAR($T202),$W202,0))</f>
        <v/>
      </c>
      <c r="AQ202" s="240">
        <f>IF(OR(NOT(ISNUMBER($T202)),ISBLANK($W202),NOT(ISNUMBER($X202))),0,IF(AQ$132&gt;=YEAR($T202),$W202,0))</f>
        <v/>
      </c>
      <c r="AR202" s="240">
        <f>IF(OR(NOT(ISNUMBER($T202)),ISBLANK($W202),NOT(ISNUMBER($X202))),0,IF(AR$132&gt;=YEAR($T202),$W202,0))</f>
        <v/>
      </c>
      <c r="AS202" s="240">
        <f>IF(OR(NOT(ISNUMBER($T202)),ISBLANK($W202),NOT(ISNUMBER($X202))),0,IF(AS$132&gt;=YEAR($T202),$W202,0))</f>
        <v/>
      </c>
      <c r="AT202" s="240">
        <f>IF(OR(NOT(ISNUMBER($T202)),ISBLANK($W202),NOT(ISNUMBER($X202))),0,IF(AT$132&gt;=YEAR($T202),$W202,0))</f>
        <v/>
      </c>
      <c r="AU202" s="240">
        <f>IF(OR(NOT(ISNUMBER($T202)),ISBLANK($W202),NOT(ISNUMBER($X202))),0,IF(AU$132&gt;=YEAR($T202),$W202,0))</f>
        <v/>
      </c>
      <c r="AV202" s="240">
        <f>IF(OR(NOT(ISNUMBER($T202)),ISBLANK($W202),NOT(ISNUMBER($X202))),0,IF(AV$132&gt;=YEAR($T202),$W202,0))</f>
        <v/>
      </c>
      <c r="AW202" s="240">
        <f>IF(OR(NOT(ISNUMBER($T202)),ISBLANK($W202),NOT(ISNUMBER($X202))),0,IF(AW$132&gt;=YEAR($T202),$W202,0))</f>
        <v/>
      </c>
      <c r="AX202" s="240">
        <f>IF(OR(NOT(ISNUMBER($T202)),ISBLANK($W202),NOT(ISNUMBER($X202))),0,IF(AX$132&gt;=YEAR($T202),$W202,0))</f>
        <v/>
      </c>
      <c r="AY202" s="240">
        <f>IF(OR(NOT(ISNUMBER($T202)),ISBLANK($W202),NOT(ISNUMBER($X202))),0,IF(AY$132&gt;=YEAR($T202),$W202,0))</f>
        <v/>
      </c>
      <c r="AZ202" s="240">
        <f>IF(OR(NOT(ISNUMBER($T202)),ISBLANK($W202),NOT(ISNUMBER($X202))),0,IF(AZ$132&gt;=YEAR($T202),$W202,0))</f>
        <v/>
      </c>
      <c r="BA202" s="240">
        <f>IF(OR(NOT(ISNUMBER($T202)),ISBLANK($W202),NOT(ISNUMBER($X202))),0,IF(BA$132&gt;=YEAR($T202),$W202,0))</f>
        <v/>
      </c>
      <c r="BB202" s="240">
        <f>IF(OR(NOT(ISNUMBER($T202)),ISBLANK($W202),NOT(ISNUMBER($X202))),0,IF(BB$132&gt;=YEAR($T202),$W202,0))</f>
        <v/>
      </c>
      <c r="BC202" s="240">
        <f>IF(OR(NOT(ISNUMBER($T202)),ISBLANK($W202),NOT(ISNUMBER($X202))),0,IF(BC$132&gt;=YEAR($T202),$W202,0))</f>
        <v/>
      </c>
      <c r="BD202" s="240">
        <f>IF(OR(NOT(ISNUMBER($T202)),ISBLANK($W202),NOT(ISNUMBER($X202))),0,IF(BD$132&gt;=YEAR($T202),$W202,0))</f>
        <v/>
      </c>
      <c r="BE202" s="240">
        <f>IF(OR(NOT(ISNUMBER($T202)),ISBLANK($W202),NOT(ISNUMBER($X202))),0,IF(BE$132&gt;=YEAR($T202),$W202,0))</f>
        <v/>
      </c>
      <c r="BF202" s="240">
        <f>IF(OR(NOT(ISNUMBER($T202)),ISBLANK($W202),NOT(ISNUMBER($X202))),0,IF(BF$132&gt;=YEAR($T202),$W202,0))</f>
        <v/>
      </c>
      <c r="BG202" s="240">
        <f>IF(OR(NOT(ISNUMBER($T202)),ISBLANK($W202),NOT(ISNUMBER($X202))),0,IF(BG$132&gt;=YEAR($T202),$W202,0))</f>
        <v/>
      </c>
      <c r="BH202" s="240">
        <f>IF(OR(NOT(ISNUMBER($T202)),ISBLANK($W202),NOT(ISNUMBER($X202))),0,IF(BH$132&gt;=YEAR($T202),$W202,0))</f>
        <v/>
      </c>
      <c r="BI202" s="240">
        <f>IF(OR(NOT(ISNUMBER($T202)),ISBLANK($W202),NOT(ISNUMBER($X202))),0,IF(BI$132&gt;=YEAR($T202),$W202,0))</f>
        <v/>
      </c>
      <c r="BJ202" s="240">
        <f>IF(OR(NOT(ISNUMBER($T202)),ISBLANK($W202),NOT(ISNUMBER($X202))),0,IF(BJ$132&gt;=YEAR($T202),$W202,0))</f>
        <v/>
      </c>
      <c r="BK202" s="240">
        <f>IF(OR(NOT(ISNUMBER($T202)),ISBLANK($W202),NOT(ISNUMBER($X202))),0,IF(BK$132&gt;=YEAR($T202),$W202,0))</f>
        <v/>
      </c>
      <c r="BL202" s="240">
        <f>IF(OR(NOT(ISNUMBER($T202)),ISBLANK($W202),NOT(ISNUMBER($X202))),0,IF(BL$132&gt;=YEAR($T202),$W202,0))</f>
        <v/>
      </c>
      <c r="BM202" s="240">
        <f>IF(OR(NOT(ISNUMBER($T202)),ISBLANK($W202),NOT(ISNUMBER($X202))),0,IF(BM$132&gt;=YEAR($T202),$W202,0))</f>
        <v/>
      </c>
      <c r="BN202" s="240">
        <f>IF(OR(NOT(ISNUMBER($T202)),ISBLANK($W202),NOT(ISNUMBER($X202))),0,IF(BN$132&gt;=YEAR($T202),$W202,0))</f>
        <v/>
      </c>
      <c r="BO202" s="240">
        <f>IF(OR(NOT(ISNUMBER($T202)),ISBLANK($W202),NOT(ISNUMBER($X202))),0,IF(BO$132&gt;=YEAR($T202),$W202,0))</f>
        <v/>
      </c>
      <c r="BP202" s="240">
        <f>IF(OR(NOT(ISNUMBER($T202)),ISBLANK($W202),NOT(ISNUMBER($X202))),0,IF(BP$132&gt;=YEAR($T202),$W202,0))</f>
        <v/>
      </c>
      <c r="BQ202" s="240">
        <f>IF(OR(NOT(ISNUMBER($T202)),ISBLANK($W202),NOT(ISNUMBER($X202))),0,IF(BQ$132&gt;=YEAR($T202),$W202,0))</f>
        <v/>
      </c>
      <c r="BR202" s="240">
        <f>IF(OR(NOT(ISNUMBER($T202)),ISBLANK($W202),NOT(ISNUMBER($X202))),0,IF(BR$132&gt;=YEAR($T202),$W202,0))</f>
        <v/>
      </c>
      <c r="BS202" s="240">
        <f>IF(OR(NOT(ISNUMBER($T202)),ISBLANK($W202),NOT(ISNUMBER($X202))),0,IF(BS$132&gt;=YEAR($T202),$W202,0))</f>
        <v/>
      </c>
      <c r="BT202" s="240">
        <f>IF(OR(NOT(ISNUMBER($T202)),ISBLANK($W202),NOT(ISNUMBER($X202))),0,IF(BT$132&gt;=YEAR($T202),$W202,0))</f>
        <v/>
      </c>
      <c r="BU202" s="240">
        <f>IF(OR(NOT(ISNUMBER($T202)),ISBLANK($W202),NOT(ISNUMBER($X202))),0,IF(BU$132&gt;=YEAR($T202),$W202,0))</f>
        <v/>
      </c>
      <c r="BV202" s="240">
        <f>IF(OR(NOT(ISNUMBER($T202)),ISBLANK($W202),NOT(ISNUMBER($X202))),0,IF(BV$132&gt;=YEAR($T202),$W202,0))</f>
        <v/>
      </c>
      <c r="BW202" s="240">
        <f>IF(OR(NOT(ISNUMBER($T202)),ISBLANK($W202),NOT(ISNUMBER($X202))),0,IF(BW$132&gt;=YEAR($T202),$W202,0))</f>
        <v/>
      </c>
      <c r="BX202" s="240">
        <f>IF(OR(NOT(ISNUMBER($T202)),ISBLANK($W202),NOT(ISNUMBER($X202))),0,IF(BX$132&gt;=YEAR($T202),$W202,0))</f>
        <v/>
      </c>
      <c r="BY202" s="240">
        <f>IF(OR(NOT(ISNUMBER($T202)),ISBLANK($W202),NOT(ISNUMBER($X202))),0,IF(BY$132&gt;=YEAR($T202),$W202,0))</f>
        <v/>
      </c>
    </row>
    <row r="203" ht="15" customHeight="1" s="503">
      <c r="S203" s="12">
        <f>S78</f>
        <v/>
      </c>
      <c r="T203" s="176">
        <f>IFERROR( IF(ISBLANK(C84),"",IF(C84&lt;HLOOKUP(S78,$Z$275:$AC$280,5,FALSE),"",C84 ) ),"")</f>
        <v/>
      </c>
      <c r="U203" s="527">
        <f>U78</f>
        <v/>
      </c>
      <c r="V203" s="285">
        <f>V78</f>
        <v/>
      </c>
      <c r="W203" s="512">
        <f>W78</f>
        <v/>
      </c>
      <c r="X203" s="512">
        <f>X78</f>
        <v/>
      </c>
      <c r="Z203" s="240">
        <f>IF(OR(NOT(ISNUMBER($T203)),ISBLANK($W203),NOT(ISNUMBER($X203))),0,IF(Z$132&gt;=YEAR($T203),$W203,0))</f>
        <v/>
      </c>
      <c r="AA203" s="240">
        <f>IF(OR(NOT(ISNUMBER($T203)),ISBLANK($W203),NOT(ISNUMBER($X203))),0,IF(AA$132&gt;=YEAR($T203),$W203,0))</f>
        <v/>
      </c>
      <c r="AB203" s="240">
        <f>IF(OR(NOT(ISNUMBER($T203)),ISBLANK($W203),NOT(ISNUMBER($X203))),0,IF(AB$132&gt;=YEAR($T203),$W203,0))</f>
        <v/>
      </c>
      <c r="AC203" s="240">
        <f>IF(OR(NOT(ISNUMBER($T203)),ISBLANK($W203),NOT(ISNUMBER($X203))),0,IF(AC$132&gt;=YEAR($T203),$W203,0))</f>
        <v/>
      </c>
      <c r="AD203" s="240">
        <f>IF(OR(NOT(ISNUMBER($T203)),ISBLANK($W203),NOT(ISNUMBER($X203))),0,IF(AD$132&gt;=YEAR($T203),$W203,0))</f>
        <v/>
      </c>
      <c r="AE203" s="240">
        <f>IF(OR(NOT(ISNUMBER($T203)),ISBLANK($W203),NOT(ISNUMBER($X203))),0,IF(AE$132&gt;=YEAR($T203),$W203,0))</f>
        <v/>
      </c>
      <c r="AF203" s="240">
        <f>IF(OR(NOT(ISNUMBER($T203)),ISBLANK($W203),NOT(ISNUMBER($X203))),0,IF(AF$132&gt;=YEAR($T203),$W203,0))</f>
        <v/>
      </c>
      <c r="AG203" s="240">
        <f>IF(OR(NOT(ISNUMBER($T203)),ISBLANK($W203),NOT(ISNUMBER($X203))),0,IF(AG$132&gt;=YEAR($T203),$W203,0))</f>
        <v/>
      </c>
      <c r="AH203" s="240">
        <f>IF(OR(NOT(ISNUMBER($T203)),ISBLANK($W203),NOT(ISNUMBER($X203))),0,IF(AH$132&gt;=YEAR($T203),$W203,0))</f>
        <v/>
      </c>
      <c r="AI203" s="240">
        <f>IF(OR(NOT(ISNUMBER($T203)),ISBLANK($W203),NOT(ISNUMBER($X203))),0,IF(AI$132&gt;=YEAR($T203),$W203,0))</f>
        <v/>
      </c>
      <c r="AJ203" s="240">
        <f>IF(OR(NOT(ISNUMBER($T203)),ISBLANK($W203),NOT(ISNUMBER($X203))),0,IF(AJ$132&gt;=YEAR($T203),$W203,0))</f>
        <v/>
      </c>
      <c r="AK203" s="240">
        <f>IF(OR(NOT(ISNUMBER($T203)),ISBLANK($W203),NOT(ISNUMBER($X203))),0,IF(AK$132&gt;=YEAR($T203),$W203,0))</f>
        <v/>
      </c>
      <c r="AL203" s="240">
        <f>IF(OR(NOT(ISNUMBER($T203)),ISBLANK($W203),NOT(ISNUMBER($X203))),0,IF(AL$132&gt;=YEAR($T203),$W203,0))</f>
        <v/>
      </c>
      <c r="AM203" s="240">
        <f>IF(OR(NOT(ISNUMBER($T203)),ISBLANK($W203),NOT(ISNUMBER($X203))),0,IF(AM$132&gt;=YEAR($T203),$W203,0))</f>
        <v/>
      </c>
      <c r="AN203" s="240">
        <f>IF(OR(NOT(ISNUMBER($T203)),ISBLANK($W203),NOT(ISNUMBER($X203))),0,IF(AN$132&gt;=YEAR($T203),$W203,0))</f>
        <v/>
      </c>
      <c r="AO203" s="240">
        <f>IF(OR(NOT(ISNUMBER($T203)),ISBLANK($W203),NOT(ISNUMBER($X203))),0,IF(AO$132&gt;=YEAR($T203),$W203,0))</f>
        <v/>
      </c>
      <c r="AP203" s="240">
        <f>IF(OR(NOT(ISNUMBER($T203)),ISBLANK($W203),NOT(ISNUMBER($X203))),0,IF(AP$132&gt;=YEAR($T203),$W203,0))</f>
        <v/>
      </c>
      <c r="AQ203" s="240">
        <f>IF(OR(NOT(ISNUMBER($T203)),ISBLANK($W203),NOT(ISNUMBER($X203))),0,IF(AQ$132&gt;=YEAR($T203),$W203,0))</f>
        <v/>
      </c>
      <c r="AR203" s="240">
        <f>IF(OR(NOT(ISNUMBER($T203)),ISBLANK($W203),NOT(ISNUMBER($X203))),0,IF(AR$132&gt;=YEAR($T203),$W203,0))</f>
        <v/>
      </c>
      <c r="AS203" s="240">
        <f>IF(OR(NOT(ISNUMBER($T203)),ISBLANK($W203),NOT(ISNUMBER($X203))),0,IF(AS$132&gt;=YEAR($T203),$W203,0))</f>
        <v/>
      </c>
      <c r="AT203" s="240">
        <f>IF(OR(NOT(ISNUMBER($T203)),ISBLANK($W203),NOT(ISNUMBER($X203))),0,IF(AT$132&gt;=YEAR($T203),$W203,0))</f>
        <v/>
      </c>
      <c r="AU203" s="240">
        <f>IF(OR(NOT(ISNUMBER($T203)),ISBLANK($W203),NOT(ISNUMBER($X203))),0,IF(AU$132&gt;=YEAR($T203),$W203,0))</f>
        <v/>
      </c>
      <c r="AV203" s="240">
        <f>IF(OR(NOT(ISNUMBER($T203)),ISBLANK($W203),NOT(ISNUMBER($X203))),0,IF(AV$132&gt;=YEAR($T203),$W203,0))</f>
        <v/>
      </c>
      <c r="AW203" s="240">
        <f>IF(OR(NOT(ISNUMBER($T203)),ISBLANK($W203),NOT(ISNUMBER($X203))),0,IF(AW$132&gt;=YEAR($T203),$W203,0))</f>
        <v/>
      </c>
      <c r="AX203" s="240">
        <f>IF(OR(NOT(ISNUMBER($T203)),ISBLANK($W203),NOT(ISNUMBER($X203))),0,IF(AX$132&gt;=YEAR($T203),$W203,0))</f>
        <v/>
      </c>
      <c r="AY203" s="240">
        <f>IF(OR(NOT(ISNUMBER($T203)),ISBLANK($W203),NOT(ISNUMBER($X203))),0,IF(AY$132&gt;=YEAR($T203),$W203,0))</f>
        <v/>
      </c>
      <c r="AZ203" s="240">
        <f>IF(OR(NOT(ISNUMBER($T203)),ISBLANK($W203),NOT(ISNUMBER($X203))),0,IF(AZ$132&gt;=YEAR($T203),$W203,0))</f>
        <v/>
      </c>
      <c r="BA203" s="240">
        <f>IF(OR(NOT(ISNUMBER($T203)),ISBLANK($W203),NOT(ISNUMBER($X203))),0,IF(BA$132&gt;=YEAR($T203),$W203,0))</f>
        <v/>
      </c>
      <c r="BB203" s="240">
        <f>IF(OR(NOT(ISNUMBER($T203)),ISBLANK($W203),NOT(ISNUMBER($X203))),0,IF(BB$132&gt;=YEAR($T203),$W203,0))</f>
        <v/>
      </c>
      <c r="BC203" s="240">
        <f>IF(OR(NOT(ISNUMBER($T203)),ISBLANK($W203),NOT(ISNUMBER($X203))),0,IF(BC$132&gt;=YEAR($T203),$W203,0))</f>
        <v/>
      </c>
      <c r="BD203" s="240">
        <f>IF(OR(NOT(ISNUMBER($T203)),ISBLANK($W203),NOT(ISNUMBER($X203))),0,IF(BD$132&gt;=YEAR($T203),$W203,0))</f>
        <v/>
      </c>
      <c r="BE203" s="240">
        <f>IF(OR(NOT(ISNUMBER($T203)),ISBLANK($W203),NOT(ISNUMBER($X203))),0,IF(BE$132&gt;=YEAR($T203),$W203,0))</f>
        <v/>
      </c>
      <c r="BF203" s="240">
        <f>IF(OR(NOT(ISNUMBER($T203)),ISBLANK($W203),NOT(ISNUMBER($X203))),0,IF(BF$132&gt;=YEAR($T203),$W203,0))</f>
        <v/>
      </c>
      <c r="BG203" s="240">
        <f>IF(OR(NOT(ISNUMBER($T203)),ISBLANK($W203),NOT(ISNUMBER($X203))),0,IF(BG$132&gt;=YEAR($T203),$W203,0))</f>
        <v/>
      </c>
      <c r="BH203" s="240">
        <f>IF(OR(NOT(ISNUMBER($T203)),ISBLANK($W203),NOT(ISNUMBER($X203))),0,IF(BH$132&gt;=YEAR($T203),$W203,0))</f>
        <v/>
      </c>
      <c r="BI203" s="240">
        <f>IF(OR(NOT(ISNUMBER($T203)),ISBLANK($W203),NOT(ISNUMBER($X203))),0,IF(BI$132&gt;=YEAR($T203),$W203,0))</f>
        <v/>
      </c>
      <c r="BJ203" s="240">
        <f>IF(OR(NOT(ISNUMBER($T203)),ISBLANK($W203),NOT(ISNUMBER($X203))),0,IF(BJ$132&gt;=YEAR($T203),$W203,0))</f>
        <v/>
      </c>
      <c r="BK203" s="240">
        <f>IF(OR(NOT(ISNUMBER($T203)),ISBLANK($W203),NOT(ISNUMBER($X203))),0,IF(BK$132&gt;=YEAR($T203),$W203,0))</f>
        <v/>
      </c>
      <c r="BL203" s="240">
        <f>IF(OR(NOT(ISNUMBER($T203)),ISBLANK($W203),NOT(ISNUMBER($X203))),0,IF(BL$132&gt;=YEAR($T203),$W203,0))</f>
        <v/>
      </c>
      <c r="BM203" s="240">
        <f>IF(OR(NOT(ISNUMBER($T203)),ISBLANK($W203),NOT(ISNUMBER($X203))),0,IF(BM$132&gt;=YEAR($T203),$W203,0))</f>
        <v/>
      </c>
      <c r="BN203" s="240">
        <f>IF(OR(NOT(ISNUMBER($T203)),ISBLANK($W203),NOT(ISNUMBER($X203))),0,IF(BN$132&gt;=YEAR($T203),$W203,0))</f>
        <v/>
      </c>
      <c r="BO203" s="240">
        <f>IF(OR(NOT(ISNUMBER($T203)),ISBLANK($W203),NOT(ISNUMBER($X203))),0,IF(BO$132&gt;=YEAR($T203),$W203,0))</f>
        <v/>
      </c>
      <c r="BP203" s="240">
        <f>IF(OR(NOT(ISNUMBER($T203)),ISBLANK($W203),NOT(ISNUMBER($X203))),0,IF(BP$132&gt;=YEAR($T203),$W203,0))</f>
        <v/>
      </c>
      <c r="BQ203" s="240">
        <f>IF(OR(NOT(ISNUMBER($T203)),ISBLANK($W203),NOT(ISNUMBER($X203))),0,IF(BQ$132&gt;=YEAR($T203),$W203,0))</f>
        <v/>
      </c>
      <c r="BR203" s="240">
        <f>IF(OR(NOT(ISNUMBER($T203)),ISBLANK($W203),NOT(ISNUMBER($X203))),0,IF(BR$132&gt;=YEAR($T203),$W203,0))</f>
        <v/>
      </c>
      <c r="BS203" s="240">
        <f>IF(OR(NOT(ISNUMBER($T203)),ISBLANK($W203),NOT(ISNUMBER($X203))),0,IF(BS$132&gt;=YEAR($T203),$W203,0))</f>
        <v/>
      </c>
      <c r="BT203" s="240">
        <f>IF(OR(NOT(ISNUMBER($T203)),ISBLANK($W203),NOT(ISNUMBER($X203))),0,IF(BT$132&gt;=YEAR($T203),$W203,0))</f>
        <v/>
      </c>
      <c r="BU203" s="240">
        <f>IF(OR(NOT(ISNUMBER($T203)),ISBLANK($W203),NOT(ISNUMBER($X203))),0,IF(BU$132&gt;=YEAR($T203),$W203,0))</f>
        <v/>
      </c>
      <c r="BV203" s="240">
        <f>IF(OR(NOT(ISNUMBER($T203)),ISBLANK($W203),NOT(ISNUMBER($X203))),0,IF(BV$132&gt;=YEAR($T203),$W203,0))</f>
        <v/>
      </c>
      <c r="BW203" s="240">
        <f>IF(OR(NOT(ISNUMBER($T203)),ISBLANK($W203),NOT(ISNUMBER($X203))),0,IF(BW$132&gt;=YEAR($T203),$W203,0))</f>
        <v/>
      </c>
      <c r="BX203" s="240">
        <f>IF(OR(NOT(ISNUMBER($T203)),ISBLANK($W203),NOT(ISNUMBER($X203))),0,IF(BX$132&gt;=YEAR($T203),$W203,0))</f>
        <v/>
      </c>
      <c r="BY203" s="240">
        <f>IF(OR(NOT(ISNUMBER($T203)),ISBLANK($W203),NOT(ISNUMBER($X203))),0,IF(BY$132&gt;=YEAR($T203),$W203,0))</f>
        <v/>
      </c>
    </row>
    <row r="204" ht="15" customHeight="1" s="503">
      <c r="S204" s="12">
        <f>S79</f>
        <v/>
      </c>
      <c r="T204" s="176">
        <f>IFERROR( IF(ISBLANK(C85),"",IF(C85&lt;HLOOKUP(S79,$Z$275:$AC$280,5,FALSE),"",C85 ) ),"")</f>
        <v/>
      </c>
      <c r="U204" s="527">
        <f>U79</f>
        <v/>
      </c>
      <c r="V204" s="285">
        <f>V79</f>
        <v/>
      </c>
      <c r="W204" s="512">
        <f>W79</f>
        <v/>
      </c>
      <c r="X204" s="512">
        <f>X79</f>
        <v/>
      </c>
      <c r="Z204" s="240">
        <f>IF(OR(NOT(ISNUMBER($T204)),ISBLANK($W204),NOT(ISNUMBER($X204))),0,IF(Z$132&gt;=YEAR($T204),$W204,0))</f>
        <v/>
      </c>
      <c r="AA204" s="240">
        <f>IF(OR(NOT(ISNUMBER($T204)),ISBLANK($W204),NOT(ISNUMBER($X204))),0,IF(AA$132&gt;=YEAR($T204),$W204,0))</f>
        <v/>
      </c>
      <c r="AB204" s="240">
        <f>IF(OR(NOT(ISNUMBER($T204)),ISBLANK($W204),NOT(ISNUMBER($X204))),0,IF(AB$132&gt;=YEAR($T204),$W204,0))</f>
        <v/>
      </c>
      <c r="AC204" s="240">
        <f>IF(OR(NOT(ISNUMBER($T204)),ISBLANK($W204),NOT(ISNUMBER($X204))),0,IF(AC$132&gt;=YEAR($T204),$W204,0))</f>
        <v/>
      </c>
      <c r="AD204" s="240">
        <f>IF(OR(NOT(ISNUMBER($T204)),ISBLANK($W204),NOT(ISNUMBER($X204))),0,IF(AD$132&gt;=YEAR($T204),$W204,0))</f>
        <v/>
      </c>
      <c r="AE204" s="240">
        <f>IF(OR(NOT(ISNUMBER($T204)),ISBLANK($W204),NOT(ISNUMBER($X204))),0,IF(AE$132&gt;=YEAR($T204),$W204,0))</f>
        <v/>
      </c>
      <c r="AF204" s="240">
        <f>IF(OR(NOT(ISNUMBER($T204)),ISBLANK($W204),NOT(ISNUMBER($X204))),0,IF(AF$132&gt;=YEAR($T204),$W204,0))</f>
        <v/>
      </c>
      <c r="AG204" s="240">
        <f>IF(OR(NOT(ISNUMBER($T204)),ISBLANK($W204),NOT(ISNUMBER($X204))),0,IF(AG$132&gt;=YEAR($T204),$W204,0))</f>
        <v/>
      </c>
      <c r="AH204" s="240">
        <f>IF(OR(NOT(ISNUMBER($T204)),ISBLANK($W204),NOT(ISNUMBER($X204))),0,IF(AH$132&gt;=YEAR($T204),$W204,0))</f>
        <v/>
      </c>
      <c r="AI204" s="240">
        <f>IF(OR(NOT(ISNUMBER($T204)),ISBLANK($W204),NOT(ISNUMBER($X204))),0,IF(AI$132&gt;=YEAR($T204),$W204,0))</f>
        <v/>
      </c>
      <c r="AJ204" s="240">
        <f>IF(OR(NOT(ISNUMBER($T204)),ISBLANK($W204),NOT(ISNUMBER($X204))),0,IF(AJ$132&gt;=YEAR($T204),$W204,0))</f>
        <v/>
      </c>
      <c r="AK204" s="240">
        <f>IF(OR(NOT(ISNUMBER($T204)),ISBLANK($W204),NOT(ISNUMBER($X204))),0,IF(AK$132&gt;=YEAR($T204),$W204,0))</f>
        <v/>
      </c>
      <c r="AL204" s="240">
        <f>IF(OR(NOT(ISNUMBER($T204)),ISBLANK($W204),NOT(ISNUMBER($X204))),0,IF(AL$132&gt;=YEAR($T204),$W204,0))</f>
        <v/>
      </c>
      <c r="AM204" s="240">
        <f>IF(OR(NOT(ISNUMBER($T204)),ISBLANK($W204),NOT(ISNUMBER($X204))),0,IF(AM$132&gt;=YEAR($T204),$W204,0))</f>
        <v/>
      </c>
      <c r="AN204" s="240">
        <f>IF(OR(NOT(ISNUMBER($T204)),ISBLANK($W204),NOT(ISNUMBER($X204))),0,IF(AN$132&gt;=YEAR($T204),$W204,0))</f>
        <v/>
      </c>
      <c r="AO204" s="240">
        <f>IF(OR(NOT(ISNUMBER($T204)),ISBLANK($W204),NOT(ISNUMBER($X204))),0,IF(AO$132&gt;=YEAR($T204),$W204,0))</f>
        <v/>
      </c>
      <c r="AP204" s="240">
        <f>IF(OR(NOT(ISNUMBER($T204)),ISBLANK($W204),NOT(ISNUMBER($X204))),0,IF(AP$132&gt;=YEAR($T204),$W204,0))</f>
        <v/>
      </c>
      <c r="AQ204" s="240">
        <f>IF(OR(NOT(ISNUMBER($T204)),ISBLANK($W204),NOT(ISNUMBER($X204))),0,IF(AQ$132&gt;=YEAR($T204),$W204,0))</f>
        <v/>
      </c>
      <c r="AR204" s="240">
        <f>IF(OR(NOT(ISNUMBER($T204)),ISBLANK($W204),NOT(ISNUMBER($X204))),0,IF(AR$132&gt;=YEAR($T204),$W204,0))</f>
        <v/>
      </c>
      <c r="AS204" s="240">
        <f>IF(OR(NOT(ISNUMBER($T204)),ISBLANK($W204),NOT(ISNUMBER($X204))),0,IF(AS$132&gt;=YEAR($T204),$W204,0))</f>
        <v/>
      </c>
      <c r="AT204" s="240">
        <f>IF(OR(NOT(ISNUMBER($T204)),ISBLANK($W204),NOT(ISNUMBER($X204))),0,IF(AT$132&gt;=YEAR($T204),$W204,0))</f>
        <v/>
      </c>
      <c r="AU204" s="240">
        <f>IF(OR(NOT(ISNUMBER($T204)),ISBLANK($W204),NOT(ISNUMBER($X204))),0,IF(AU$132&gt;=YEAR($T204),$W204,0))</f>
        <v/>
      </c>
      <c r="AV204" s="240">
        <f>IF(OR(NOT(ISNUMBER($T204)),ISBLANK($W204),NOT(ISNUMBER($X204))),0,IF(AV$132&gt;=YEAR($T204),$W204,0))</f>
        <v/>
      </c>
      <c r="AW204" s="240">
        <f>IF(OR(NOT(ISNUMBER($T204)),ISBLANK($W204),NOT(ISNUMBER($X204))),0,IF(AW$132&gt;=YEAR($T204),$W204,0))</f>
        <v/>
      </c>
      <c r="AX204" s="240">
        <f>IF(OR(NOT(ISNUMBER($T204)),ISBLANK($W204),NOT(ISNUMBER($X204))),0,IF(AX$132&gt;=YEAR($T204),$W204,0))</f>
        <v/>
      </c>
      <c r="AY204" s="240">
        <f>IF(OR(NOT(ISNUMBER($T204)),ISBLANK($W204),NOT(ISNUMBER($X204))),0,IF(AY$132&gt;=YEAR($T204),$W204,0))</f>
        <v/>
      </c>
      <c r="AZ204" s="240">
        <f>IF(OR(NOT(ISNUMBER($T204)),ISBLANK($W204),NOT(ISNUMBER($X204))),0,IF(AZ$132&gt;=YEAR($T204),$W204,0))</f>
        <v/>
      </c>
      <c r="BA204" s="240">
        <f>IF(OR(NOT(ISNUMBER($T204)),ISBLANK($W204),NOT(ISNUMBER($X204))),0,IF(BA$132&gt;=YEAR($T204),$W204,0))</f>
        <v/>
      </c>
      <c r="BB204" s="240">
        <f>IF(OR(NOT(ISNUMBER($T204)),ISBLANK($W204),NOT(ISNUMBER($X204))),0,IF(BB$132&gt;=YEAR($T204),$W204,0))</f>
        <v/>
      </c>
      <c r="BC204" s="240">
        <f>IF(OR(NOT(ISNUMBER($T204)),ISBLANK($W204),NOT(ISNUMBER($X204))),0,IF(BC$132&gt;=YEAR($T204),$W204,0))</f>
        <v/>
      </c>
      <c r="BD204" s="240">
        <f>IF(OR(NOT(ISNUMBER($T204)),ISBLANK($W204),NOT(ISNUMBER($X204))),0,IF(BD$132&gt;=YEAR($T204),$W204,0))</f>
        <v/>
      </c>
      <c r="BE204" s="240">
        <f>IF(OR(NOT(ISNUMBER($T204)),ISBLANK($W204),NOT(ISNUMBER($X204))),0,IF(BE$132&gt;=YEAR($T204),$W204,0))</f>
        <v/>
      </c>
      <c r="BF204" s="240">
        <f>IF(OR(NOT(ISNUMBER($T204)),ISBLANK($W204),NOT(ISNUMBER($X204))),0,IF(BF$132&gt;=YEAR($T204),$W204,0))</f>
        <v/>
      </c>
      <c r="BG204" s="240">
        <f>IF(OR(NOT(ISNUMBER($T204)),ISBLANK($W204),NOT(ISNUMBER($X204))),0,IF(BG$132&gt;=YEAR($T204),$W204,0))</f>
        <v/>
      </c>
      <c r="BH204" s="240">
        <f>IF(OR(NOT(ISNUMBER($T204)),ISBLANK($W204),NOT(ISNUMBER($X204))),0,IF(BH$132&gt;=YEAR($T204),$W204,0))</f>
        <v/>
      </c>
      <c r="BI204" s="240">
        <f>IF(OR(NOT(ISNUMBER($T204)),ISBLANK($W204),NOT(ISNUMBER($X204))),0,IF(BI$132&gt;=YEAR($T204),$W204,0))</f>
        <v/>
      </c>
      <c r="BJ204" s="240">
        <f>IF(OR(NOT(ISNUMBER($T204)),ISBLANK($W204),NOT(ISNUMBER($X204))),0,IF(BJ$132&gt;=YEAR($T204),$W204,0))</f>
        <v/>
      </c>
      <c r="BK204" s="240">
        <f>IF(OR(NOT(ISNUMBER($T204)),ISBLANK($W204),NOT(ISNUMBER($X204))),0,IF(BK$132&gt;=YEAR($T204),$W204,0))</f>
        <v/>
      </c>
      <c r="BL204" s="240">
        <f>IF(OR(NOT(ISNUMBER($T204)),ISBLANK($W204),NOT(ISNUMBER($X204))),0,IF(BL$132&gt;=YEAR($T204),$W204,0))</f>
        <v/>
      </c>
      <c r="BM204" s="240">
        <f>IF(OR(NOT(ISNUMBER($T204)),ISBLANK($W204),NOT(ISNUMBER($X204))),0,IF(BM$132&gt;=YEAR($T204),$W204,0))</f>
        <v/>
      </c>
      <c r="BN204" s="240">
        <f>IF(OR(NOT(ISNUMBER($T204)),ISBLANK($W204),NOT(ISNUMBER($X204))),0,IF(BN$132&gt;=YEAR($T204),$W204,0))</f>
        <v/>
      </c>
      <c r="BO204" s="240">
        <f>IF(OR(NOT(ISNUMBER($T204)),ISBLANK($W204),NOT(ISNUMBER($X204))),0,IF(BO$132&gt;=YEAR($T204),$W204,0))</f>
        <v/>
      </c>
      <c r="BP204" s="240">
        <f>IF(OR(NOT(ISNUMBER($T204)),ISBLANK($W204),NOT(ISNUMBER($X204))),0,IF(BP$132&gt;=YEAR($T204),$W204,0))</f>
        <v/>
      </c>
      <c r="BQ204" s="240">
        <f>IF(OR(NOT(ISNUMBER($T204)),ISBLANK($W204),NOT(ISNUMBER($X204))),0,IF(BQ$132&gt;=YEAR($T204),$W204,0))</f>
        <v/>
      </c>
      <c r="BR204" s="240">
        <f>IF(OR(NOT(ISNUMBER($T204)),ISBLANK($W204),NOT(ISNUMBER($X204))),0,IF(BR$132&gt;=YEAR($T204),$W204,0))</f>
        <v/>
      </c>
      <c r="BS204" s="240">
        <f>IF(OR(NOT(ISNUMBER($T204)),ISBLANK($W204),NOT(ISNUMBER($X204))),0,IF(BS$132&gt;=YEAR($T204),$W204,0))</f>
        <v/>
      </c>
      <c r="BT204" s="240">
        <f>IF(OR(NOT(ISNUMBER($T204)),ISBLANK($W204),NOT(ISNUMBER($X204))),0,IF(BT$132&gt;=YEAR($T204),$W204,0))</f>
        <v/>
      </c>
      <c r="BU204" s="240">
        <f>IF(OR(NOT(ISNUMBER($T204)),ISBLANK($W204),NOT(ISNUMBER($X204))),0,IF(BU$132&gt;=YEAR($T204),$W204,0))</f>
        <v/>
      </c>
      <c r="BV204" s="240">
        <f>IF(OR(NOT(ISNUMBER($T204)),ISBLANK($W204),NOT(ISNUMBER($X204))),0,IF(BV$132&gt;=YEAR($T204),$W204,0))</f>
        <v/>
      </c>
      <c r="BW204" s="240">
        <f>IF(OR(NOT(ISNUMBER($T204)),ISBLANK($W204),NOT(ISNUMBER($X204))),0,IF(BW$132&gt;=YEAR($T204),$W204,0))</f>
        <v/>
      </c>
      <c r="BX204" s="240">
        <f>IF(OR(NOT(ISNUMBER($T204)),ISBLANK($W204),NOT(ISNUMBER($X204))),0,IF(BX$132&gt;=YEAR($T204),$W204,0))</f>
        <v/>
      </c>
      <c r="BY204" s="240">
        <f>IF(OR(NOT(ISNUMBER($T204)),ISBLANK($W204),NOT(ISNUMBER($X204))),0,IF(BY$132&gt;=YEAR($T204),$W204,0))</f>
        <v/>
      </c>
    </row>
    <row r="205" ht="15" customHeight="1" s="503">
      <c r="S205" s="12">
        <f>S80</f>
        <v/>
      </c>
      <c r="T205" s="176">
        <f>IFERROR( IF(ISBLANK(C86),"",IF(C86&lt;HLOOKUP(S80,$Z$275:$AC$280,5,FALSE),"",C86 ) ),"")</f>
        <v/>
      </c>
      <c r="U205" s="527">
        <f>U80</f>
        <v/>
      </c>
      <c r="V205" s="285">
        <f>V80</f>
        <v/>
      </c>
      <c r="W205" s="512">
        <f>W80</f>
        <v/>
      </c>
      <c r="X205" s="512">
        <f>X80</f>
        <v/>
      </c>
      <c r="Z205" s="240">
        <f>IF(OR(NOT(ISNUMBER($T205)),ISBLANK($W205),NOT(ISNUMBER($X205))),0,IF(Z$132&gt;=YEAR($T205),$W205,0))</f>
        <v/>
      </c>
      <c r="AA205" s="240">
        <f>IF(OR(NOT(ISNUMBER($T205)),ISBLANK($W205),NOT(ISNUMBER($X205))),0,IF(AA$132&gt;=YEAR($T205),$W205,0))</f>
        <v/>
      </c>
      <c r="AB205" s="240">
        <f>IF(OR(NOT(ISNUMBER($T205)),ISBLANK($W205),NOT(ISNUMBER($X205))),0,IF(AB$132&gt;=YEAR($T205),$W205,0))</f>
        <v/>
      </c>
      <c r="AC205" s="240">
        <f>IF(OR(NOT(ISNUMBER($T205)),ISBLANK($W205),NOT(ISNUMBER($X205))),0,IF(AC$132&gt;=YEAR($T205),$W205,0))</f>
        <v/>
      </c>
      <c r="AD205" s="240">
        <f>IF(OR(NOT(ISNUMBER($T205)),ISBLANK($W205),NOT(ISNUMBER($X205))),0,IF(AD$132&gt;=YEAR($T205),$W205,0))</f>
        <v/>
      </c>
      <c r="AE205" s="240">
        <f>IF(OR(NOT(ISNUMBER($T205)),ISBLANK($W205),NOT(ISNUMBER($X205))),0,IF(AE$132&gt;=YEAR($T205),$W205,0))</f>
        <v/>
      </c>
      <c r="AF205" s="240">
        <f>IF(OR(NOT(ISNUMBER($T205)),ISBLANK($W205),NOT(ISNUMBER($X205))),0,IF(AF$132&gt;=YEAR($T205),$W205,0))</f>
        <v/>
      </c>
      <c r="AG205" s="240">
        <f>IF(OR(NOT(ISNUMBER($T205)),ISBLANK($W205),NOT(ISNUMBER($X205))),0,IF(AG$132&gt;=YEAR($T205),$W205,0))</f>
        <v/>
      </c>
      <c r="AH205" s="240">
        <f>IF(OR(NOT(ISNUMBER($T205)),ISBLANK($W205),NOT(ISNUMBER($X205))),0,IF(AH$132&gt;=YEAR($T205),$W205,0))</f>
        <v/>
      </c>
      <c r="AI205" s="240">
        <f>IF(OR(NOT(ISNUMBER($T205)),ISBLANK($W205),NOT(ISNUMBER($X205))),0,IF(AI$132&gt;=YEAR($T205),$W205,0))</f>
        <v/>
      </c>
      <c r="AJ205" s="240">
        <f>IF(OR(NOT(ISNUMBER($T205)),ISBLANK($W205),NOT(ISNUMBER($X205))),0,IF(AJ$132&gt;=YEAR($T205),$W205,0))</f>
        <v/>
      </c>
      <c r="AK205" s="240">
        <f>IF(OR(NOT(ISNUMBER($T205)),ISBLANK($W205),NOT(ISNUMBER($X205))),0,IF(AK$132&gt;=YEAR($T205),$W205,0))</f>
        <v/>
      </c>
      <c r="AL205" s="240">
        <f>IF(OR(NOT(ISNUMBER($T205)),ISBLANK($W205),NOT(ISNUMBER($X205))),0,IF(AL$132&gt;=YEAR($T205),$W205,0))</f>
        <v/>
      </c>
      <c r="AM205" s="240">
        <f>IF(OR(NOT(ISNUMBER($T205)),ISBLANK($W205),NOT(ISNUMBER($X205))),0,IF(AM$132&gt;=YEAR($T205),$W205,0))</f>
        <v/>
      </c>
      <c r="AN205" s="240">
        <f>IF(OR(NOT(ISNUMBER($T205)),ISBLANK($W205),NOT(ISNUMBER($X205))),0,IF(AN$132&gt;=YEAR($T205),$W205,0))</f>
        <v/>
      </c>
      <c r="AO205" s="240">
        <f>IF(OR(NOT(ISNUMBER($T205)),ISBLANK($W205),NOT(ISNUMBER($X205))),0,IF(AO$132&gt;=YEAR($T205),$W205,0))</f>
        <v/>
      </c>
      <c r="AP205" s="240">
        <f>IF(OR(NOT(ISNUMBER($T205)),ISBLANK($W205),NOT(ISNUMBER($X205))),0,IF(AP$132&gt;=YEAR($T205),$W205,0))</f>
        <v/>
      </c>
      <c r="AQ205" s="240">
        <f>IF(OR(NOT(ISNUMBER($T205)),ISBLANK($W205),NOT(ISNUMBER($X205))),0,IF(AQ$132&gt;=YEAR($T205),$W205,0))</f>
        <v/>
      </c>
      <c r="AR205" s="240">
        <f>IF(OR(NOT(ISNUMBER($T205)),ISBLANK($W205),NOT(ISNUMBER($X205))),0,IF(AR$132&gt;=YEAR($T205),$W205,0))</f>
        <v/>
      </c>
      <c r="AS205" s="240">
        <f>IF(OR(NOT(ISNUMBER($T205)),ISBLANK($W205),NOT(ISNUMBER($X205))),0,IF(AS$132&gt;=YEAR($T205),$W205,0))</f>
        <v/>
      </c>
      <c r="AT205" s="240">
        <f>IF(OR(NOT(ISNUMBER($T205)),ISBLANK($W205),NOT(ISNUMBER($X205))),0,IF(AT$132&gt;=YEAR($T205),$W205,0))</f>
        <v/>
      </c>
      <c r="AU205" s="240">
        <f>IF(OR(NOT(ISNUMBER($T205)),ISBLANK($W205),NOT(ISNUMBER($X205))),0,IF(AU$132&gt;=YEAR($T205),$W205,0))</f>
        <v/>
      </c>
      <c r="AV205" s="240">
        <f>IF(OR(NOT(ISNUMBER($T205)),ISBLANK($W205),NOT(ISNUMBER($X205))),0,IF(AV$132&gt;=YEAR($T205),$W205,0))</f>
        <v/>
      </c>
      <c r="AW205" s="240">
        <f>IF(OR(NOT(ISNUMBER($T205)),ISBLANK($W205),NOT(ISNUMBER($X205))),0,IF(AW$132&gt;=YEAR($T205),$W205,0))</f>
        <v/>
      </c>
      <c r="AX205" s="240">
        <f>IF(OR(NOT(ISNUMBER($T205)),ISBLANK($W205),NOT(ISNUMBER($X205))),0,IF(AX$132&gt;=YEAR($T205),$W205,0))</f>
        <v/>
      </c>
      <c r="AY205" s="240">
        <f>IF(OR(NOT(ISNUMBER($T205)),ISBLANK($W205),NOT(ISNUMBER($X205))),0,IF(AY$132&gt;=YEAR($T205),$W205,0))</f>
        <v/>
      </c>
      <c r="AZ205" s="240">
        <f>IF(OR(NOT(ISNUMBER($T205)),ISBLANK($W205),NOT(ISNUMBER($X205))),0,IF(AZ$132&gt;=YEAR($T205),$W205,0))</f>
        <v/>
      </c>
      <c r="BA205" s="240">
        <f>IF(OR(NOT(ISNUMBER($T205)),ISBLANK($W205),NOT(ISNUMBER($X205))),0,IF(BA$132&gt;=YEAR($T205),$W205,0))</f>
        <v/>
      </c>
      <c r="BB205" s="240">
        <f>IF(OR(NOT(ISNUMBER($T205)),ISBLANK($W205),NOT(ISNUMBER($X205))),0,IF(BB$132&gt;=YEAR($T205),$W205,0))</f>
        <v/>
      </c>
      <c r="BC205" s="240">
        <f>IF(OR(NOT(ISNUMBER($T205)),ISBLANK($W205),NOT(ISNUMBER($X205))),0,IF(BC$132&gt;=YEAR($T205),$W205,0))</f>
        <v/>
      </c>
      <c r="BD205" s="240">
        <f>IF(OR(NOT(ISNUMBER($T205)),ISBLANK($W205),NOT(ISNUMBER($X205))),0,IF(BD$132&gt;=YEAR($T205),$W205,0))</f>
        <v/>
      </c>
      <c r="BE205" s="240">
        <f>IF(OR(NOT(ISNUMBER($T205)),ISBLANK($W205),NOT(ISNUMBER($X205))),0,IF(BE$132&gt;=YEAR($T205),$W205,0))</f>
        <v/>
      </c>
      <c r="BF205" s="240">
        <f>IF(OR(NOT(ISNUMBER($T205)),ISBLANK($W205),NOT(ISNUMBER($X205))),0,IF(BF$132&gt;=YEAR($T205),$W205,0))</f>
        <v/>
      </c>
      <c r="BG205" s="240">
        <f>IF(OR(NOT(ISNUMBER($T205)),ISBLANK($W205),NOT(ISNUMBER($X205))),0,IF(BG$132&gt;=YEAR($T205),$W205,0))</f>
        <v/>
      </c>
      <c r="BH205" s="240">
        <f>IF(OR(NOT(ISNUMBER($T205)),ISBLANK($W205),NOT(ISNUMBER($X205))),0,IF(BH$132&gt;=YEAR($T205),$W205,0))</f>
        <v/>
      </c>
      <c r="BI205" s="240">
        <f>IF(OR(NOT(ISNUMBER($T205)),ISBLANK($W205),NOT(ISNUMBER($X205))),0,IF(BI$132&gt;=YEAR($T205),$W205,0))</f>
        <v/>
      </c>
      <c r="BJ205" s="240">
        <f>IF(OR(NOT(ISNUMBER($T205)),ISBLANK($W205),NOT(ISNUMBER($X205))),0,IF(BJ$132&gt;=YEAR($T205),$W205,0))</f>
        <v/>
      </c>
      <c r="BK205" s="240">
        <f>IF(OR(NOT(ISNUMBER($T205)),ISBLANK($W205),NOT(ISNUMBER($X205))),0,IF(BK$132&gt;=YEAR($T205),$W205,0))</f>
        <v/>
      </c>
      <c r="BL205" s="240">
        <f>IF(OR(NOT(ISNUMBER($T205)),ISBLANK($W205),NOT(ISNUMBER($X205))),0,IF(BL$132&gt;=YEAR($T205),$W205,0))</f>
        <v/>
      </c>
      <c r="BM205" s="240">
        <f>IF(OR(NOT(ISNUMBER($T205)),ISBLANK($W205),NOT(ISNUMBER($X205))),0,IF(BM$132&gt;=YEAR($T205),$W205,0))</f>
        <v/>
      </c>
      <c r="BN205" s="240">
        <f>IF(OR(NOT(ISNUMBER($T205)),ISBLANK($W205),NOT(ISNUMBER($X205))),0,IF(BN$132&gt;=YEAR($T205),$W205,0))</f>
        <v/>
      </c>
      <c r="BO205" s="240">
        <f>IF(OR(NOT(ISNUMBER($T205)),ISBLANK($W205),NOT(ISNUMBER($X205))),0,IF(BO$132&gt;=YEAR($T205),$W205,0))</f>
        <v/>
      </c>
      <c r="BP205" s="240">
        <f>IF(OR(NOT(ISNUMBER($T205)),ISBLANK($W205),NOT(ISNUMBER($X205))),0,IF(BP$132&gt;=YEAR($T205),$W205,0))</f>
        <v/>
      </c>
      <c r="BQ205" s="240">
        <f>IF(OR(NOT(ISNUMBER($T205)),ISBLANK($W205),NOT(ISNUMBER($X205))),0,IF(BQ$132&gt;=YEAR($T205),$W205,0))</f>
        <v/>
      </c>
      <c r="BR205" s="240">
        <f>IF(OR(NOT(ISNUMBER($T205)),ISBLANK($W205),NOT(ISNUMBER($X205))),0,IF(BR$132&gt;=YEAR($T205),$W205,0))</f>
        <v/>
      </c>
      <c r="BS205" s="240">
        <f>IF(OR(NOT(ISNUMBER($T205)),ISBLANK($W205),NOT(ISNUMBER($X205))),0,IF(BS$132&gt;=YEAR($T205),$W205,0))</f>
        <v/>
      </c>
      <c r="BT205" s="240">
        <f>IF(OR(NOT(ISNUMBER($T205)),ISBLANK($W205),NOT(ISNUMBER($X205))),0,IF(BT$132&gt;=YEAR($T205),$W205,0))</f>
        <v/>
      </c>
      <c r="BU205" s="240">
        <f>IF(OR(NOT(ISNUMBER($T205)),ISBLANK($W205),NOT(ISNUMBER($X205))),0,IF(BU$132&gt;=YEAR($T205),$W205,0))</f>
        <v/>
      </c>
      <c r="BV205" s="240">
        <f>IF(OR(NOT(ISNUMBER($T205)),ISBLANK($W205),NOT(ISNUMBER($X205))),0,IF(BV$132&gt;=YEAR($T205),$W205,0))</f>
        <v/>
      </c>
      <c r="BW205" s="240">
        <f>IF(OR(NOT(ISNUMBER($T205)),ISBLANK($W205),NOT(ISNUMBER($X205))),0,IF(BW$132&gt;=YEAR($T205),$W205,0))</f>
        <v/>
      </c>
      <c r="BX205" s="240">
        <f>IF(OR(NOT(ISNUMBER($T205)),ISBLANK($W205),NOT(ISNUMBER($X205))),0,IF(BX$132&gt;=YEAR($T205),$W205,0))</f>
        <v/>
      </c>
      <c r="BY205" s="240">
        <f>IF(OR(NOT(ISNUMBER($T205)),ISBLANK($W205),NOT(ISNUMBER($X205))),0,IF(BY$132&gt;=YEAR($T205),$W205,0))</f>
        <v/>
      </c>
    </row>
    <row r="206" ht="15" customHeight="1" s="503">
      <c r="S206" s="12">
        <f>S81</f>
        <v/>
      </c>
      <c r="T206" s="176">
        <f>IFERROR( IF(ISBLANK(C87),"",IF(C87&lt;HLOOKUP(S81,$Z$275:$AC$280,5,FALSE),"",C87 ) ),"")</f>
        <v/>
      </c>
      <c r="U206" s="527">
        <f>U81</f>
        <v/>
      </c>
      <c r="V206" s="285">
        <f>V81</f>
        <v/>
      </c>
      <c r="W206" s="512">
        <f>W81</f>
        <v/>
      </c>
      <c r="X206" s="512">
        <f>X81</f>
        <v/>
      </c>
      <c r="Z206" s="240">
        <f>IF(OR(NOT(ISNUMBER($T206)),ISBLANK($W206),NOT(ISNUMBER($X206))),0,IF(Z$132&gt;=YEAR($T206),$W206,0))</f>
        <v/>
      </c>
      <c r="AA206" s="240">
        <f>IF(OR(NOT(ISNUMBER($T206)),ISBLANK($W206),NOT(ISNUMBER($X206))),0,IF(AA$132&gt;=YEAR($T206),$W206,0))</f>
        <v/>
      </c>
      <c r="AB206" s="240">
        <f>IF(OR(NOT(ISNUMBER($T206)),ISBLANK($W206),NOT(ISNUMBER($X206))),0,IF(AB$132&gt;=YEAR($T206),$W206,0))</f>
        <v/>
      </c>
      <c r="AC206" s="240">
        <f>IF(OR(NOT(ISNUMBER($T206)),ISBLANK($W206),NOT(ISNUMBER($X206))),0,IF(AC$132&gt;=YEAR($T206),$W206,0))</f>
        <v/>
      </c>
      <c r="AD206" s="240">
        <f>IF(OR(NOT(ISNUMBER($T206)),ISBLANK($W206),NOT(ISNUMBER($X206))),0,IF(AD$132&gt;=YEAR($T206),$W206,0))</f>
        <v/>
      </c>
      <c r="AE206" s="240">
        <f>IF(OR(NOT(ISNUMBER($T206)),ISBLANK($W206),NOT(ISNUMBER($X206))),0,IF(AE$132&gt;=YEAR($T206),$W206,0))</f>
        <v/>
      </c>
      <c r="AF206" s="240">
        <f>IF(OR(NOT(ISNUMBER($T206)),ISBLANK($W206),NOT(ISNUMBER($X206))),0,IF(AF$132&gt;=YEAR($T206),$W206,0))</f>
        <v/>
      </c>
      <c r="AG206" s="240">
        <f>IF(OR(NOT(ISNUMBER($T206)),ISBLANK($W206),NOT(ISNUMBER($X206))),0,IF(AG$132&gt;=YEAR($T206),$W206,0))</f>
        <v/>
      </c>
      <c r="AH206" s="240">
        <f>IF(OR(NOT(ISNUMBER($T206)),ISBLANK($W206),NOT(ISNUMBER($X206))),0,IF(AH$132&gt;=YEAR($T206),$W206,0))</f>
        <v/>
      </c>
      <c r="AI206" s="240">
        <f>IF(OR(NOT(ISNUMBER($T206)),ISBLANK($W206),NOT(ISNUMBER($X206))),0,IF(AI$132&gt;=YEAR($T206),$W206,0))</f>
        <v/>
      </c>
      <c r="AJ206" s="240">
        <f>IF(OR(NOT(ISNUMBER($T206)),ISBLANK($W206),NOT(ISNUMBER($X206))),0,IF(AJ$132&gt;=YEAR($T206),$W206,0))</f>
        <v/>
      </c>
      <c r="AK206" s="240">
        <f>IF(OR(NOT(ISNUMBER($T206)),ISBLANK($W206),NOT(ISNUMBER($X206))),0,IF(AK$132&gt;=YEAR($T206),$W206,0))</f>
        <v/>
      </c>
      <c r="AL206" s="240">
        <f>IF(OR(NOT(ISNUMBER($T206)),ISBLANK($W206),NOT(ISNUMBER($X206))),0,IF(AL$132&gt;=YEAR($T206),$W206,0))</f>
        <v/>
      </c>
      <c r="AM206" s="240">
        <f>IF(OR(NOT(ISNUMBER($T206)),ISBLANK($W206),NOT(ISNUMBER($X206))),0,IF(AM$132&gt;=YEAR($T206),$W206,0))</f>
        <v/>
      </c>
      <c r="AN206" s="240">
        <f>IF(OR(NOT(ISNUMBER($T206)),ISBLANK($W206),NOT(ISNUMBER($X206))),0,IF(AN$132&gt;=YEAR($T206),$W206,0))</f>
        <v/>
      </c>
      <c r="AO206" s="240">
        <f>IF(OR(NOT(ISNUMBER($T206)),ISBLANK($W206),NOT(ISNUMBER($X206))),0,IF(AO$132&gt;=YEAR($T206),$W206,0))</f>
        <v/>
      </c>
      <c r="AP206" s="240">
        <f>IF(OR(NOT(ISNUMBER($T206)),ISBLANK($W206),NOT(ISNUMBER($X206))),0,IF(AP$132&gt;=YEAR($T206),$W206,0))</f>
        <v/>
      </c>
      <c r="AQ206" s="240">
        <f>IF(OR(NOT(ISNUMBER($T206)),ISBLANK($W206),NOT(ISNUMBER($X206))),0,IF(AQ$132&gt;=YEAR($T206),$W206,0))</f>
        <v/>
      </c>
      <c r="AR206" s="240">
        <f>IF(OR(NOT(ISNUMBER($T206)),ISBLANK($W206),NOT(ISNUMBER($X206))),0,IF(AR$132&gt;=YEAR($T206),$W206,0))</f>
        <v/>
      </c>
      <c r="AS206" s="240">
        <f>IF(OR(NOT(ISNUMBER($T206)),ISBLANK($W206),NOT(ISNUMBER($X206))),0,IF(AS$132&gt;=YEAR($T206),$W206,0))</f>
        <v/>
      </c>
      <c r="AT206" s="240">
        <f>IF(OR(NOT(ISNUMBER($T206)),ISBLANK($W206),NOT(ISNUMBER($X206))),0,IF(AT$132&gt;=YEAR($T206),$W206,0))</f>
        <v/>
      </c>
      <c r="AU206" s="240">
        <f>IF(OR(NOT(ISNUMBER($T206)),ISBLANK($W206),NOT(ISNUMBER($X206))),0,IF(AU$132&gt;=YEAR($T206),$W206,0))</f>
        <v/>
      </c>
      <c r="AV206" s="240">
        <f>IF(OR(NOT(ISNUMBER($T206)),ISBLANK($W206),NOT(ISNUMBER($X206))),0,IF(AV$132&gt;=YEAR($T206),$W206,0))</f>
        <v/>
      </c>
      <c r="AW206" s="240">
        <f>IF(OR(NOT(ISNUMBER($T206)),ISBLANK($W206),NOT(ISNUMBER($X206))),0,IF(AW$132&gt;=YEAR($T206),$W206,0))</f>
        <v/>
      </c>
      <c r="AX206" s="240">
        <f>IF(OR(NOT(ISNUMBER($T206)),ISBLANK($W206),NOT(ISNUMBER($X206))),0,IF(AX$132&gt;=YEAR($T206),$W206,0))</f>
        <v/>
      </c>
      <c r="AY206" s="240">
        <f>IF(OR(NOT(ISNUMBER($T206)),ISBLANK($W206),NOT(ISNUMBER($X206))),0,IF(AY$132&gt;=YEAR($T206),$W206,0))</f>
        <v/>
      </c>
      <c r="AZ206" s="240">
        <f>IF(OR(NOT(ISNUMBER($T206)),ISBLANK($W206),NOT(ISNUMBER($X206))),0,IF(AZ$132&gt;=YEAR($T206),$W206,0))</f>
        <v/>
      </c>
      <c r="BA206" s="240">
        <f>IF(OR(NOT(ISNUMBER($T206)),ISBLANK($W206),NOT(ISNUMBER($X206))),0,IF(BA$132&gt;=YEAR($T206),$W206,0))</f>
        <v/>
      </c>
      <c r="BB206" s="240">
        <f>IF(OR(NOT(ISNUMBER($T206)),ISBLANK($W206),NOT(ISNUMBER($X206))),0,IF(BB$132&gt;=YEAR($T206),$W206,0))</f>
        <v/>
      </c>
      <c r="BC206" s="240">
        <f>IF(OR(NOT(ISNUMBER($T206)),ISBLANK($W206),NOT(ISNUMBER($X206))),0,IF(BC$132&gt;=YEAR($T206),$W206,0))</f>
        <v/>
      </c>
      <c r="BD206" s="240">
        <f>IF(OR(NOT(ISNUMBER($T206)),ISBLANK($W206),NOT(ISNUMBER($X206))),0,IF(BD$132&gt;=YEAR($T206),$W206,0))</f>
        <v/>
      </c>
      <c r="BE206" s="240">
        <f>IF(OR(NOT(ISNUMBER($T206)),ISBLANK($W206),NOT(ISNUMBER($X206))),0,IF(BE$132&gt;=YEAR($T206),$W206,0))</f>
        <v/>
      </c>
      <c r="BF206" s="240">
        <f>IF(OR(NOT(ISNUMBER($T206)),ISBLANK($W206),NOT(ISNUMBER($X206))),0,IF(BF$132&gt;=YEAR($T206),$W206,0))</f>
        <v/>
      </c>
      <c r="BG206" s="240">
        <f>IF(OR(NOT(ISNUMBER($T206)),ISBLANK($W206),NOT(ISNUMBER($X206))),0,IF(BG$132&gt;=YEAR($T206),$W206,0))</f>
        <v/>
      </c>
      <c r="BH206" s="240">
        <f>IF(OR(NOT(ISNUMBER($T206)),ISBLANK($W206),NOT(ISNUMBER($X206))),0,IF(BH$132&gt;=YEAR($T206),$W206,0))</f>
        <v/>
      </c>
      <c r="BI206" s="240">
        <f>IF(OR(NOT(ISNUMBER($T206)),ISBLANK($W206),NOT(ISNUMBER($X206))),0,IF(BI$132&gt;=YEAR($T206),$W206,0))</f>
        <v/>
      </c>
      <c r="BJ206" s="240">
        <f>IF(OR(NOT(ISNUMBER($T206)),ISBLANK($W206),NOT(ISNUMBER($X206))),0,IF(BJ$132&gt;=YEAR($T206),$W206,0))</f>
        <v/>
      </c>
      <c r="BK206" s="240">
        <f>IF(OR(NOT(ISNUMBER($T206)),ISBLANK($W206),NOT(ISNUMBER($X206))),0,IF(BK$132&gt;=YEAR($T206),$W206,0))</f>
        <v/>
      </c>
      <c r="BL206" s="240">
        <f>IF(OR(NOT(ISNUMBER($T206)),ISBLANK($W206),NOT(ISNUMBER($X206))),0,IF(BL$132&gt;=YEAR($T206),$W206,0))</f>
        <v/>
      </c>
      <c r="BM206" s="240">
        <f>IF(OR(NOT(ISNUMBER($T206)),ISBLANK($W206),NOT(ISNUMBER($X206))),0,IF(BM$132&gt;=YEAR($T206),$W206,0))</f>
        <v/>
      </c>
      <c r="BN206" s="240">
        <f>IF(OR(NOT(ISNUMBER($T206)),ISBLANK($W206),NOT(ISNUMBER($X206))),0,IF(BN$132&gt;=YEAR($T206),$W206,0))</f>
        <v/>
      </c>
      <c r="BO206" s="240">
        <f>IF(OR(NOT(ISNUMBER($T206)),ISBLANK($W206),NOT(ISNUMBER($X206))),0,IF(BO$132&gt;=YEAR($T206),$W206,0))</f>
        <v/>
      </c>
      <c r="BP206" s="240">
        <f>IF(OR(NOT(ISNUMBER($T206)),ISBLANK($W206),NOT(ISNUMBER($X206))),0,IF(BP$132&gt;=YEAR($T206),$W206,0))</f>
        <v/>
      </c>
      <c r="BQ206" s="240">
        <f>IF(OR(NOT(ISNUMBER($T206)),ISBLANK($W206),NOT(ISNUMBER($X206))),0,IF(BQ$132&gt;=YEAR($T206),$W206,0))</f>
        <v/>
      </c>
      <c r="BR206" s="240">
        <f>IF(OR(NOT(ISNUMBER($T206)),ISBLANK($W206),NOT(ISNUMBER($X206))),0,IF(BR$132&gt;=YEAR($T206),$W206,0))</f>
        <v/>
      </c>
      <c r="BS206" s="240">
        <f>IF(OR(NOT(ISNUMBER($T206)),ISBLANK($W206),NOT(ISNUMBER($X206))),0,IF(BS$132&gt;=YEAR($T206),$W206,0))</f>
        <v/>
      </c>
      <c r="BT206" s="240">
        <f>IF(OR(NOT(ISNUMBER($T206)),ISBLANK($W206),NOT(ISNUMBER($X206))),0,IF(BT$132&gt;=YEAR($T206),$W206,0))</f>
        <v/>
      </c>
      <c r="BU206" s="240">
        <f>IF(OR(NOT(ISNUMBER($T206)),ISBLANK($W206),NOT(ISNUMBER($X206))),0,IF(BU$132&gt;=YEAR($T206),$W206,0))</f>
        <v/>
      </c>
      <c r="BV206" s="240">
        <f>IF(OR(NOT(ISNUMBER($T206)),ISBLANK($W206),NOT(ISNUMBER($X206))),0,IF(BV$132&gt;=YEAR($T206),$W206,0))</f>
        <v/>
      </c>
      <c r="BW206" s="240">
        <f>IF(OR(NOT(ISNUMBER($T206)),ISBLANK($W206),NOT(ISNUMBER($X206))),0,IF(BW$132&gt;=YEAR($T206),$W206,0))</f>
        <v/>
      </c>
      <c r="BX206" s="240">
        <f>IF(OR(NOT(ISNUMBER($T206)),ISBLANK($W206),NOT(ISNUMBER($X206))),0,IF(BX$132&gt;=YEAR($T206),$W206,0))</f>
        <v/>
      </c>
      <c r="BY206" s="240">
        <f>IF(OR(NOT(ISNUMBER($T206)),ISBLANK($W206),NOT(ISNUMBER($X206))),0,IF(BY$132&gt;=YEAR($T206),$W206,0))</f>
        <v/>
      </c>
    </row>
    <row r="207" ht="15" customHeight="1" s="503">
      <c r="S207" s="12">
        <f>S82</f>
        <v/>
      </c>
      <c r="T207" s="176">
        <f>IFERROR( IF(ISBLANK(C88),"",IF(C88&lt;HLOOKUP(S82,$Z$275:$AC$280,5,FALSE),"",C88 ) ),"")</f>
        <v/>
      </c>
      <c r="U207" s="527">
        <f>U82</f>
        <v/>
      </c>
      <c r="V207" s="285">
        <f>V82</f>
        <v/>
      </c>
      <c r="W207" s="512">
        <f>W82</f>
        <v/>
      </c>
      <c r="X207" s="512">
        <f>X82</f>
        <v/>
      </c>
      <c r="Z207" s="240">
        <f>IF(OR(NOT(ISNUMBER($T207)),ISBLANK($W207),NOT(ISNUMBER($X207))),0,IF(Z$132&gt;=YEAR($T207),$W207,0))</f>
        <v/>
      </c>
      <c r="AA207" s="240">
        <f>IF(OR(NOT(ISNUMBER($T207)),ISBLANK($W207),NOT(ISNUMBER($X207))),0,IF(AA$132&gt;=YEAR($T207),$W207,0))</f>
        <v/>
      </c>
      <c r="AB207" s="240">
        <f>IF(OR(NOT(ISNUMBER($T207)),ISBLANK($W207),NOT(ISNUMBER($X207))),0,IF(AB$132&gt;=YEAR($T207),$W207,0))</f>
        <v/>
      </c>
      <c r="AC207" s="240">
        <f>IF(OR(NOT(ISNUMBER($T207)),ISBLANK($W207),NOT(ISNUMBER($X207))),0,IF(AC$132&gt;=YEAR($T207),$W207,0))</f>
        <v/>
      </c>
      <c r="AD207" s="240">
        <f>IF(OR(NOT(ISNUMBER($T207)),ISBLANK($W207),NOT(ISNUMBER($X207))),0,IF(AD$132&gt;=YEAR($T207),$W207,0))</f>
        <v/>
      </c>
      <c r="AE207" s="240">
        <f>IF(OR(NOT(ISNUMBER($T207)),ISBLANK($W207),NOT(ISNUMBER($X207))),0,IF(AE$132&gt;=YEAR($T207),$W207,0))</f>
        <v/>
      </c>
      <c r="AF207" s="240">
        <f>IF(OR(NOT(ISNUMBER($T207)),ISBLANK($W207),NOT(ISNUMBER($X207))),0,IF(AF$132&gt;=YEAR($T207),$W207,0))</f>
        <v/>
      </c>
      <c r="AG207" s="240">
        <f>IF(OR(NOT(ISNUMBER($T207)),ISBLANK($W207),NOT(ISNUMBER($X207))),0,IF(AG$132&gt;=YEAR($T207),$W207,0))</f>
        <v/>
      </c>
      <c r="AH207" s="240">
        <f>IF(OR(NOT(ISNUMBER($T207)),ISBLANK($W207),NOT(ISNUMBER($X207))),0,IF(AH$132&gt;=YEAR($T207),$W207,0))</f>
        <v/>
      </c>
      <c r="AI207" s="240">
        <f>IF(OR(NOT(ISNUMBER($T207)),ISBLANK($W207),NOT(ISNUMBER($X207))),0,IF(AI$132&gt;=YEAR($T207),$W207,0))</f>
        <v/>
      </c>
      <c r="AJ207" s="240">
        <f>IF(OR(NOT(ISNUMBER($T207)),ISBLANK($W207),NOT(ISNUMBER($X207))),0,IF(AJ$132&gt;=YEAR($T207),$W207,0))</f>
        <v/>
      </c>
      <c r="AK207" s="240">
        <f>IF(OR(NOT(ISNUMBER($T207)),ISBLANK($W207),NOT(ISNUMBER($X207))),0,IF(AK$132&gt;=YEAR($T207),$W207,0))</f>
        <v/>
      </c>
      <c r="AL207" s="240">
        <f>IF(OR(NOT(ISNUMBER($T207)),ISBLANK($W207),NOT(ISNUMBER($X207))),0,IF(AL$132&gt;=YEAR($T207),$W207,0))</f>
        <v/>
      </c>
      <c r="AM207" s="240">
        <f>IF(OR(NOT(ISNUMBER($T207)),ISBLANK($W207),NOT(ISNUMBER($X207))),0,IF(AM$132&gt;=YEAR($T207),$W207,0))</f>
        <v/>
      </c>
      <c r="AN207" s="240">
        <f>IF(OR(NOT(ISNUMBER($T207)),ISBLANK($W207),NOT(ISNUMBER($X207))),0,IF(AN$132&gt;=YEAR($T207),$W207,0))</f>
        <v/>
      </c>
      <c r="AO207" s="240">
        <f>IF(OR(NOT(ISNUMBER($T207)),ISBLANK($W207),NOT(ISNUMBER($X207))),0,IF(AO$132&gt;=YEAR($T207),$W207,0))</f>
        <v/>
      </c>
      <c r="AP207" s="240">
        <f>IF(OR(NOT(ISNUMBER($T207)),ISBLANK($W207),NOT(ISNUMBER($X207))),0,IF(AP$132&gt;=YEAR($T207),$W207,0))</f>
        <v/>
      </c>
      <c r="AQ207" s="240">
        <f>IF(OR(NOT(ISNUMBER($T207)),ISBLANK($W207),NOT(ISNUMBER($X207))),0,IF(AQ$132&gt;=YEAR($T207),$W207,0))</f>
        <v/>
      </c>
      <c r="AR207" s="240">
        <f>IF(OR(NOT(ISNUMBER($T207)),ISBLANK($W207),NOT(ISNUMBER($X207))),0,IF(AR$132&gt;=YEAR($T207),$W207,0))</f>
        <v/>
      </c>
      <c r="AS207" s="240">
        <f>IF(OR(NOT(ISNUMBER($T207)),ISBLANK($W207),NOT(ISNUMBER($X207))),0,IF(AS$132&gt;=YEAR($T207),$W207,0))</f>
        <v/>
      </c>
      <c r="AT207" s="240">
        <f>IF(OR(NOT(ISNUMBER($T207)),ISBLANK($W207),NOT(ISNUMBER($X207))),0,IF(AT$132&gt;=YEAR($T207),$W207,0))</f>
        <v/>
      </c>
      <c r="AU207" s="240">
        <f>IF(OR(NOT(ISNUMBER($T207)),ISBLANK($W207),NOT(ISNUMBER($X207))),0,IF(AU$132&gt;=YEAR($T207),$W207,0))</f>
        <v/>
      </c>
      <c r="AV207" s="240">
        <f>IF(OR(NOT(ISNUMBER($T207)),ISBLANK($W207),NOT(ISNUMBER($X207))),0,IF(AV$132&gt;=YEAR($T207),$W207,0))</f>
        <v/>
      </c>
      <c r="AW207" s="240">
        <f>IF(OR(NOT(ISNUMBER($T207)),ISBLANK($W207),NOT(ISNUMBER($X207))),0,IF(AW$132&gt;=YEAR($T207),$W207,0))</f>
        <v/>
      </c>
      <c r="AX207" s="240">
        <f>IF(OR(NOT(ISNUMBER($T207)),ISBLANK($W207),NOT(ISNUMBER($X207))),0,IF(AX$132&gt;=YEAR($T207),$W207,0))</f>
        <v/>
      </c>
      <c r="AY207" s="240">
        <f>IF(OR(NOT(ISNUMBER($T207)),ISBLANK($W207),NOT(ISNUMBER($X207))),0,IF(AY$132&gt;=YEAR($T207),$W207,0))</f>
        <v/>
      </c>
      <c r="AZ207" s="240">
        <f>IF(OR(NOT(ISNUMBER($T207)),ISBLANK($W207),NOT(ISNUMBER($X207))),0,IF(AZ$132&gt;=YEAR($T207),$W207,0))</f>
        <v/>
      </c>
      <c r="BA207" s="240">
        <f>IF(OR(NOT(ISNUMBER($T207)),ISBLANK($W207),NOT(ISNUMBER($X207))),0,IF(BA$132&gt;=YEAR($T207),$W207,0))</f>
        <v/>
      </c>
      <c r="BB207" s="240">
        <f>IF(OR(NOT(ISNUMBER($T207)),ISBLANK($W207),NOT(ISNUMBER($X207))),0,IF(BB$132&gt;=YEAR($T207),$W207,0))</f>
        <v/>
      </c>
      <c r="BC207" s="240">
        <f>IF(OR(NOT(ISNUMBER($T207)),ISBLANK($W207),NOT(ISNUMBER($X207))),0,IF(BC$132&gt;=YEAR($T207),$W207,0))</f>
        <v/>
      </c>
      <c r="BD207" s="240">
        <f>IF(OR(NOT(ISNUMBER($T207)),ISBLANK($W207),NOT(ISNUMBER($X207))),0,IF(BD$132&gt;=YEAR($T207),$W207,0))</f>
        <v/>
      </c>
      <c r="BE207" s="240">
        <f>IF(OR(NOT(ISNUMBER($T207)),ISBLANK($W207),NOT(ISNUMBER($X207))),0,IF(BE$132&gt;=YEAR($T207),$W207,0))</f>
        <v/>
      </c>
      <c r="BF207" s="240">
        <f>IF(OR(NOT(ISNUMBER($T207)),ISBLANK($W207),NOT(ISNUMBER($X207))),0,IF(BF$132&gt;=YEAR($T207),$W207,0))</f>
        <v/>
      </c>
      <c r="BG207" s="240">
        <f>IF(OR(NOT(ISNUMBER($T207)),ISBLANK($W207),NOT(ISNUMBER($X207))),0,IF(BG$132&gt;=YEAR($T207),$W207,0))</f>
        <v/>
      </c>
      <c r="BH207" s="240">
        <f>IF(OR(NOT(ISNUMBER($T207)),ISBLANK($W207),NOT(ISNUMBER($X207))),0,IF(BH$132&gt;=YEAR($T207),$W207,0))</f>
        <v/>
      </c>
      <c r="BI207" s="240">
        <f>IF(OR(NOT(ISNUMBER($T207)),ISBLANK($W207),NOT(ISNUMBER($X207))),0,IF(BI$132&gt;=YEAR($T207),$W207,0))</f>
        <v/>
      </c>
      <c r="BJ207" s="240">
        <f>IF(OR(NOT(ISNUMBER($T207)),ISBLANK($W207),NOT(ISNUMBER($X207))),0,IF(BJ$132&gt;=YEAR($T207),$W207,0))</f>
        <v/>
      </c>
      <c r="BK207" s="240">
        <f>IF(OR(NOT(ISNUMBER($T207)),ISBLANK($W207),NOT(ISNUMBER($X207))),0,IF(BK$132&gt;=YEAR($T207),$W207,0))</f>
        <v/>
      </c>
      <c r="BL207" s="240">
        <f>IF(OR(NOT(ISNUMBER($T207)),ISBLANK($W207),NOT(ISNUMBER($X207))),0,IF(BL$132&gt;=YEAR($T207),$W207,0))</f>
        <v/>
      </c>
      <c r="BM207" s="240">
        <f>IF(OR(NOT(ISNUMBER($T207)),ISBLANK($W207),NOT(ISNUMBER($X207))),0,IF(BM$132&gt;=YEAR($T207),$W207,0))</f>
        <v/>
      </c>
      <c r="BN207" s="240">
        <f>IF(OR(NOT(ISNUMBER($T207)),ISBLANK($W207),NOT(ISNUMBER($X207))),0,IF(BN$132&gt;=YEAR($T207),$W207,0))</f>
        <v/>
      </c>
      <c r="BO207" s="240">
        <f>IF(OR(NOT(ISNUMBER($T207)),ISBLANK($W207),NOT(ISNUMBER($X207))),0,IF(BO$132&gt;=YEAR($T207),$W207,0))</f>
        <v/>
      </c>
      <c r="BP207" s="240">
        <f>IF(OR(NOT(ISNUMBER($T207)),ISBLANK($W207),NOT(ISNUMBER($X207))),0,IF(BP$132&gt;=YEAR($T207),$W207,0))</f>
        <v/>
      </c>
      <c r="BQ207" s="240">
        <f>IF(OR(NOT(ISNUMBER($T207)),ISBLANK($W207),NOT(ISNUMBER($X207))),0,IF(BQ$132&gt;=YEAR($T207),$W207,0))</f>
        <v/>
      </c>
      <c r="BR207" s="240">
        <f>IF(OR(NOT(ISNUMBER($T207)),ISBLANK($W207),NOT(ISNUMBER($X207))),0,IF(BR$132&gt;=YEAR($T207),$W207,0))</f>
        <v/>
      </c>
      <c r="BS207" s="240">
        <f>IF(OR(NOT(ISNUMBER($T207)),ISBLANK($W207),NOT(ISNUMBER($X207))),0,IF(BS$132&gt;=YEAR($T207),$W207,0))</f>
        <v/>
      </c>
      <c r="BT207" s="240">
        <f>IF(OR(NOT(ISNUMBER($T207)),ISBLANK($W207),NOT(ISNUMBER($X207))),0,IF(BT$132&gt;=YEAR($T207),$W207,0))</f>
        <v/>
      </c>
      <c r="BU207" s="240">
        <f>IF(OR(NOT(ISNUMBER($T207)),ISBLANK($W207),NOT(ISNUMBER($X207))),0,IF(BU$132&gt;=YEAR($T207),$W207,0))</f>
        <v/>
      </c>
      <c r="BV207" s="240">
        <f>IF(OR(NOT(ISNUMBER($T207)),ISBLANK($W207),NOT(ISNUMBER($X207))),0,IF(BV$132&gt;=YEAR($T207),$W207,0))</f>
        <v/>
      </c>
      <c r="BW207" s="240">
        <f>IF(OR(NOT(ISNUMBER($T207)),ISBLANK($W207),NOT(ISNUMBER($X207))),0,IF(BW$132&gt;=YEAR($T207),$W207,0))</f>
        <v/>
      </c>
      <c r="BX207" s="240">
        <f>IF(OR(NOT(ISNUMBER($T207)),ISBLANK($W207),NOT(ISNUMBER($X207))),0,IF(BX$132&gt;=YEAR($T207),$W207,0))</f>
        <v/>
      </c>
      <c r="BY207" s="240">
        <f>IF(OR(NOT(ISNUMBER($T207)),ISBLANK($W207),NOT(ISNUMBER($X207))),0,IF(BY$132&gt;=YEAR($T207),$W207,0))</f>
        <v/>
      </c>
    </row>
    <row r="208" ht="15" customHeight="1" s="503">
      <c r="S208" s="12">
        <f>S83</f>
        <v/>
      </c>
      <c r="T208" s="176">
        <f>IFERROR( IF(ISBLANK(C89),"",IF(C89&lt;HLOOKUP(S83,$Z$275:$AC$280,5,FALSE),"",C89 ) ),"")</f>
        <v/>
      </c>
      <c r="U208" s="527">
        <f>U83</f>
        <v/>
      </c>
      <c r="V208" s="285">
        <f>V83</f>
        <v/>
      </c>
      <c r="W208" s="512">
        <f>W83</f>
        <v/>
      </c>
      <c r="X208" s="512">
        <f>X83</f>
        <v/>
      </c>
      <c r="Z208" s="240">
        <f>IF(OR(NOT(ISNUMBER($T208)),ISBLANK($W208),NOT(ISNUMBER($X208))),0,IF(Z$132&gt;=YEAR($T208),$W208,0))</f>
        <v/>
      </c>
      <c r="AA208" s="240">
        <f>IF(OR(NOT(ISNUMBER($T208)),ISBLANK($W208),NOT(ISNUMBER($X208))),0,IF(AA$132&gt;=YEAR($T208),$W208,0))</f>
        <v/>
      </c>
      <c r="AB208" s="240">
        <f>IF(OR(NOT(ISNUMBER($T208)),ISBLANK($W208),NOT(ISNUMBER($X208))),0,IF(AB$132&gt;=YEAR($T208),$W208,0))</f>
        <v/>
      </c>
      <c r="AC208" s="240">
        <f>IF(OR(NOT(ISNUMBER($T208)),ISBLANK($W208),NOT(ISNUMBER($X208))),0,IF(AC$132&gt;=YEAR($T208),$W208,0))</f>
        <v/>
      </c>
      <c r="AD208" s="240">
        <f>IF(OR(NOT(ISNUMBER($T208)),ISBLANK($W208),NOT(ISNUMBER($X208))),0,IF(AD$132&gt;=YEAR($T208),$W208,0))</f>
        <v/>
      </c>
      <c r="AE208" s="240">
        <f>IF(OR(NOT(ISNUMBER($T208)),ISBLANK($W208),NOT(ISNUMBER($X208))),0,IF(AE$132&gt;=YEAR($T208),$W208,0))</f>
        <v/>
      </c>
      <c r="AF208" s="240">
        <f>IF(OR(NOT(ISNUMBER($T208)),ISBLANK($W208),NOT(ISNUMBER($X208))),0,IF(AF$132&gt;=YEAR($T208),$W208,0))</f>
        <v/>
      </c>
      <c r="AG208" s="240">
        <f>IF(OR(NOT(ISNUMBER($T208)),ISBLANK($W208),NOT(ISNUMBER($X208))),0,IF(AG$132&gt;=YEAR($T208),$W208,0))</f>
        <v/>
      </c>
      <c r="AH208" s="240">
        <f>IF(OR(NOT(ISNUMBER($T208)),ISBLANK($W208),NOT(ISNUMBER($X208))),0,IF(AH$132&gt;=YEAR($T208),$W208,0))</f>
        <v/>
      </c>
      <c r="AI208" s="240">
        <f>IF(OR(NOT(ISNUMBER($T208)),ISBLANK($W208),NOT(ISNUMBER($X208))),0,IF(AI$132&gt;=YEAR($T208),$W208,0))</f>
        <v/>
      </c>
      <c r="AJ208" s="240">
        <f>IF(OR(NOT(ISNUMBER($T208)),ISBLANK($W208),NOT(ISNUMBER($X208))),0,IF(AJ$132&gt;=YEAR($T208),$W208,0))</f>
        <v/>
      </c>
      <c r="AK208" s="240">
        <f>IF(OR(NOT(ISNUMBER($T208)),ISBLANK($W208),NOT(ISNUMBER($X208))),0,IF(AK$132&gt;=YEAR($T208),$W208,0))</f>
        <v/>
      </c>
      <c r="AL208" s="240">
        <f>IF(OR(NOT(ISNUMBER($T208)),ISBLANK($W208),NOT(ISNUMBER($X208))),0,IF(AL$132&gt;=YEAR($T208),$W208,0))</f>
        <v/>
      </c>
      <c r="AM208" s="240">
        <f>IF(OR(NOT(ISNUMBER($T208)),ISBLANK($W208),NOT(ISNUMBER($X208))),0,IF(AM$132&gt;=YEAR($T208),$W208,0))</f>
        <v/>
      </c>
      <c r="AN208" s="240">
        <f>IF(OR(NOT(ISNUMBER($T208)),ISBLANK($W208),NOT(ISNUMBER($X208))),0,IF(AN$132&gt;=YEAR($T208),$W208,0))</f>
        <v/>
      </c>
      <c r="AO208" s="240">
        <f>IF(OR(NOT(ISNUMBER($T208)),ISBLANK($W208),NOT(ISNUMBER($X208))),0,IF(AO$132&gt;=YEAR($T208),$W208,0))</f>
        <v/>
      </c>
      <c r="AP208" s="240">
        <f>IF(OR(NOT(ISNUMBER($T208)),ISBLANK($W208),NOT(ISNUMBER($X208))),0,IF(AP$132&gt;=YEAR($T208),$W208,0))</f>
        <v/>
      </c>
      <c r="AQ208" s="240">
        <f>IF(OR(NOT(ISNUMBER($T208)),ISBLANK($W208),NOT(ISNUMBER($X208))),0,IF(AQ$132&gt;=YEAR($T208),$W208,0))</f>
        <v/>
      </c>
      <c r="AR208" s="240">
        <f>IF(OR(NOT(ISNUMBER($T208)),ISBLANK($W208),NOT(ISNUMBER($X208))),0,IF(AR$132&gt;=YEAR($T208),$W208,0))</f>
        <v/>
      </c>
      <c r="AS208" s="240">
        <f>IF(OR(NOT(ISNUMBER($T208)),ISBLANK($W208),NOT(ISNUMBER($X208))),0,IF(AS$132&gt;=YEAR($T208),$W208,0))</f>
        <v/>
      </c>
      <c r="AT208" s="240">
        <f>IF(OR(NOT(ISNUMBER($T208)),ISBLANK($W208),NOT(ISNUMBER($X208))),0,IF(AT$132&gt;=YEAR($T208),$W208,0))</f>
        <v/>
      </c>
      <c r="AU208" s="240">
        <f>IF(OR(NOT(ISNUMBER($T208)),ISBLANK($W208),NOT(ISNUMBER($X208))),0,IF(AU$132&gt;=YEAR($T208),$W208,0))</f>
        <v/>
      </c>
      <c r="AV208" s="240">
        <f>IF(OR(NOT(ISNUMBER($T208)),ISBLANK($W208),NOT(ISNUMBER($X208))),0,IF(AV$132&gt;=YEAR($T208),$W208,0))</f>
        <v/>
      </c>
      <c r="AW208" s="240">
        <f>IF(OR(NOT(ISNUMBER($T208)),ISBLANK($W208),NOT(ISNUMBER($X208))),0,IF(AW$132&gt;=YEAR($T208),$W208,0))</f>
        <v/>
      </c>
      <c r="AX208" s="240">
        <f>IF(OR(NOT(ISNUMBER($T208)),ISBLANK($W208),NOT(ISNUMBER($X208))),0,IF(AX$132&gt;=YEAR($T208),$W208,0))</f>
        <v/>
      </c>
      <c r="AY208" s="240">
        <f>IF(OR(NOT(ISNUMBER($T208)),ISBLANK($W208),NOT(ISNUMBER($X208))),0,IF(AY$132&gt;=YEAR($T208),$W208,0))</f>
        <v/>
      </c>
      <c r="AZ208" s="240">
        <f>IF(OR(NOT(ISNUMBER($T208)),ISBLANK($W208),NOT(ISNUMBER($X208))),0,IF(AZ$132&gt;=YEAR($T208),$W208,0))</f>
        <v/>
      </c>
      <c r="BA208" s="240">
        <f>IF(OR(NOT(ISNUMBER($T208)),ISBLANK($W208),NOT(ISNUMBER($X208))),0,IF(BA$132&gt;=YEAR($T208),$W208,0))</f>
        <v/>
      </c>
      <c r="BB208" s="240">
        <f>IF(OR(NOT(ISNUMBER($T208)),ISBLANK($W208),NOT(ISNUMBER($X208))),0,IF(BB$132&gt;=YEAR($T208),$W208,0))</f>
        <v/>
      </c>
      <c r="BC208" s="240">
        <f>IF(OR(NOT(ISNUMBER($T208)),ISBLANK($W208),NOT(ISNUMBER($X208))),0,IF(BC$132&gt;=YEAR($T208),$W208,0))</f>
        <v/>
      </c>
      <c r="BD208" s="240">
        <f>IF(OR(NOT(ISNUMBER($T208)),ISBLANK($W208),NOT(ISNUMBER($X208))),0,IF(BD$132&gt;=YEAR($T208),$W208,0))</f>
        <v/>
      </c>
      <c r="BE208" s="240">
        <f>IF(OR(NOT(ISNUMBER($T208)),ISBLANK($W208),NOT(ISNUMBER($X208))),0,IF(BE$132&gt;=YEAR($T208),$W208,0))</f>
        <v/>
      </c>
      <c r="BF208" s="240">
        <f>IF(OR(NOT(ISNUMBER($T208)),ISBLANK($W208),NOT(ISNUMBER($X208))),0,IF(BF$132&gt;=YEAR($T208),$W208,0))</f>
        <v/>
      </c>
      <c r="BG208" s="240">
        <f>IF(OR(NOT(ISNUMBER($T208)),ISBLANK($W208),NOT(ISNUMBER($X208))),0,IF(BG$132&gt;=YEAR($T208),$W208,0))</f>
        <v/>
      </c>
      <c r="BH208" s="240">
        <f>IF(OR(NOT(ISNUMBER($T208)),ISBLANK($W208),NOT(ISNUMBER($X208))),0,IF(BH$132&gt;=YEAR($T208),$W208,0))</f>
        <v/>
      </c>
      <c r="BI208" s="240">
        <f>IF(OR(NOT(ISNUMBER($T208)),ISBLANK($W208),NOT(ISNUMBER($X208))),0,IF(BI$132&gt;=YEAR($T208),$W208,0))</f>
        <v/>
      </c>
      <c r="BJ208" s="240">
        <f>IF(OR(NOT(ISNUMBER($T208)),ISBLANK($W208),NOT(ISNUMBER($X208))),0,IF(BJ$132&gt;=YEAR($T208),$W208,0))</f>
        <v/>
      </c>
      <c r="BK208" s="240">
        <f>IF(OR(NOT(ISNUMBER($T208)),ISBLANK($W208),NOT(ISNUMBER($X208))),0,IF(BK$132&gt;=YEAR($T208),$W208,0))</f>
        <v/>
      </c>
      <c r="BL208" s="240">
        <f>IF(OR(NOT(ISNUMBER($T208)),ISBLANK($W208),NOT(ISNUMBER($X208))),0,IF(BL$132&gt;=YEAR($T208),$W208,0))</f>
        <v/>
      </c>
      <c r="BM208" s="240">
        <f>IF(OR(NOT(ISNUMBER($T208)),ISBLANK($W208),NOT(ISNUMBER($X208))),0,IF(BM$132&gt;=YEAR($T208),$W208,0))</f>
        <v/>
      </c>
      <c r="BN208" s="240">
        <f>IF(OR(NOT(ISNUMBER($T208)),ISBLANK($W208),NOT(ISNUMBER($X208))),0,IF(BN$132&gt;=YEAR($T208),$W208,0))</f>
        <v/>
      </c>
      <c r="BO208" s="240">
        <f>IF(OR(NOT(ISNUMBER($T208)),ISBLANK($W208),NOT(ISNUMBER($X208))),0,IF(BO$132&gt;=YEAR($T208),$W208,0))</f>
        <v/>
      </c>
      <c r="BP208" s="240">
        <f>IF(OR(NOT(ISNUMBER($T208)),ISBLANK($W208),NOT(ISNUMBER($X208))),0,IF(BP$132&gt;=YEAR($T208),$W208,0))</f>
        <v/>
      </c>
      <c r="BQ208" s="240">
        <f>IF(OR(NOT(ISNUMBER($T208)),ISBLANK($W208),NOT(ISNUMBER($X208))),0,IF(BQ$132&gt;=YEAR($T208),$W208,0))</f>
        <v/>
      </c>
      <c r="BR208" s="240">
        <f>IF(OR(NOT(ISNUMBER($T208)),ISBLANK($W208),NOT(ISNUMBER($X208))),0,IF(BR$132&gt;=YEAR($T208),$W208,0))</f>
        <v/>
      </c>
      <c r="BS208" s="240">
        <f>IF(OR(NOT(ISNUMBER($T208)),ISBLANK($W208),NOT(ISNUMBER($X208))),0,IF(BS$132&gt;=YEAR($T208),$W208,0))</f>
        <v/>
      </c>
      <c r="BT208" s="240">
        <f>IF(OR(NOT(ISNUMBER($T208)),ISBLANK($W208),NOT(ISNUMBER($X208))),0,IF(BT$132&gt;=YEAR($T208),$W208,0))</f>
        <v/>
      </c>
      <c r="BU208" s="240">
        <f>IF(OR(NOT(ISNUMBER($T208)),ISBLANK($W208),NOT(ISNUMBER($X208))),0,IF(BU$132&gt;=YEAR($T208),$W208,0))</f>
        <v/>
      </c>
      <c r="BV208" s="240">
        <f>IF(OR(NOT(ISNUMBER($T208)),ISBLANK($W208),NOT(ISNUMBER($X208))),0,IF(BV$132&gt;=YEAR($T208),$W208,0))</f>
        <v/>
      </c>
      <c r="BW208" s="240">
        <f>IF(OR(NOT(ISNUMBER($T208)),ISBLANK($W208),NOT(ISNUMBER($X208))),0,IF(BW$132&gt;=YEAR($T208),$W208,0))</f>
        <v/>
      </c>
      <c r="BX208" s="240">
        <f>IF(OR(NOT(ISNUMBER($T208)),ISBLANK($W208),NOT(ISNUMBER($X208))),0,IF(BX$132&gt;=YEAR($T208),$W208,0))</f>
        <v/>
      </c>
      <c r="BY208" s="240">
        <f>IF(OR(NOT(ISNUMBER($T208)),ISBLANK($W208),NOT(ISNUMBER($X208))),0,IF(BY$132&gt;=YEAR($T208),$W208,0))</f>
        <v/>
      </c>
    </row>
    <row r="209" ht="15" customHeight="1" s="503">
      <c r="S209" s="12">
        <f>S84</f>
        <v/>
      </c>
      <c r="T209" s="176">
        <f>IFERROR( IF(ISBLANK(C90),"",IF(C90&lt;HLOOKUP(S84,$Z$275:$AC$280,5,FALSE),"",C90 ) ),"")</f>
        <v/>
      </c>
      <c r="U209" s="527">
        <f>U84</f>
        <v/>
      </c>
      <c r="V209" s="285">
        <f>V84</f>
        <v/>
      </c>
      <c r="W209" s="512">
        <f>W84</f>
        <v/>
      </c>
      <c r="X209" s="512">
        <f>X84</f>
        <v/>
      </c>
      <c r="Z209" s="240">
        <f>IF(OR(NOT(ISNUMBER($T209)),ISBLANK($W209),NOT(ISNUMBER($X209))),0,IF(Z$132&gt;=YEAR($T209),$W209,0))</f>
        <v/>
      </c>
      <c r="AA209" s="240">
        <f>IF(OR(NOT(ISNUMBER($T209)),ISBLANK($W209),NOT(ISNUMBER($X209))),0,IF(AA$132&gt;=YEAR($T209),$W209,0))</f>
        <v/>
      </c>
      <c r="AB209" s="240">
        <f>IF(OR(NOT(ISNUMBER($T209)),ISBLANK($W209),NOT(ISNUMBER($X209))),0,IF(AB$132&gt;=YEAR($T209),$W209,0))</f>
        <v/>
      </c>
      <c r="AC209" s="240">
        <f>IF(OR(NOT(ISNUMBER($T209)),ISBLANK($W209),NOT(ISNUMBER($X209))),0,IF(AC$132&gt;=YEAR($T209),$W209,0))</f>
        <v/>
      </c>
      <c r="AD209" s="240">
        <f>IF(OR(NOT(ISNUMBER($T209)),ISBLANK($W209),NOT(ISNUMBER($X209))),0,IF(AD$132&gt;=YEAR($T209),$W209,0))</f>
        <v/>
      </c>
      <c r="AE209" s="240">
        <f>IF(OR(NOT(ISNUMBER($T209)),ISBLANK($W209),NOT(ISNUMBER($X209))),0,IF(AE$132&gt;=YEAR($T209),$W209,0))</f>
        <v/>
      </c>
      <c r="AF209" s="240">
        <f>IF(OR(NOT(ISNUMBER($T209)),ISBLANK($W209),NOT(ISNUMBER($X209))),0,IF(AF$132&gt;=YEAR($T209),$W209,0))</f>
        <v/>
      </c>
      <c r="AG209" s="240">
        <f>IF(OR(NOT(ISNUMBER($T209)),ISBLANK($W209),NOT(ISNUMBER($X209))),0,IF(AG$132&gt;=YEAR($T209),$W209,0))</f>
        <v/>
      </c>
      <c r="AH209" s="240">
        <f>IF(OR(NOT(ISNUMBER($T209)),ISBLANK($W209),NOT(ISNUMBER($X209))),0,IF(AH$132&gt;=YEAR($T209),$W209,0))</f>
        <v/>
      </c>
      <c r="AI209" s="240">
        <f>IF(OR(NOT(ISNUMBER($T209)),ISBLANK($W209),NOT(ISNUMBER($X209))),0,IF(AI$132&gt;=YEAR($T209),$W209,0))</f>
        <v/>
      </c>
      <c r="AJ209" s="240">
        <f>IF(OR(NOT(ISNUMBER($T209)),ISBLANK($W209),NOT(ISNUMBER($X209))),0,IF(AJ$132&gt;=YEAR($T209),$W209,0))</f>
        <v/>
      </c>
      <c r="AK209" s="240">
        <f>IF(OR(NOT(ISNUMBER($T209)),ISBLANK($W209),NOT(ISNUMBER($X209))),0,IF(AK$132&gt;=YEAR($T209),$W209,0))</f>
        <v/>
      </c>
      <c r="AL209" s="240">
        <f>IF(OR(NOT(ISNUMBER($T209)),ISBLANK($W209),NOT(ISNUMBER($X209))),0,IF(AL$132&gt;=YEAR($T209),$W209,0))</f>
        <v/>
      </c>
      <c r="AM209" s="240">
        <f>IF(OR(NOT(ISNUMBER($T209)),ISBLANK($W209),NOT(ISNUMBER($X209))),0,IF(AM$132&gt;=YEAR($T209),$W209,0))</f>
        <v/>
      </c>
      <c r="AN209" s="240">
        <f>IF(OR(NOT(ISNUMBER($T209)),ISBLANK($W209),NOT(ISNUMBER($X209))),0,IF(AN$132&gt;=YEAR($T209),$W209,0))</f>
        <v/>
      </c>
      <c r="AO209" s="240">
        <f>IF(OR(NOT(ISNUMBER($T209)),ISBLANK($W209),NOT(ISNUMBER($X209))),0,IF(AO$132&gt;=YEAR($T209),$W209,0))</f>
        <v/>
      </c>
      <c r="AP209" s="240">
        <f>IF(OR(NOT(ISNUMBER($T209)),ISBLANK($W209),NOT(ISNUMBER($X209))),0,IF(AP$132&gt;=YEAR($T209),$W209,0))</f>
        <v/>
      </c>
      <c r="AQ209" s="240">
        <f>IF(OR(NOT(ISNUMBER($T209)),ISBLANK($W209),NOT(ISNUMBER($X209))),0,IF(AQ$132&gt;=YEAR($T209),$W209,0))</f>
        <v/>
      </c>
      <c r="AR209" s="240">
        <f>IF(OR(NOT(ISNUMBER($T209)),ISBLANK($W209),NOT(ISNUMBER($X209))),0,IF(AR$132&gt;=YEAR($T209),$W209,0))</f>
        <v/>
      </c>
      <c r="AS209" s="240">
        <f>IF(OR(NOT(ISNUMBER($T209)),ISBLANK($W209),NOT(ISNUMBER($X209))),0,IF(AS$132&gt;=YEAR($T209),$W209,0))</f>
        <v/>
      </c>
      <c r="AT209" s="240">
        <f>IF(OR(NOT(ISNUMBER($T209)),ISBLANK($W209),NOT(ISNUMBER($X209))),0,IF(AT$132&gt;=YEAR($T209),$W209,0))</f>
        <v/>
      </c>
      <c r="AU209" s="240">
        <f>IF(OR(NOT(ISNUMBER($T209)),ISBLANK($W209),NOT(ISNUMBER($X209))),0,IF(AU$132&gt;=YEAR($T209),$W209,0))</f>
        <v/>
      </c>
      <c r="AV209" s="240">
        <f>IF(OR(NOT(ISNUMBER($T209)),ISBLANK($W209),NOT(ISNUMBER($X209))),0,IF(AV$132&gt;=YEAR($T209),$W209,0))</f>
        <v/>
      </c>
      <c r="AW209" s="240">
        <f>IF(OR(NOT(ISNUMBER($T209)),ISBLANK($W209),NOT(ISNUMBER($X209))),0,IF(AW$132&gt;=YEAR($T209),$W209,0))</f>
        <v/>
      </c>
      <c r="AX209" s="240">
        <f>IF(OR(NOT(ISNUMBER($T209)),ISBLANK($W209),NOT(ISNUMBER($X209))),0,IF(AX$132&gt;=YEAR($T209),$W209,0))</f>
        <v/>
      </c>
      <c r="AY209" s="240">
        <f>IF(OR(NOT(ISNUMBER($T209)),ISBLANK($W209),NOT(ISNUMBER($X209))),0,IF(AY$132&gt;=YEAR($T209),$W209,0))</f>
        <v/>
      </c>
      <c r="AZ209" s="240">
        <f>IF(OR(NOT(ISNUMBER($T209)),ISBLANK($W209),NOT(ISNUMBER($X209))),0,IF(AZ$132&gt;=YEAR($T209),$W209,0))</f>
        <v/>
      </c>
      <c r="BA209" s="240">
        <f>IF(OR(NOT(ISNUMBER($T209)),ISBLANK($W209),NOT(ISNUMBER($X209))),0,IF(BA$132&gt;=YEAR($T209),$W209,0))</f>
        <v/>
      </c>
      <c r="BB209" s="240">
        <f>IF(OR(NOT(ISNUMBER($T209)),ISBLANK($W209),NOT(ISNUMBER($X209))),0,IF(BB$132&gt;=YEAR($T209),$W209,0))</f>
        <v/>
      </c>
      <c r="BC209" s="240">
        <f>IF(OR(NOT(ISNUMBER($T209)),ISBLANK($W209),NOT(ISNUMBER($X209))),0,IF(BC$132&gt;=YEAR($T209),$W209,0))</f>
        <v/>
      </c>
      <c r="BD209" s="240">
        <f>IF(OR(NOT(ISNUMBER($T209)),ISBLANK($W209),NOT(ISNUMBER($X209))),0,IF(BD$132&gt;=YEAR($T209),$W209,0))</f>
        <v/>
      </c>
      <c r="BE209" s="240">
        <f>IF(OR(NOT(ISNUMBER($T209)),ISBLANK($W209),NOT(ISNUMBER($X209))),0,IF(BE$132&gt;=YEAR($T209),$W209,0))</f>
        <v/>
      </c>
      <c r="BF209" s="240">
        <f>IF(OR(NOT(ISNUMBER($T209)),ISBLANK($W209),NOT(ISNUMBER($X209))),0,IF(BF$132&gt;=YEAR($T209),$W209,0))</f>
        <v/>
      </c>
      <c r="BG209" s="240">
        <f>IF(OR(NOT(ISNUMBER($T209)),ISBLANK($W209),NOT(ISNUMBER($X209))),0,IF(BG$132&gt;=YEAR($T209),$W209,0))</f>
        <v/>
      </c>
      <c r="BH209" s="240">
        <f>IF(OR(NOT(ISNUMBER($T209)),ISBLANK($W209),NOT(ISNUMBER($X209))),0,IF(BH$132&gt;=YEAR($T209),$W209,0))</f>
        <v/>
      </c>
      <c r="BI209" s="240">
        <f>IF(OR(NOT(ISNUMBER($T209)),ISBLANK($W209),NOT(ISNUMBER($X209))),0,IF(BI$132&gt;=YEAR($T209),$W209,0))</f>
        <v/>
      </c>
      <c r="BJ209" s="240">
        <f>IF(OR(NOT(ISNUMBER($T209)),ISBLANK($W209),NOT(ISNUMBER($X209))),0,IF(BJ$132&gt;=YEAR($T209),$W209,0))</f>
        <v/>
      </c>
      <c r="BK209" s="240">
        <f>IF(OR(NOT(ISNUMBER($T209)),ISBLANK($W209),NOT(ISNUMBER($X209))),0,IF(BK$132&gt;=YEAR($T209),$W209,0))</f>
        <v/>
      </c>
      <c r="BL209" s="240">
        <f>IF(OR(NOT(ISNUMBER($T209)),ISBLANK($W209),NOT(ISNUMBER($X209))),0,IF(BL$132&gt;=YEAR($T209),$W209,0))</f>
        <v/>
      </c>
      <c r="BM209" s="240">
        <f>IF(OR(NOT(ISNUMBER($T209)),ISBLANK($W209),NOT(ISNUMBER($X209))),0,IF(BM$132&gt;=YEAR($T209),$W209,0))</f>
        <v/>
      </c>
      <c r="BN209" s="240">
        <f>IF(OR(NOT(ISNUMBER($T209)),ISBLANK($W209),NOT(ISNUMBER($X209))),0,IF(BN$132&gt;=YEAR($T209),$W209,0))</f>
        <v/>
      </c>
      <c r="BO209" s="240">
        <f>IF(OR(NOT(ISNUMBER($T209)),ISBLANK($W209),NOT(ISNUMBER($X209))),0,IF(BO$132&gt;=YEAR($T209),$W209,0))</f>
        <v/>
      </c>
      <c r="BP209" s="240">
        <f>IF(OR(NOT(ISNUMBER($T209)),ISBLANK($W209),NOT(ISNUMBER($X209))),0,IF(BP$132&gt;=YEAR($T209),$W209,0))</f>
        <v/>
      </c>
      <c r="BQ209" s="240">
        <f>IF(OR(NOT(ISNUMBER($T209)),ISBLANK($W209),NOT(ISNUMBER($X209))),0,IF(BQ$132&gt;=YEAR($T209),$W209,0))</f>
        <v/>
      </c>
      <c r="BR209" s="240">
        <f>IF(OR(NOT(ISNUMBER($T209)),ISBLANK($W209),NOT(ISNUMBER($X209))),0,IF(BR$132&gt;=YEAR($T209),$W209,0))</f>
        <v/>
      </c>
      <c r="BS209" s="240">
        <f>IF(OR(NOT(ISNUMBER($T209)),ISBLANK($W209),NOT(ISNUMBER($X209))),0,IF(BS$132&gt;=YEAR($T209),$W209,0))</f>
        <v/>
      </c>
      <c r="BT209" s="240">
        <f>IF(OR(NOT(ISNUMBER($T209)),ISBLANK($W209),NOT(ISNUMBER($X209))),0,IF(BT$132&gt;=YEAR($T209),$W209,0))</f>
        <v/>
      </c>
      <c r="BU209" s="240">
        <f>IF(OR(NOT(ISNUMBER($T209)),ISBLANK($W209),NOT(ISNUMBER($X209))),0,IF(BU$132&gt;=YEAR($T209),$W209,0))</f>
        <v/>
      </c>
      <c r="BV209" s="240">
        <f>IF(OR(NOT(ISNUMBER($T209)),ISBLANK($W209),NOT(ISNUMBER($X209))),0,IF(BV$132&gt;=YEAR($T209),$W209,0))</f>
        <v/>
      </c>
      <c r="BW209" s="240">
        <f>IF(OR(NOT(ISNUMBER($T209)),ISBLANK($W209),NOT(ISNUMBER($X209))),0,IF(BW$132&gt;=YEAR($T209),$W209,0))</f>
        <v/>
      </c>
      <c r="BX209" s="240">
        <f>IF(OR(NOT(ISNUMBER($T209)),ISBLANK($W209),NOT(ISNUMBER($X209))),0,IF(BX$132&gt;=YEAR($T209),$W209,0))</f>
        <v/>
      </c>
      <c r="BY209" s="240">
        <f>IF(OR(NOT(ISNUMBER($T209)),ISBLANK($W209),NOT(ISNUMBER($X209))),0,IF(BY$132&gt;=YEAR($T209),$W209,0))</f>
        <v/>
      </c>
    </row>
    <row r="210" ht="15" customHeight="1" s="503">
      <c r="S210" s="12">
        <f>S85</f>
        <v/>
      </c>
      <c r="T210" s="176">
        <f>IFERROR( IF(ISBLANK(C91),"",IF(C91&lt;HLOOKUP(S85,$Z$275:$AC$280,5,FALSE),"",C91 ) ),"")</f>
        <v/>
      </c>
      <c r="U210" s="527">
        <f>U85</f>
        <v/>
      </c>
      <c r="V210" s="285">
        <f>V85</f>
        <v/>
      </c>
      <c r="W210" s="512">
        <f>W85</f>
        <v/>
      </c>
      <c r="X210" s="512">
        <f>X85</f>
        <v/>
      </c>
      <c r="Z210" s="240">
        <f>IF(OR(NOT(ISNUMBER($T210)),ISBLANK($W210),NOT(ISNUMBER($X210))),0,IF(Z$132&gt;=YEAR($T210),$W210,0))</f>
        <v/>
      </c>
      <c r="AA210" s="240">
        <f>IF(OR(NOT(ISNUMBER($T210)),ISBLANK($W210),NOT(ISNUMBER($X210))),0,IF(AA$132&gt;=YEAR($T210),$W210,0))</f>
        <v/>
      </c>
      <c r="AB210" s="240">
        <f>IF(OR(NOT(ISNUMBER($T210)),ISBLANK($W210),NOT(ISNUMBER($X210))),0,IF(AB$132&gt;=YEAR($T210),$W210,0))</f>
        <v/>
      </c>
      <c r="AC210" s="240">
        <f>IF(OR(NOT(ISNUMBER($T210)),ISBLANK($W210),NOT(ISNUMBER($X210))),0,IF(AC$132&gt;=YEAR($T210),$W210,0))</f>
        <v/>
      </c>
      <c r="AD210" s="240">
        <f>IF(OR(NOT(ISNUMBER($T210)),ISBLANK($W210),NOT(ISNUMBER($X210))),0,IF(AD$132&gt;=YEAR($T210),$W210,0))</f>
        <v/>
      </c>
      <c r="AE210" s="240">
        <f>IF(OR(NOT(ISNUMBER($T210)),ISBLANK($W210),NOT(ISNUMBER($X210))),0,IF(AE$132&gt;=YEAR($T210),$W210,0))</f>
        <v/>
      </c>
      <c r="AF210" s="240">
        <f>IF(OR(NOT(ISNUMBER($T210)),ISBLANK($W210),NOT(ISNUMBER($X210))),0,IF(AF$132&gt;=YEAR($T210),$W210,0))</f>
        <v/>
      </c>
      <c r="AG210" s="240">
        <f>IF(OR(NOT(ISNUMBER($T210)),ISBLANK($W210),NOT(ISNUMBER($X210))),0,IF(AG$132&gt;=YEAR($T210),$W210,0))</f>
        <v/>
      </c>
      <c r="AH210" s="240">
        <f>IF(OR(NOT(ISNUMBER($T210)),ISBLANK($W210),NOT(ISNUMBER($X210))),0,IF(AH$132&gt;=YEAR($T210),$W210,0))</f>
        <v/>
      </c>
      <c r="AI210" s="240">
        <f>IF(OR(NOT(ISNUMBER($T210)),ISBLANK($W210),NOT(ISNUMBER($X210))),0,IF(AI$132&gt;=YEAR($T210),$W210,0))</f>
        <v/>
      </c>
      <c r="AJ210" s="240">
        <f>IF(OR(NOT(ISNUMBER($T210)),ISBLANK($W210),NOT(ISNUMBER($X210))),0,IF(AJ$132&gt;=YEAR($T210),$W210,0))</f>
        <v/>
      </c>
      <c r="AK210" s="240">
        <f>IF(OR(NOT(ISNUMBER($T210)),ISBLANK($W210),NOT(ISNUMBER($X210))),0,IF(AK$132&gt;=YEAR($T210),$W210,0))</f>
        <v/>
      </c>
      <c r="AL210" s="240">
        <f>IF(OR(NOT(ISNUMBER($T210)),ISBLANK($W210),NOT(ISNUMBER($X210))),0,IF(AL$132&gt;=YEAR($T210),$W210,0))</f>
        <v/>
      </c>
      <c r="AM210" s="240">
        <f>IF(OR(NOT(ISNUMBER($T210)),ISBLANK($W210),NOT(ISNUMBER($X210))),0,IF(AM$132&gt;=YEAR($T210),$W210,0))</f>
        <v/>
      </c>
      <c r="AN210" s="240">
        <f>IF(OR(NOT(ISNUMBER($T210)),ISBLANK($W210),NOT(ISNUMBER($X210))),0,IF(AN$132&gt;=YEAR($T210),$W210,0))</f>
        <v/>
      </c>
      <c r="AO210" s="240">
        <f>IF(OR(NOT(ISNUMBER($T210)),ISBLANK($W210),NOT(ISNUMBER($X210))),0,IF(AO$132&gt;=YEAR($T210),$W210,0))</f>
        <v/>
      </c>
      <c r="AP210" s="240">
        <f>IF(OR(NOT(ISNUMBER($T210)),ISBLANK($W210),NOT(ISNUMBER($X210))),0,IF(AP$132&gt;=YEAR($T210),$W210,0))</f>
        <v/>
      </c>
      <c r="AQ210" s="240">
        <f>IF(OR(NOT(ISNUMBER($T210)),ISBLANK($W210),NOT(ISNUMBER($X210))),0,IF(AQ$132&gt;=YEAR($T210),$W210,0))</f>
        <v/>
      </c>
      <c r="AR210" s="240">
        <f>IF(OR(NOT(ISNUMBER($T210)),ISBLANK($W210),NOT(ISNUMBER($X210))),0,IF(AR$132&gt;=YEAR($T210),$W210,0))</f>
        <v/>
      </c>
      <c r="AS210" s="240">
        <f>IF(OR(NOT(ISNUMBER($T210)),ISBLANK($W210),NOT(ISNUMBER($X210))),0,IF(AS$132&gt;=YEAR($T210),$W210,0))</f>
        <v/>
      </c>
      <c r="AT210" s="240">
        <f>IF(OR(NOT(ISNUMBER($T210)),ISBLANK($W210),NOT(ISNUMBER($X210))),0,IF(AT$132&gt;=YEAR($T210),$W210,0))</f>
        <v/>
      </c>
      <c r="AU210" s="240">
        <f>IF(OR(NOT(ISNUMBER($T210)),ISBLANK($W210),NOT(ISNUMBER($X210))),0,IF(AU$132&gt;=YEAR($T210),$W210,0))</f>
        <v/>
      </c>
      <c r="AV210" s="240">
        <f>IF(OR(NOT(ISNUMBER($T210)),ISBLANK($W210),NOT(ISNUMBER($X210))),0,IF(AV$132&gt;=YEAR($T210),$W210,0))</f>
        <v/>
      </c>
      <c r="AW210" s="240">
        <f>IF(OR(NOT(ISNUMBER($T210)),ISBLANK($W210),NOT(ISNUMBER($X210))),0,IF(AW$132&gt;=YEAR($T210),$W210,0))</f>
        <v/>
      </c>
      <c r="AX210" s="240">
        <f>IF(OR(NOT(ISNUMBER($T210)),ISBLANK($W210),NOT(ISNUMBER($X210))),0,IF(AX$132&gt;=YEAR($T210),$W210,0))</f>
        <v/>
      </c>
      <c r="AY210" s="240">
        <f>IF(OR(NOT(ISNUMBER($T210)),ISBLANK($W210),NOT(ISNUMBER($X210))),0,IF(AY$132&gt;=YEAR($T210),$W210,0))</f>
        <v/>
      </c>
      <c r="AZ210" s="240">
        <f>IF(OR(NOT(ISNUMBER($T210)),ISBLANK($W210),NOT(ISNUMBER($X210))),0,IF(AZ$132&gt;=YEAR($T210),$W210,0))</f>
        <v/>
      </c>
      <c r="BA210" s="240">
        <f>IF(OR(NOT(ISNUMBER($T210)),ISBLANK($W210),NOT(ISNUMBER($X210))),0,IF(BA$132&gt;=YEAR($T210),$W210,0))</f>
        <v/>
      </c>
      <c r="BB210" s="240">
        <f>IF(OR(NOT(ISNUMBER($T210)),ISBLANK($W210),NOT(ISNUMBER($X210))),0,IF(BB$132&gt;=YEAR($T210),$W210,0))</f>
        <v/>
      </c>
      <c r="BC210" s="240">
        <f>IF(OR(NOT(ISNUMBER($T210)),ISBLANK($W210),NOT(ISNUMBER($X210))),0,IF(BC$132&gt;=YEAR($T210),$W210,0))</f>
        <v/>
      </c>
      <c r="BD210" s="240">
        <f>IF(OR(NOT(ISNUMBER($T210)),ISBLANK($W210),NOT(ISNUMBER($X210))),0,IF(BD$132&gt;=YEAR($T210),$W210,0))</f>
        <v/>
      </c>
      <c r="BE210" s="240">
        <f>IF(OR(NOT(ISNUMBER($T210)),ISBLANK($W210),NOT(ISNUMBER($X210))),0,IF(BE$132&gt;=YEAR($T210),$W210,0))</f>
        <v/>
      </c>
      <c r="BF210" s="240">
        <f>IF(OR(NOT(ISNUMBER($T210)),ISBLANK($W210),NOT(ISNUMBER($X210))),0,IF(BF$132&gt;=YEAR($T210),$W210,0))</f>
        <v/>
      </c>
      <c r="BG210" s="240">
        <f>IF(OR(NOT(ISNUMBER($T210)),ISBLANK($W210),NOT(ISNUMBER($X210))),0,IF(BG$132&gt;=YEAR($T210),$W210,0))</f>
        <v/>
      </c>
      <c r="BH210" s="240">
        <f>IF(OR(NOT(ISNUMBER($T210)),ISBLANK($W210),NOT(ISNUMBER($X210))),0,IF(BH$132&gt;=YEAR($T210),$W210,0))</f>
        <v/>
      </c>
      <c r="BI210" s="240">
        <f>IF(OR(NOT(ISNUMBER($T210)),ISBLANK($W210),NOT(ISNUMBER($X210))),0,IF(BI$132&gt;=YEAR($T210),$W210,0))</f>
        <v/>
      </c>
      <c r="BJ210" s="240">
        <f>IF(OR(NOT(ISNUMBER($T210)),ISBLANK($W210),NOT(ISNUMBER($X210))),0,IF(BJ$132&gt;=YEAR($T210),$W210,0))</f>
        <v/>
      </c>
      <c r="BK210" s="240">
        <f>IF(OR(NOT(ISNUMBER($T210)),ISBLANK($W210),NOT(ISNUMBER($X210))),0,IF(BK$132&gt;=YEAR($T210),$W210,0))</f>
        <v/>
      </c>
      <c r="BL210" s="240">
        <f>IF(OR(NOT(ISNUMBER($T210)),ISBLANK($W210),NOT(ISNUMBER($X210))),0,IF(BL$132&gt;=YEAR($T210),$W210,0))</f>
        <v/>
      </c>
      <c r="BM210" s="240">
        <f>IF(OR(NOT(ISNUMBER($T210)),ISBLANK($W210),NOT(ISNUMBER($X210))),0,IF(BM$132&gt;=YEAR($T210),$W210,0))</f>
        <v/>
      </c>
      <c r="BN210" s="240">
        <f>IF(OR(NOT(ISNUMBER($T210)),ISBLANK($W210),NOT(ISNUMBER($X210))),0,IF(BN$132&gt;=YEAR($T210),$W210,0))</f>
        <v/>
      </c>
      <c r="BO210" s="240">
        <f>IF(OR(NOT(ISNUMBER($T210)),ISBLANK($W210),NOT(ISNUMBER($X210))),0,IF(BO$132&gt;=YEAR($T210),$W210,0))</f>
        <v/>
      </c>
      <c r="BP210" s="240">
        <f>IF(OR(NOT(ISNUMBER($T210)),ISBLANK($W210),NOT(ISNUMBER($X210))),0,IF(BP$132&gt;=YEAR($T210),$W210,0))</f>
        <v/>
      </c>
      <c r="BQ210" s="240">
        <f>IF(OR(NOT(ISNUMBER($T210)),ISBLANK($W210),NOT(ISNUMBER($X210))),0,IF(BQ$132&gt;=YEAR($T210),$W210,0))</f>
        <v/>
      </c>
      <c r="BR210" s="240">
        <f>IF(OR(NOT(ISNUMBER($T210)),ISBLANK($W210),NOT(ISNUMBER($X210))),0,IF(BR$132&gt;=YEAR($T210),$W210,0))</f>
        <v/>
      </c>
      <c r="BS210" s="240">
        <f>IF(OR(NOT(ISNUMBER($T210)),ISBLANK($W210),NOT(ISNUMBER($X210))),0,IF(BS$132&gt;=YEAR($T210),$W210,0))</f>
        <v/>
      </c>
      <c r="BT210" s="240">
        <f>IF(OR(NOT(ISNUMBER($T210)),ISBLANK($W210),NOT(ISNUMBER($X210))),0,IF(BT$132&gt;=YEAR($T210),$W210,0))</f>
        <v/>
      </c>
      <c r="BU210" s="240">
        <f>IF(OR(NOT(ISNUMBER($T210)),ISBLANK($W210),NOT(ISNUMBER($X210))),0,IF(BU$132&gt;=YEAR($T210),$W210,0))</f>
        <v/>
      </c>
      <c r="BV210" s="240">
        <f>IF(OR(NOT(ISNUMBER($T210)),ISBLANK($W210),NOT(ISNUMBER($X210))),0,IF(BV$132&gt;=YEAR($T210),$W210,0))</f>
        <v/>
      </c>
      <c r="BW210" s="240">
        <f>IF(OR(NOT(ISNUMBER($T210)),ISBLANK($W210),NOT(ISNUMBER($X210))),0,IF(BW$132&gt;=YEAR($T210),$W210,0))</f>
        <v/>
      </c>
      <c r="BX210" s="240">
        <f>IF(OR(NOT(ISNUMBER($T210)),ISBLANK($W210),NOT(ISNUMBER($X210))),0,IF(BX$132&gt;=YEAR($T210),$W210,0))</f>
        <v/>
      </c>
      <c r="BY210" s="240">
        <f>IF(OR(NOT(ISNUMBER($T210)),ISBLANK($W210),NOT(ISNUMBER($X210))),0,IF(BY$132&gt;=YEAR($T210),$W210,0))</f>
        <v/>
      </c>
    </row>
    <row r="211" ht="15" customHeight="1" s="503">
      <c r="S211" s="12">
        <f>S86</f>
        <v/>
      </c>
      <c r="T211" s="176">
        <f>IFERROR( IF(ISBLANK(C92),"",IF(C92&lt;HLOOKUP(S86,$Z$275:$AC$280,5,FALSE),"",C92 ) ),"")</f>
        <v/>
      </c>
      <c r="U211" s="527">
        <f>U86</f>
        <v/>
      </c>
      <c r="V211" s="285">
        <f>V86</f>
        <v/>
      </c>
      <c r="W211" s="512">
        <f>W86</f>
        <v/>
      </c>
      <c r="X211" s="512">
        <f>X86</f>
        <v/>
      </c>
      <c r="Z211" s="240">
        <f>IF(OR(NOT(ISNUMBER($T211)),ISBLANK($W211),NOT(ISNUMBER($X211))),0,IF(Z$132&gt;=YEAR($T211),$W211,0))</f>
        <v/>
      </c>
      <c r="AA211" s="240">
        <f>IF(OR(NOT(ISNUMBER($T211)),ISBLANK($W211),NOT(ISNUMBER($X211))),0,IF(AA$132&gt;=YEAR($T211),$W211,0))</f>
        <v/>
      </c>
      <c r="AB211" s="240">
        <f>IF(OR(NOT(ISNUMBER($T211)),ISBLANK($W211),NOT(ISNUMBER($X211))),0,IF(AB$132&gt;=YEAR($T211),$W211,0))</f>
        <v/>
      </c>
      <c r="AC211" s="240">
        <f>IF(OR(NOT(ISNUMBER($T211)),ISBLANK($W211),NOT(ISNUMBER($X211))),0,IF(AC$132&gt;=YEAR($T211),$W211,0))</f>
        <v/>
      </c>
      <c r="AD211" s="240">
        <f>IF(OR(NOT(ISNUMBER($T211)),ISBLANK($W211),NOT(ISNUMBER($X211))),0,IF(AD$132&gt;=YEAR($T211),$W211,0))</f>
        <v/>
      </c>
      <c r="AE211" s="240">
        <f>IF(OR(NOT(ISNUMBER($T211)),ISBLANK($W211),NOT(ISNUMBER($X211))),0,IF(AE$132&gt;=YEAR($T211),$W211,0))</f>
        <v/>
      </c>
      <c r="AF211" s="240">
        <f>IF(OR(NOT(ISNUMBER($T211)),ISBLANK($W211),NOT(ISNUMBER($X211))),0,IF(AF$132&gt;=YEAR($T211),$W211,0))</f>
        <v/>
      </c>
      <c r="AG211" s="240">
        <f>IF(OR(NOT(ISNUMBER($T211)),ISBLANK($W211),NOT(ISNUMBER($X211))),0,IF(AG$132&gt;=YEAR($T211),$W211,0))</f>
        <v/>
      </c>
      <c r="AH211" s="240">
        <f>IF(OR(NOT(ISNUMBER($T211)),ISBLANK($W211),NOT(ISNUMBER($X211))),0,IF(AH$132&gt;=YEAR($T211),$W211,0))</f>
        <v/>
      </c>
      <c r="AI211" s="240">
        <f>IF(OR(NOT(ISNUMBER($T211)),ISBLANK($W211),NOT(ISNUMBER($X211))),0,IF(AI$132&gt;=YEAR($T211),$W211,0))</f>
        <v/>
      </c>
      <c r="AJ211" s="240">
        <f>IF(OR(NOT(ISNUMBER($T211)),ISBLANK($W211),NOT(ISNUMBER($X211))),0,IF(AJ$132&gt;=YEAR($T211),$W211,0))</f>
        <v/>
      </c>
      <c r="AK211" s="240">
        <f>IF(OR(NOT(ISNUMBER($T211)),ISBLANK($W211),NOT(ISNUMBER($X211))),0,IF(AK$132&gt;=YEAR($T211),$W211,0))</f>
        <v/>
      </c>
      <c r="AL211" s="240">
        <f>IF(OR(NOT(ISNUMBER($T211)),ISBLANK($W211),NOT(ISNUMBER($X211))),0,IF(AL$132&gt;=YEAR($T211),$W211,0))</f>
        <v/>
      </c>
      <c r="AM211" s="240">
        <f>IF(OR(NOT(ISNUMBER($T211)),ISBLANK($W211),NOT(ISNUMBER($X211))),0,IF(AM$132&gt;=YEAR($T211),$W211,0))</f>
        <v/>
      </c>
      <c r="AN211" s="240">
        <f>IF(OR(NOT(ISNUMBER($T211)),ISBLANK($W211),NOT(ISNUMBER($X211))),0,IF(AN$132&gt;=YEAR($T211),$W211,0))</f>
        <v/>
      </c>
      <c r="AO211" s="240">
        <f>IF(OR(NOT(ISNUMBER($T211)),ISBLANK($W211),NOT(ISNUMBER($X211))),0,IF(AO$132&gt;=YEAR($T211),$W211,0))</f>
        <v/>
      </c>
      <c r="AP211" s="240">
        <f>IF(OR(NOT(ISNUMBER($T211)),ISBLANK($W211),NOT(ISNUMBER($X211))),0,IF(AP$132&gt;=YEAR($T211),$W211,0))</f>
        <v/>
      </c>
      <c r="AQ211" s="240">
        <f>IF(OR(NOT(ISNUMBER($T211)),ISBLANK($W211),NOT(ISNUMBER($X211))),0,IF(AQ$132&gt;=YEAR($T211),$W211,0))</f>
        <v/>
      </c>
      <c r="AR211" s="240">
        <f>IF(OR(NOT(ISNUMBER($T211)),ISBLANK($W211),NOT(ISNUMBER($X211))),0,IF(AR$132&gt;=YEAR($T211),$W211,0))</f>
        <v/>
      </c>
      <c r="AS211" s="240">
        <f>IF(OR(NOT(ISNUMBER($T211)),ISBLANK($W211),NOT(ISNUMBER($X211))),0,IF(AS$132&gt;=YEAR($T211),$W211,0))</f>
        <v/>
      </c>
      <c r="AT211" s="240">
        <f>IF(OR(NOT(ISNUMBER($T211)),ISBLANK($W211),NOT(ISNUMBER($X211))),0,IF(AT$132&gt;=YEAR($T211),$W211,0))</f>
        <v/>
      </c>
      <c r="AU211" s="240">
        <f>IF(OR(NOT(ISNUMBER($T211)),ISBLANK($W211),NOT(ISNUMBER($X211))),0,IF(AU$132&gt;=YEAR($T211),$W211,0))</f>
        <v/>
      </c>
      <c r="AV211" s="240">
        <f>IF(OR(NOT(ISNUMBER($T211)),ISBLANK($W211),NOT(ISNUMBER($X211))),0,IF(AV$132&gt;=YEAR($T211),$W211,0))</f>
        <v/>
      </c>
      <c r="AW211" s="240">
        <f>IF(OR(NOT(ISNUMBER($T211)),ISBLANK($W211),NOT(ISNUMBER($X211))),0,IF(AW$132&gt;=YEAR($T211),$W211,0))</f>
        <v/>
      </c>
      <c r="AX211" s="240">
        <f>IF(OR(NOT(ISNUMBER($T211)),ISBLANK($W211),NOT(ISNUMBER($X211))),0,IF(AX$132&gt;=YEAR($T211),$W211,0))</f>
        <v/>
      </c>
      <c r="AY211" s="240">
        <f>IF(OR(NOT(ISNUMBER($T211)),ISBLANK($W211),NOT(ISNUMBER($X211))),0,IF(AY$132&gt;=YEAR($T211),$W211,0))</f>
        <v/>
      </c>
      <c r="AZ211" s="240">
        <f>IF(OR(NOT(ISNUMBER($T211)),ISBLANK($W211),NOT(ISNUMBER($X211))),0,IF(AZ$132&gt;=YEAR($T211),$W211,0))</f>
        <v/>
      </c>
      <c r="BA211" s="240">
        <f>IF(OR(NOT(ISNUMBER($T211)),ISBLANK($W211),NOT(ISNUMBER($X211))),0,IF(BA$132&gt;=YEAR($T211),$W211,0))</f>
        <v/>
      </c>
      <c r="BB211" s="240">
        <f>IF(OR(NOT(ISNUMBER($T211)),ISBLANK($W211),NOT(ISNUMBER($X211))),0,IF(BB$132&gt;=YEAR($T211),$W211,0))</f>
        <v/>
      </c>
      <c r="BC211" s="240">
        <f>IF(OR(NOT(ISNUMBER($T211)),ISBLANK($W211),NOT(ISNUMBER($X211))),0,IF(BC$132&gt;=YEAR($T211),$W211,0))</f>
        <v/>
      </c>
      <c r="BD211" s="240">
        <f>IF(OR(NOT(ISNUMBER($T211)),ISBLANK($W211),NOT(ISNUMBER($X211))),0,IF(BD$132&gt;=YEAR($T211),$W211,0))</f>
        <v/>
      </c>
      <c r="BE211" s="240">
        <f>IF(OR(NOT(ISNUMBER($T211)),ISBLANK($W211),NOT(ISNUMBER($X211))),0,IF(BE$132&gt;=YEAR($T211),$W211,0))</f>
        <v/>
      </c>
      <c r="BF211" s="240">
        <f>IF(OR(NOT(ISNUMBER($T211)),ISBLANK($W211),NOT(ISNUMBER($X211))),0,IF(BF$132&gt;=YEAR($T211),$W211,0))</f>
        <v/>
      </c>
      <c r="BG211" s="240">
        <f>IF(OR(NOT(ISNUMBER($T211)),ISBLANK($W211),NOT(ISNUMBER($X211))),0,IF(BG$132&gt;=YEAR($T211),$W211,0))</f>
        <v/>
      </c>
      <c r="BH211" s="240">
        <f>IF(OR(NOT(ISNUMBER($T211)),ISBLANK($W211),NOT(ISNUMBER($X211))),0,IF(BH$132&gt;=YEAR($T211),$W211,0))</f>
        <v/>
      </c>
      <c r="BI211" s="240">
        <f>IF(OR(NOT(ISNUMBER($T211)),ISBLANK($W211),NOT(ISNUMBER($X211))),0,IF(BI$132&gt;=YEAR($T211),$W211,0))</f>
        <v/>
      </c>
      <c r="BJ211" s="240">
        <f>IF(OR(NOT(ISNUMBER($T211)),ISBLANK($W211),NOT(ISNUMBER($X211))),0,IF(BJ$132&gt;=YEAR($T211),$W211,0))</f>
        <v/>
      </c>
      <c r="BK211" s="240">
        <f>IF(OR(NOT(ISNUMBER($T211)),ISBLANK($W211),NOT(ISNUMBER($X211))),0,IF(BK$132&gt;=YEAR($T211),$W211,0))</f>
        <v/>
      </c>
      <c r="BL211" s="240">
        <f>IF(OR(NOT(ISNUMBER($T211)),ISBLANK($W211),NOT(ISNUMBER($X211))),0,IF(BL$132&gt;=YEAR($T211),$W211,0))</f>
        <v/>
      </c>
      <c r="BM211" s="240">
        <f>IF(OR(NOT(ISNUMBER($T211)),ISBLANK($W211),NOT(ISNUMBER($X211))),0,IF(BM$132&gt;=YEAR($T211),$W211,0))</f>
        <v/>
      </c>
      <c r="BN211" s="240">
        <f>IF(OR(NOT(ISNUMBER($T211)),ISBLANK($W211),NOT(ISNUMBER($X211))),0,IF(BN$132&gt;=YEAR($T211),$W211,0))</f>
        <v/>
      </c>
      <c r="BO211" s="240">
        <f>IF(OR(NOT(ISNUMBER($T211)),ISBLANK($W211),NOT(ISNUMBER($X211))),0,IF(BO$132&gt;=YEAR($T211),$W211,0))</f>
        <v/>
      </c>
      <c r="BP211" s="240">
        <f>IF(OR(NOT(ISNUMBER($T211)),ISBLANK($W211),NOT(ISNUMBER($X211))),0,IF(BP$132&gt;=YEAR($T211),$W211,0))</f>
        <v/>
      </c>
      <c r="BQ211" s="240">
        <f>IF(OR(NOT(ISNUMBER($T211)),ISBLANK($W211),NOT(ISNUMBER($X211))),0,IF(BQ$132&gt;=YEAR($T211),$W211,0))</f>
        <v/>
      </c>
      <c r="BR211" s="240">
        <f>IF(OR(NOT(ISNUMBER($T211)),ISBLANK($W211),NOT(ISNUMBER($X211))),0,IF(BR$132&gt;=YEAR($T211),$W211,0))</f>
        <v/>
      </c>
      <c r="BS211" s="240">
        <f>IF(OR(NOT(ISNUMBER($T211)),ISBLANK($W211),NOT(ISNUMBER($X211))),0,IF(BS$132&gt;=YEAR($T211),$W211,0))</f>
        <v/>
      </c>
      <c r="BT211" s="240">
        <f>IF(OR(NOT(ISNUMBER($T211)),ISBLANK($W211),NOT(ISNUMBER($X211))),0,IF(BT$132&gt;=YEAR($T211),$W211,0))</f>
        <v/>
      </c>
      <c r="BU211" s="240">
        <f>IF(OR(NOT(ISNUMBER($T211)),ISBLANK($W211),NOT(ISNUMBER($X211))),0,IF(BU$132&gt;=YEAR($T211),$W211,0))</f>
        <v/>
      </c>
      <c r="BV211" s="240">
        <f>IF(OR(NOT(ISNUMBER($T211)),ISBLANK($W211),NOT(ISNUMBER($X211))),0,IF(BV$132&gt;=YEAR($T211),$W211,0))</f>
        <v/>
      </c>
      <c r="BW211" s="240">
        <f>IF(OR(NOT(ISNUMBER($T211)),ISBLANK($W211),NOT(ISNUMBER($X211))),0,IF(BW$132&gt;=YEAR($T211),$W211,0))</f>
        <v/>
      </c>
      <c r="BX211" s="240">
        <f>IF(OR(NOT(ISNUMBER($T211)),ISBLANK($W211),NOT(ISNUMBER($X211))),0,IF(BX$132&gt;=YEAR($T211),$W211,0))</f>
        <v/>
      </c>
      <c r="BY211" s="240">
        <f>IF(OR(NOT(ISNUMBER($T211)),ISBLANK($W211),NOT(ISNUMBER($X211))),0,IF(BY$132&gt;=YEAR($T211),$W211,0))</f>
        <v/>
      </c>
    </row>
    <row r="212" ht="15" customHeight="1" s="503">
      <c r="S212" s="12">
        <f>S87</f>
        <v/>
      </c>
      <c r="T212" s="176">
        <f>IFERROR( IF(ISBLANK(C93),"",IF(C93&lt;HLOOKUP(S87,$Z$275:$AC$280,5,FALSE),"",C93 ) ),"")</f>
        <v/>
      </c>
      <c r="U212" s="527">
        <f>U87</f>
        <v/>
      </c>
      <c r="V212" s="285">
        <f>V87</f>
        <v/>
      </c>
      <c r="W212" s="512">
        <f>W87</f>
        <v/>
      </c>
      <c r="X212" s="512">
        <f>X87</f>
        <v/>
      </c>
      <c r="Z212" s="240">
        <f>IF(OR(NOT(ISNUMBER($T212)),ISBLANK($W212),NOT(ISNUMBER($X212))),0,IF(Z$132&gt;=YEAR($T212),$W212,0))</f>
        <v/>
      </c>
      <c r="AA212" s="240">
        <f>IF(OR(NOT(ISNUMBER($T212)),ISBLANK($W212),NOT(ISNUMBER($X212))),0,IF(AA$132&gt;=YEAR($T212),$W212,0))</f>
        <v/>
      </c>
      <c r="AB212" s="240">
        <f>IF(OR(NOT(ISNUMBER($T212)),ISBLANK($W212),NOT(ISNUMBER($X212))),0,IF(AB$132&gt;=YEAR($T212),$W212,0))</f>
        <v/>
      </c>
      <c r="AC212" s="240">
        <f>IF(OR(NOT(ISNUMBER($T212)),ISBLANK($W212),NOT(ISNUMBER($X212))),0,IF(AC$132&gt;=YEAR($T212),$W212,0))</f>
        <v/>
      </c>
      <c r="AD212" s="240">
        <f>IF(OR(NOT(ISNUMBER($T212)),ISBLANK($W212),NOT(ISNUMBER($X212))),0,IF(AD$132&gt;=YEAR($T212),$W212,0))</f>
        <v/>
      </c>
      <c r="AE212" s="240">
        <f>IF(OR(NOT(ISNUMBER($T212)),ISBLANK($W212),NOT(ISNUMBER($X212))),0,IF(AE$132&gt;=YEAR($T212),$W212,0))</f>
        <v/>
      </c>
      <c r="AF212" s="240">
        <f>IF(OR(NOT(ISNUMBER($T212)),ISBLANK($W212),NOT(ISNUMBER($X212))),0,IF(AF$132&gt;=YEAR($T212),$W212,0))</f>
        <v/>
      </c>
      <c r="AG212" s="240">
        <f>IF(OR(NOT(ISNUMBER($T212)),ISBLANK($W212),NOT(ISNUMBER($X212))),0,IF(AG$132&gt;=YEAR($T212),$W212,0))</f>
        <v/>
      </c>
      <c r="AH212" s="240">
        <f>IF(OR(NOT(ISNUMBER($T212)),ISBLANK($W212),NOT(ISNUMBER($X212))),0,IF(AH$132&gt;=YEAR($T212),$W212,0))</f>
        <v/>
      </c>
      <c r="AI212" s="240">
        <f>IF(OR(NOT(ISNUMBER($T212)),ISBLANK($W212),NOT(ISNUMBER($X212))),0,IF(AI$132&gt;=YEAR($T212),$W212,0))</f>
        <v/>
      </c>
      <c r="AJ212" s="240">
        <f>IF(OR(NOT(ISNUMBER($T212)),ISBLANK($W212),NOT(ISNUMBER($X212))),0,IF(AJ$132&gt;=YEAR($T212),$W212,0))</f>
        <v/>
      </c>
      <c r="AK212" s="240">
        <f>IF(OR(NOT(ISNUMBER($T212)),ISBLANK($W212),NOT(ISNUMBER($X212))),0,IF(AK$132&gt;=YEAR($T212),$W212,0))</f>
        <v/>
      </c>
      <c r="AL212" s="240">
        <f>IF(OR(NOT(ISNUMBER($T212)),ISBLANK($W212),NOT(ISNUMBER($X212))),0,IF(AL$132&gt;=YEAR($T212),$W212,0))</f>
        <v/>
      </c>
      <c r="AM212" s="240">
        <f>IF(OR(NOT(ISNUMBER($T212)),ISBLANK($W212),NOT(ISNUMBER($X212))),0,IF(AM$132&gt;=YEAR($T212),$W212,0))</f>
        <v/>
      </c>
      <c r="AN212" s="240">
        <f>IF(OR(NOT(ISNUMBER($T212)),ISBLANK($W212),NOT(ISNUMBER($X212))),0,IF(AN$132&gt;=YEAR($T212),$W212,0))</f>
        <v/>
      </c>
      <c r="AO212" s="240">
        <f>IF(OR(NOT(ISNUMBER($T212)),ISBLANK($W212),NOT(ISNUMBER($X212))),0,IF(AO$132&gt;=YEAR($T212),$W212,0))</f>
        <v/>
      </c>
      <c r="AP212" s="240">
        <f>IF(OR(NOT(ISNUMBER($T212)),ISBLANK($W212),NOT(ISNUMBER($X212))),0,IF(AP$132&gt;=YEAR($T212),$W212,0))</f>
        <v/>
      </c>
      <c r="AQ212" s="240">
        <f>IF(OR(NOT(ISNUMBER($T212)),ISBLANK($W212),NOT(ISNUMBER($X212))),0,IF(AQ$132&gt;=YEAR($T212),$W212,0))</f>
        <v/>
      </c>
      <c r="AR212" s="240">
        <f>IF(OR(NOT(ISNUMBER($T212)),ISBLANK($W212),NOT(ISNUMBER($X212))),0,IF(AR$132&gt;=YEAR($T212),$W212,0))</f>
        <v/>
      </c>
      <c r="AS212" s="240">
        <f>IF(OR(NOT(ISNUMBER($T212)),ISBLANK($W212),NOT(ISNUMBER($X212))),0,IF(AS$132&gt;=YEAR($T212),$W212,0))</f>
        <v/>
      </c>
      <c r="AT212" s="240">
        <f>IF(OR(NOT(ISNUMBER($T212)),ISBLANK($W212),NOT(ISNUMBER($X212))),0,IF(AT$132&gt;=YEAR($T212),$W212,0))</f>
        <v/>
      </c>
      <c r="AU212" s="240">
        <f>IF(OR(NOT(ISNUMBER($T212)),ISBLANK($W212),NOT(ISNUMBER($X212))),0,IF(AU$132&gt;=YEAR($T212),$W212,0))</f>
        <v/>
      </c>
      <c r="AV212" s="240">
        <f>IF(OR(NOT(ISNUMBER($T212)),ISBLANK($W212),NOT(ISNUMBER($X212))),0,IF(AV$132&gt;=YEAR($T212),$W212,0))</f>
        <v/>
      </c>
      <c r="AW212" s="240">
        <f>IF(OR(NOT(ISNUMBER($T212)),ISBLANK($W212),NOT(ISNUMBER($X212))),0,IF(AW$132&gt;=YEAR($T212),$W212,0))</f>
        <v/>
      </c>
      <c r="AX212" s="240">
        <f>IF(OR(NOT(ISNUMBER($T212)),ISBLANK($W212),NOT(ISNUMBER($X212))),0,IF(AX$132&gt;=YEAR($T212),$W212,0))</f>
        <v/>
      </c>
      <c r="AY212" s="240">
        <f>IF(OR(NOT(ISNUMBER($T212)),ISBLANK($W212),NOT(ISNUMBER($X212))),0,IF(AY$132&gt;=YEAR($T212),$W212,0))</f>
        <v/>
      </c>
      <c r="AZ212" s="240">
        <f>IF(OR(NOT(ISNUMBER($T212)),ISBLANK($W212),NOT(ISNUMBER($X212))),0,IF(AZ$132&gt;=YEAR($T212),$W212,0))</f>
        <v/>
      </c>
      <c r="BA212" s="240">
        <f>IF(OR(NOT(ISNUMBER($T212)),ISBLANK($W212),NOT(ISNUMBER($X212))),0,IF(BA$132&gt;=YEAR($T212),$W212,0))</f>
        <v/>
      </c>
      <c r="BB212" s="240">
        <f>IF(OR(NOT(ISNUMBER($T212)),ISBLANK($W212),NOT(ISNUMBER($X212))),0,IF(BB$132&gt;=YEAR($T212),$W212,0))</f>
        <v/>
      </c>
      <c r="BC212" s="240">
        <f>IF(OR(NOT(ISNUMBER($T212)),ISBLANK($W212),NOT(ISNUMBER($X212))),0,IF(BC$132&gt;=YEAR($T212),$W212,0))</f>
        <v/>
      </c>
      <c r="BD212" s="240">
        <f>IF(OR(NOT(ISNUMBER($T212)),ISBLANK($W212),NOT(ISNUMBER($X212))),0,IF(BD$132&gt;=YEAR($T212),$W212,0))</f>
        <v/>
      </c>
      <c r="BE212" s="240">
        <f>IF(OR(NOT(ISNUMBER($T212)),ISBLANK($W212),NOT(ISNUMBER($X212))),0,IF(BE$132&gt;=YEAR($T212),$W212,0))</f>
        <v/>
      </c>
      <c r="BF212" s="240">
        <f>IF(OR(NOT(ISNUMBER($T212)),ISBLANK($W212),NOT(ISNUMBER($X212))),0,IF(BF$132&gt;=YEAR($T212),$W212,0))</f>
        <v/>
      </c>
      <c r="BG212" s="240">
        <f>IF(OR(NOT(ISNUMBER($T212)),ISBLANK($W212),NOT(ISNUMBER($X212))),0,IF(BG$132&gt;=YEAR($T212),$W212,0))</f>
        <v/>
      </c>
      <c r="BH212" s="240">
        <f>IF(OR(NOT(ISNUMBER($T212)),ISBLANK($W212),NOT(ISNUMBER($X212))),0,IF(BH$132&gt;=YEAR($T212),$W212,0))</f>
        <v/>
      </c>
      <c r="BI212" s="240">
        <f>IF(OR(NOT(ISNUMBER($T212)),ISBLANK($W212),NOT(ISNUMBER($X212))),0,IF(BI$132&gt;=YEAR($T212),$W212,0))</f>
        <v/>
      </c>
      <c r="BJ212" s="240">
        <f>IF(OR(NOT(ISNUMBER($T212)),ISBLANK($W212),NOT(ISNUMBER($X212))),0,IF(BJ$132&gt;=YEAR($T212),$W212,0))</f>
        <v/>
      </c>
      <c r="BK212" s="240">
        <f>IF(OR(NOT(ISNUMBER($T212)),ISBLANK($W212),NOT(ISNUMBER($X212))),0,IF(BK$132&gt;=YEAR($T212),$W212,0))</f>
        <v/>
      </c>
      <c r="BL212" s="240">
        <f>IF(OR(NOT(ISNUMBER($T212)),ISBLANK($W212),NOT(ISNUMBER($X212))),0,IF(BL$132&gt;=YEAR($T212),$W212,0))</f>
        <v/>
      </c>
      <c r="BM212" s="240">
        <f>IF(OR(NOT(ISNUMBER($T212)),ISBLANK($W212),NOT(ISNUMBER($X212))),0,IF(BM$132&gt;=YEAR($T212),$W212,0))</f>
        <v/>
      </c>
      <c r="BN212" s="240">
        <f>IF(OR(NOT(ISNUMBER($T212)),ISBLANK($W212),NOT(ISNUMBER($X212))),0,IF(BN$132&gt;=YEAR($T212),$W212,0))</f>
        <v/>
      </c>
      <c r="BO212" s="240">
        <f>IF(OR(NOT(ISNUMBER($T212)),ISBLANK($W212),NOT(ISNUMBER($X212))),0,IF(BO$132&gt;=YEAR($T212),$W212,0))</f>
        <v/>
      </c>
      <c r="BP212" s="240">
        <f>IF(OR(NOT(ISNUMBER($T212)),ISBLANK($W212),NOT(ISNUMBER($X212))),0,IF(BP$132&gt;=YEAR($T212),$W212,0))</f>
        <v/>
      </c>
      <c r="BQ212" s="240">
        <f>IF(OR(NOT(ISNUMBER($T212)),ISBLANK($W212),NOT(ISNUMBER($X212))),0,IF(BQ$132&gt;=YEAR($T212),$W212,0))</f>
        <v/>
      </c>
      <c r="BR212" s="240">
        <f>IF(OR(NOT(ISNUMBER($T212)),ISBLANK($W212),NOT(ISNUMBER($X212))),0,IF(BR$132&gt;=YEAR($T212),$W212,0))</f>
        <v/>
      </c>
      <c r="BS212" s="240">
        <f>IF(OR(NOT(ISNUMBER($T212)),ISBLANK($W212),NOT(ISNUMBER($X212))),0,IF(BS$132&gt;=YEAR($T212),$W212,0))</f>
        <v/>
      </c>
      <c r="BT212" s="240">
        <f>IF(OR(NOT(ISNUMBER($T212)),ISBLANK($W212),NOT(ISNUMBER($X212))),0,IF(BT$132&gt;=YEAR($T212),$W212,0))</f>
        <v/>
      </c>
      <c r="BU212" s="240">
        <f>IF(OR(NOT(ISNUMBER($T212)),ISBLANK($W212),NOT(ISNUMBER($X212))),0,IF(BU$132&gt;=YEAR($T212),$W212,0))</f>
        <v/>
      </c>
      <c r="BV212" s="240">
        <f>IF(OR(NOT(ISNUMBER($T212)),ISBLANK($W212),NOT(ISNUMBER($X212))),0,IF(BV$132&gt;=YEAR($T212),$W212,0))</f>
        <v/>
      </c>
      <c r="BW212" s="240">
        <f>IF(OR(NOT(ISNUMBER($T212)),ISBLANK($W212),NOT(ISNUMBER($X212))),0,IF(BW$132&gt;=YEAR($T212),$W212,0))</f>
        <v/>
      </c>
      <c r="BX212" s="240">
        <f>IF(OR(NOT(ISNUMBER($T212)),ISBLANK($W212),NOT(ISNUMBER($X212))),0,IF(BX$132&gt;=YEAR($T212),$W212,0))</f>
        <v/>
      </c>
      <c r="BY212" s="240">
        <f>IF(OR(NOT(ISNUMBER($T212)),ISBLANK($W212),NOT(ISNUMBER($X212))),0,IF(BY$132&gt;=YEAR($T212),$W212,0))</f>
        <v/>
      </c>
    </row>
    <row r="213" ht="15" customHeight="1" s="503">
      <c r="S213" s="12">
        <f>S88</f>
        <v/>
      </c>
      <c r="T213" s="176">
        <f>IFERROR( IF(ISBLANK(C94),"",IF(C94&lt;HLOOKUP(S88,$Z$275:$AC$280,5,FALSE),"",C94 ) ),"")</f>
        <v/>
      </c>
      <c r="U213" s="527">
        <f>U88</f>
        <v/>
      </c>
      <c r="V213" s="285">
        <f>V88</f>
        <v/>
      </c>
      <c r="W213" s="512">
        <f>W88</f>
        <v/>
      </c>
      <c r="X213" s="512">
        <f>X88</f>
        <v/>
      </c>
      <c r="Z213" s="240">
        <f>IF(OR(NOT(ISNUMBER($T213)),ISBLANK($W213),NOT(ISNUMBER($X213))),0,IF(Z$132&gt;=YEAR($T213),$W213,0))</f>
        <v/>
      </c>
      <c r="AA213" s="240">
        <f>IF(OR(NOT(ISNUMBER($T213)),ISBLANK($W213),NOT(ISNUMBER($X213))),0,IF(AA$132&gt;=YEAR($T213),$W213,0))</f>
        <v/>
      </c>
      <c r="AB213" s="240">
        <f>IF(OR(NOT(ISNUMBER($T213)),ISBLANK($W213),NOT(ISNUMBER($X213))),0,IF(AB$132&gt;=YEAR($T213),$W213,0))</f>
        <v/>
      </c>
      <c r="AC213" s="240">
        <f>IF(OR(NOT(ISNUMBER($T213)),ISBLANK($W213),NOT(ISNUMBER($X213))),0,IF(AC$132&gt;=YEAR($T213),$W213,0))</f>
        <v/>
      </c>
      <c r="AD213" s="240">
        <f>IF(OR(NOT(ISNUMBER($T213)),ISBLANK($W213),NOT(ISNUMBER($X213))),0,IF(AD$132&gt;=YEAR($T213),$W213,0))</f>
        <v/>
      </c>
      <c r="AE213" s="240">
        <f>IF(OR(NOT(ISNUMBER($T213)),ISBLANK($W213),NOT(ISNUMBER($X213))),0,IF(AE$132&gt;=YEAR($T213),$W213,0))</f>
        <v/>
      </c>
      <c r="AF213" s="240">
        <f>IF(OR(NOT(ISNUMBER($T213)),ISBLANK($W213),NOT(ISNUMBER($X213))),0,IF(AF$132&gt;=YEAR($T213),$W213,0))</f>
        <v/>
      </c>
      <c r="AG213" s="240">
        <f>IF(OR(NOT(ISNUMBER($T213)),ISBLANK($W213),NOT(ISNUMBER($X213))),0,IF(AG$132&gt;=YEAR($T213),$W213,0))</f>
        <v/>
      </c>
      <c r="AH213" s="240">
        <f>IF(OR(NOT(ISNUMBER($T213)),ISBLANK($W213),NOT(ISNUMBER($X213))),0,IF(AH$132&gt;=YEAR($T213),$W213,0))</f>
        <v/>
      </c>
      <c r="AI213" s="240">
        <f>IF(OR(NOT(ISNUMBER($T213)),ISBLANK($W213),NOT(ISNUMBER($X213))),0,IF(AI$132&gt;=YEAR($T213),$W213,0))</f>
        <v/>
      </c>
      <c r="AJ213" s="240">
        <f>IF(OR(NOT(ISNUMBER($T213)),ISBLANK($W213),NOT(ISNUMBER($X213))),0,IF(AJ$132&gt;=YEAR($T213),$W213,0))</f>
        <v/>
      </c>
      <c r="AK213" s="240">
        <f>IF(OR(NOT(ISNUMBER($T213)),ISBLANK($W213),NOT(ISNUMBER($X213))),0,IF(AK$132&gt;=YEAR($T213),$W213,0))</f>
        <v/>
      </c>
      <c r="AL213" s="240">
        <f>IF(OR(NOT(ISNUMBER($T213)),ISBLANK($W213),NOT(ISNUMBER($X213))),0,IF(AL$132&gt;=YEAR($T213),$W213,0))</f>
        <v/>
      </c>
      <c r="AM213" s="240">
        <f>IF(OR(NOT(ISNUMBER($T213)),ISBLANK($W213),NOT(ISNUMBER($X213))),0,IF(AM$132&gt;=YEAR($T213),$W213,0))</f>
        <v/>
      </c>
      <c r="AN213" s="240">
        <f>IF(OR(NOT(ISNUMBER($T213)),ISBLANK($W213),NOT(ISNUMBER($X213))),0,IF(AN$132&gt;=YEAR($T213),$W213,0))</f>
        <v/>
      </c>
      <c r="AO213" s="240">
        <f>IF(OR(NOT(ISNUMBER($T213)),ISBLANK($W213),NOT(ISNUMBER($X213))),0,IF(AO$132&gt;=YEAR($T213),$W213,0))</f>
        <v/>
      </c>
      <c r="AP213" s="240">
        <f>IF(OR(NOT(ISNUMBER($T213)),ISBLANK($W213),NOT(ISNUMBER($X213))),0,IF(AP$132&gt;=YEAR($T213),$W213,0))</f>
        <v/>
      </c>
      <c r="AQ213" s="240">
        <f>IF(OR(NOT(ISNUMBER($T213)),ISBLANK($W213),NOT(ISNUMBER($X213))),0,IF(AQ$132&gt;=YEAR($T213),$W213,0))</f>
        <v/>
      </c>
      <c r="AR213" s="240">
        <f>IF(OR(NOT(ISNUMBER($T213)),ISBLANK($W213),NOT(ISNUMBER($X213))),0,IF(AR$132&gt;=YEAR($T213),$W213,0))</f>
        <v/>
      </c>
      <c r="AS213" s="240">
        <f>IF(OR(NOT(ISNUMBER($T213)),ISBLANK($W213),NOT(ISNUMBER($X213))),0,IF(AS$132&gt;=YEAR($T213),$W213,0))</f>
        <v/>
      </c>
      <c r="AT213" s="240">
        <f>IF(OR(NOT(ISNUMBER($T213)),ISBLANK($W213),NOT(ISNUMBER($X213))),0,IF(AT$132&gt;=YEAR($T213),$W213,0))</f>
        <v/>
      </c>
      <c r="AU213" s="240">
        <f>IF(OR(NOT(ISNUMBER($T213)),ISBLANK($W213),NOT(ISNUMBER($X213))),0,IF(AU$132&gt;=YEAR($T213),$W213,0))</f>
        <v/>
      </c>
      <c r="AV213" s="240">
        <f>IF(OR(NOT(ISNUMBER($T213)),ISBLANK($W213),NOT(ISNUMBER($X213))),0,IF(AV$132&gt;=YEAR($T213),$W213,0))</f>
        <v/>
      </c>
      <c r="AW213" s="240">
        <f>IF(OR(NOT(ISNUMBER($T213)),ISBLANK($W213),NOT(ISNUMBER($X213))),0,IF(AW$132&gt;=YEAR($T213),$W213,0))</f>
        <v/>
      </c>
      <c r="AX213" s="240">
        <f>IF(OR(NOT(ISNUMBER($T213)),ISBLANK($W213),NOT(ISNUMBER($X213))),0,IF(AX$132&gt;=YEAR($T213),$W213,0))</f>
        <v/>
      </c>
      <c r="AY213" s="240">
        <f>IF(OR(NOT(ISNUMBER($T213)),ISBLANK($W213),NOT(ISNUMBER($X213))),0,IF(AY$132&gt;=YEAR($T213),$W213,0))</f>
        <v/>
      </c>
      <c r="AZ213" s="240">
        <f>IF(OR(NOT(ISNUMBER($T213)),ISBLANK($W213),NOT(ISNUMBER($X213))),0,IF(AZ$132&gt;=YEAR($T213),$W213,0))</f>
        <v/>
      </c>
      <c r="BA213" s="240">
        <f>IF(OR(NOT(ISNUMBER($T213)),ISBLANK($W213),NOT(ISNUMBER($X213))),0,IF(BA$132&gt;=YEAR($T213),$W213,0))</f>
        <v/>
      </c>
      <c r="BB213" s="240">
        <f>IF(OR(NOT(ISNUMBER($T213)),ISBLANK($W213),NOT(ISNUMBER($X213))),0,IF(BB$132&gt;=YEAR($T213),$W213,0))</f>
        <v/>
      </c>
      <c r="BC213" s="240">
        <f>IF(OR(NOT(ISNUMBER($T213)),ISBLANK($W213),NOT(ISNUMBER($X213))),0,IF(BC$132&gt;=YEAR($T213),$W213,0))</f>
        <v/>
      </c>
      <c r="BD213" s="240">
        <f>IF(OR(NOT(ISNUMBER($T213)),ISBLANK($W213),NOT(ISNUMBER($X213))),0,IF(BD$132&gt;=YEAR($T213),$W213,0))</f>
        <v/>
      </c>
      <c r="BE213" s="240">
        <f>IF(OR(NOT(ISNUMBER($T213)),ISBLANK($W213),NOT(ISNUMBER($X213))),0,IF(BE$132&gt;=YEAR($T213),$W213,0))</f>
        <v/>
      </c>
      <c r="BF213" s="240">
        <f>IF(OR(NOT(ISNUMBER($T213)),ISBLANK($W213),NOT(ISNUMBER($X213))),0,IF(BF$132&gt;=YEAR($T213),$W213,0))</f>
        <v/>
      </c>
      <c r="BG213" s="240">
        <f>IF(OR(NOT(ISNUMBER($T213)),ISBLANK($W213),NOT(ISNUMBER($X213))),0,IF(BG$132&gt;=YEAR($T213),$W213,0))</f>
        <v/>
      </c>
      <c r="BH213" s="240">
        <f>IF(OR(NOT(ISNUMBER($T213)),ISBLANK($W213),NOT(ISNUMBER($X213))),0,IF(BH$132&gt;=YEAR($T213),$W213,0))</f>
        <v/>
      </c>
      <c r="BI213" s="240">
        <f>IF(OR(NOT(ISNUMBER($T213)),ISBLANK($W213),NOT(ISNUMBER($X213))),0,IF(BI$132&gt;=YEAR($T213),$W213,0))</f>
        <v/>
      </c>
      <c r="BJ213" s="240">
        <f>IF(OR(NOT(ISNUMBER($T213)),ISBLANK($W213),NOT(ISNUMBER($X213))),0,IF(BJ$132&gt;=YEAR($T213),$W213,0))</f>
        <v/>
      </c>
      <c r="BK213" s="240">
        <f>IF(OR(NOT(ISNUMBER($T213)),ISBLANK($W213),NOT(ISNUMBER($X213))),0,IF(BK$132&gt;=YEAR($T213),$W213,0))</f>
        <v/>
      </c>
      <c r="BL213" s="240">
        <f>IF(OR(NOT(ISNUMBER($T213)),ISBLANK($W213),NOT(ISNUMBER($X213))),0,IF(BL$132&gt;=YEAR($T213),$W213,0))</f>
        <v/>
      </c>
      <c r="BM213" s="240">
        <f>IF(OR(NOT(ISNUMBER($T213)),ISBLANK($W213),NOT(ISNUMBER($X213))),0,IF(BM$132&gt;=YEAR($T213),$W213,0))</f>
        <v/>
      </c>
      <c r="BN213" s="240">
        <f>IF(OR(NOT(ISNUMBER($T213)),ISBLANK($W213),NOT(ISNUMBER($X213))),0,IF(BN$132&gt;=YEAR($T213),$W213,0))</f>
        <v/>
      </c>
      <c r="BO213" s="240">
        <f>IF(OR(NOT(ISNUMBER($T213)),ISBLANK($W213),NOT(ISNUMBER($X213))),0,IF(BO$132&gt;=YEAR($T213),$W213,0))</f>
        <v/>
      </c>
      <c r="BP213" s="240">
        <f>IF(OR(NOT(ISNUMBER($T213)),ISBLANK($W213),NOT(ISNUMBER($X213))),0,IF(BP$132&gt;=YEAR($T213),$W213,0))</f>
        <v/>
      </c>
      <c r="BQ213" s="240">
        <f>IF(OR(NOT(ISNUMBER($T213)),ISBLANK($W213),NOT(ISNUMBER($X213))),0,IF(BQ$132&gt;=YEAR($T213),$W213,0))</f>
        <v/>
      </c>
      <c r="BR213" s="240">
        <f>IF(OR(NOT(ISNUMBER($T213)),ISBLANK($W213),NOT(ISNUMBER($X213))),0,IF(BR$132&gt;=YEAR($T213),$W213,0))</f>
        <v/>
      </c>
      <c r="BS213" s="240">
        <f>IF(OR(NOT(ISNUMBER($T213)),ISBLANK($W213),NOT(ISNUMBER($X213))),0,IF(BS$132&gt;=YEAR($T213),$W213,0))</f>
        <v/>
      </c>
      <c r="BT213" s="240">
        <f>IF(OR(NOT(ISNUMBER($T213)),ISBLANK($W213),NOT(ISNUMBER($X213))),0,IF(BT$132&gt;=YEAR($T213),$W213,0))</f>
        <v/>
      </c>
      <c r="BU213" s="240">
        <f>IF(OR(NOT(ISNUMBER($T213)),ISBLANK($W213),NOT(ISNUMBER($X213))),0,IF(BU$132&gt;=YEAR($T213),$W213,0))</f>
        <v/>
      </c>
      <c r="BV213" s="240">
        <f>IF(OR(NOT(ISNUMBER($T213)),ISBLANK($W213),NOT(ISNUMBER($X213))),0,IF(BV$132&gt;=YEAR($T213),$W213,0))</f>
        <v/>
      </c>
      <c r="BW213" s="240">
        <f>IF(OR(NOT(ISNUMBER($T213)),ISBLANK($W213),NOT(ISNUMBER($X213))),0,IF(BW$132&gt;=YEAR($T213),$W213,0))</f>
        <v/>
      </c>
      <c r="BX213" s="240">
        <f>IF(OR(NOT(ISNUMBER($T213)),ISBLANK($W213),NOT(ISNUMBER($X213))),0,IF(BX$132&gt;=YEAR($T213),$W213,0))</f>
        <v/>
      </c>
      <c r="BY213" s="240">
        <f>IF(OR(NOT(ISNUMBER($T213)),ISBLANK($W213),NOT(ISNUMBER($X213))),0,IF(BY$132&gt;=YEAR($T213),$W213,0))</f>
        <v/>
      </c>
    </row>
    <row r="214" ht="15" customHeight="1" s="503">
      <c r="S214" s="12">
        <f>S89</f>
        <v/>
      </c>
      <c r="T214" s="176">
        <f>IFERROR( IF(ISBLANK(C95),"",IF(C95&lt;HLOOKUP(S89,$Z$275:$AC$280,5,FALSE),"",C95 ) ),"")</f>
        <v/>
      </c>
      <c r="U214" s="527">
        <f>U89</f>
        <v/>
      </c>
      <c r="V214" s="285">
        <f>V89</f>
        <v/>
      </c>
      <c r="W214" s="512">
        <f>W89</f>
        <v/>
      </c>
      <c r="X214" s="512">
        <f>X89</f>
        <v/>
      </c>
      <c r="Z214" s="240">
        <f>IF(OR(NOT(ISNUMBER($T214)),ISBLANK($W214),NOT(ISNUMBER($X214))),0,IF(Z$132&gt;=YEAR($T214),$W214,0))</f>
        <v/>
      </c>
      <c r="AA214" s="240">
        <f>IF(OR(NOT(ISNUMBER($T214)),ISBLANK($W214),NOT(ISNUMBER($X214))),0,IF(AA$132&gt;=YEAR($T214),$W214,0))</f>
        <v/>
      </c>
      <c r="AB214" s="240">
        <f>IF(OR(NOT(ISNUMBER($T214)),ISBLANK($W214),NOT(ISNUMBER($X214))),0,IF(AB$132&gt;=YEAR($T214),$W214,0))</f>
        <v/>
      </c>
      <c r="AC214" s="240">
        <f>IF(OR(NOT(ISNUMBER($T214)),ISBLANK($W214),NOT(ISNUMBER($X214))),0,IF(AC$132&gt;=YEAR($T214),$W214,0))</f>
        <v/>
      </c>
      <c r="AD214" s="240">
        <f>IF(OR(NOT(ISNUMBER($T214)),ISBLANK($W214),NOT(ISNUMBER($X214))),0,IF(AD$132&gt;=YEAR($T214),$W214,0))</f>
        <v/>
      </c>
      <c r="AE214" s="240">
        <f>IF(OR(NOT(ISNUMBER($T214)),ISBLANK($W214),NOT(ISNUMBER($X214))),0,IF(AE$132&gt;=YEAR($T214),$W214,0))</f>
        <v/>
      </c>
      <c r="AF214" s="240">
        <f>IF(OR(NOT(ISNUMBER($T214)),ISBLANK($W214),NOT(ISNUMBER($X214))),0,IF(AF$132&gt;=YEAR($T214),$W214,0))</f>
        <v/>
      </c>
      <c r="AG214" s="240">
        <f>IF(OR(NOT(ISNUMBER($T214)),ISBLANK($W214),NOT(ISNUMBER($X214))),0,IF(AG$132&gt;=YEAR($T214),$W214,0))</f>
        <v/>
      </c>
      <c r="AH214" s="240">
        <f>IF(OR(NOT(ISNUMBER($T214)),ISBLANK($W214),NOT(ISNUMBER($X214))),0,IF(AH$132&gt;=YEAR($T214),$W214,0))</f>
        <v/>
      </c>
      <c r="AI214" s="240">
        <f>IF(OR(NOT(ISNUMBER($T214)),ISBLANK($W214),NOT(ISNUMBER($X214))),0,IF(AI$132&gt;=YEAR($T214),$W214,0))</f>
        <v/>
      </c>
      <c r="AJ214" s="240">
        <f>IF(OR(NOT(ISNUMBER($T214)),ISBLANK($W214),NOT(ISNUMBER($X214))),0,IF(AJ$132&gt;=YEAR($T214),$W214,0))</f>
        <v/>
      </c>
      <c r="AK214" s="240">
        <f>IF(OR(NOT(ISNUMBER($T214)),ISBLANK($W214),NOT(ISNUMBER($X214))),0,IF(AK$132&gt;=YEAR($T214),$W214,0))</f>
        <v/>
      </c>
      <c r="AL214" s="240">
        <f>IF(OR(NOT(ISNUMBER($T214)),ISBLANK($W214),NOT(ISNUMBER($X214))),0,IF(AL$132&gt;=YEAR($T214),$W214,0))</f>
        <v/>
      </c>
      <c r="AM214" s="240">
        <f>IF(OR(NOT(ISNUMBER($T214)),ISBLANK($W214),NOT(ISNUMBER($X214))),0,IF(AM$132&gt;=YEAR($T214),$W214,0))</f>
        <v/>
      </c>
      <c r="AN214" s="240">
        <f>IF(OR(NOT(ISNUMBER($T214)),ISBLANK($W214),NOT(ISNUMBER($X214))),0,IF(AN$132&gt;=YEAR($T214),$W214,0))</f>
        <v/>
      </c>
      <c r="AO214" s="240">
        <f>IF(OR(NOT(ISNUMBER($T214)),ISBLANK($W214),NOT(ISNUMBER($X214))),0,IF(AO$132&gt;=YEAR($T214),$W214,0))</f>
        <v/>
      </c>
      <c r="AP214" s="240">
        <f>IF(OR(NOT(ISNUMBER($T214)),ISBLANK($W214),NOT(ISNUMBER($X214))),0,IF(AP$132&gt;=YEAR($T214),$W214,0))</f>
        <v/>
      </c>
      <c r="AQ214" s="240">
        <f>IF(OR(NOT(ISNUMBER($T214)),ISBLANK($W214),NOT(ISNUMBER($X214))),0,IF(AQ$132&gt;=YEAR($T214),$W214,0))</f>
        <v/>
      </c>
      <c r="AR214" s="240">
        <f>IF(OR(NOT(ISNUMBER($T214)),ISBLANK($W214),NOT(ISNUMBER($X214))),0,IF(AR$132&gt;=YEAR($T214),$W214,0))</f>
        <v/>
      </c>
      <c r="AS214" s="240">
        <f>IF(OR(NOT(ISNUMBER($T214)),ISBLANK($W214),NOT(ISNUMBER($X214))),0,IF(AS$132&gt;=YEAR($T214),$W214,0))</f>
        <v/>
      </c>
      <c r="AT214" s="240">
        <f>IF(OR(NOT(ISNUMBER($T214)),ISBLANK($W214),NOT(ISNUMBER($X214))),0,IF(AT$132&gt;=YEAR($T214),$W214,0))</f>
        <v/>
      </c>
      <c r="AU214" s="240">
        <f>IF(OR(NOT(ISNUMBER($T214)),ISBLANK($W214),NOT(ISNUMBER($X214))),0,IF(AU$132&gt;=YEAR($T214),$W214,0))</f>
        <v/>
      </c>
      <c r="AV214" s="240">
        <f>IF(OR(NOT(ISNUMBER($T214)),ISBLANK($W214),NOT(ISNUMBER($X214))),0,IF(AV$132&gt;=YEAR($T214),$W214,0))</f>
        <v/>
      </c>
      <c r="AW214" s="240">
        <f>IF(OR(NOT(ISNUMBER($T214)),ISBLANK($W214),NOT(ISNUMBER($X214))),0,IF(AW$132&gt;=YEAR($T214),$W214,0))</f>
        <v/>
      </c>
      <c r="AX214" s="240">
        <f>IF(OR(NOT(ISNUMBER($T214)),ISBLANK($W214),NOT(ISNUMBER($X214))),0,IF(AX$132&gt;=YEAR($T214),$W214,0))</f>
        <v/>
      </c>
      <c r="AY214" s="240">
        <f>IF(OR(NOT(ISNUMBER($T214)),ISBLANK($W214),NOT(ISNUMBER($X214))),0,IF(AY$132&gt;=YEAR($T214),$W214,0))</f>
        <v/>
      </c>
      <c r="AZ214" s="240">
        <f>IF(OR(NOT(ISNUMBER($T214)),ISBLANK($W214),NOT(ISNUMBER($X214))),0,IF(AZ$132&gt;=YEAR($T214),$W214,0))</f>
        <v/>
      </c>
      <c r="BA214" s="240">
        <f>IF(OR(NOT(ISNUMBER($T214)),ISBLANK($W214),NOT(ISNUMBER($X214))),0,IF(BA$132&gt;=YEAR($T214),$W214,0))</f>
        <v/>
      </c>
      <c r="BB214" s="240">
        <f>IF(OR(NOT(ISNUMBER($T214)),ISBLANK($W214),NOT(ISNUMBER($X214))),0,IF(BB$132&gt;=YEAR($T214),$W214,0))</f>
        <v/>
      </c>
      <c r="BC214" s="240">
        <f>IF(OR(NOT(ISNUMBER($T214)),ISBLANK($W214),NOT(ISNUMBER($X214))),0,IF(BC$132&gt;=YEAR($T214),$W214,0))</f>
        <v/>
      </c>
      <c r="BD214" s="240">
        <f>IF(OR(NOT(ISNUMBER($T214)),ISBLANK($W214),NOT(ISNUMBER($X214))),0,IF(BD$132&gt;=YEAR($T214),$W214,0))</f>
        <v/>
      </c>
      <c r="BE214" s="240">
        <f>IF(OR(NOT(ISNUMBER($T214)),ISBLANK($W214),NOT(ISNUMBER($X214))),0,IF(BE$132&gt;=YEAR($T214),$W214,0))</f>
        <v/>
      </c>
      <c r="BF214" s="240">
        <f>IF(OR(NOT(ISNUMBER($T214)),ISBLANK($W214),NOT(ISNUMBER($X214))),0,IF(BF$132&gt;=YEAR($T214),$W214,0))</f>
        <v/>
      </c>
      <c r="BG214" s="240">
        <f>IF(OR(NOT(ISNUMBER($T214)),ISBLANK($W214),NOT(ISNUMBER($X214))),0,IF(BG$132&gt;=YEAR($T214),$W214,0))</f>
        <v/>
      </c>
      <c r="BH214" s="240">
        <f>IF(OR(NOT(ISNUMBER($T214)),ISBLANK($W214),NOT(ISNUMBER($X214))),0,IF(BH$132&gt;=YEAR($T214),$W214,0))</f>
        <v/>
      </c>
      <c r="BI214" s="240">
        <f>IF(OR(NOT(ISNUMBER($T214)),ISBLANK($W214),NOT(ISNUMBER($X214))),0,IF(BI$132&gt;=YEAR($T214),$W214,0))</f>
        <v/>
      </c>
      <c r="BJ214" s="240">
        <f>IF(OR(NOT(ISNUMBER($T214)),ISBLANK($W214),NOT(ISNUMBER($X214))),0,IF(BJ$132&gt;=YEAR($T214),$W214,0))</f>
        <v/>
      </c>
      <c r="BK214" s="240">
        <f>IF(OR(NOT(ISNUMBER($T214)),ISBLANK($W214),NOT(ISNUMBER($X214))),0,IF(BK$132&gt;=YEAR($T214),$W214,0))</f>
        <v/>
      </c>
      <c r="BL214" s="240">
        <f>IF(OR(NOT(ISNUMBER($T214)),ISBLANK($W214),NOT(ISNUMBER($X214))),0,IF(BL$132&gt;=YEAR($T214),$W214,0))</f>
        <v/>
      </c>
      <c r="BM214" s="240">
        <f>IF(OR(NOT(ISNUMBER($T214)),ISBLANK($W214),NOT(ISNUMBER($X214))),0,IF(BM$132&gt;=YEAR($T214),$W214,0))</f>
        <v/>
      </c>
      <c r="BN214" s="240">
        <f>IF(OR(NOT(ISNUMBER($T214)),ISBLANK($W214),NOT(ISNUMBER($X214))),0,IF(BN$132&gt;=YEAR($T214),$W214,0))</f>
        <v/>
      </c>
      <c r="BO214" s="240">
        <f>IF(OR(NOT(ISNUMBER($T214)),ISBLANK($W214),NOT(ISNUMBER($X214))),0,IF(BO$132&gt;=YEAR($T214),$W214,0))</f>
        <v/>
      </c>
      <c r="BP214" s="240">
        <f>IF(OR(NOT(ISNUMBER($T214)),ISBLANK($W214),NOT(ISNUMBER($X214))),0,IF(BP$132&gt;=YEAR($T214),$W214,0))</f>
        <v/>
      </c>
      <c r="BQ214" s="240">
        <f>IF(OR(NOT(ISNUMBER($T214)),ISBLANK($W214),NOT(ISNUMBER($X214))),0,IF(BQ$132&gt;=YEAR($T214),$W214,0))</f>
        <v/>
      </c>
      <c r="BR214" s="240">
        <f>IF(OR(NOT(ISNUMBER($T214)),ISBLANK($W214),NOT(ISNUMBER($X214))),0,IF(BR$132&gt;=YEAR($T214),$W214,0))</f>
        <v/>
      </c>
      <c r="BS214" s="240">
        <f>IF(OR(NOT(ISNUMBER($T214)),ISBLANK($W214),NOT(ISNUMBER($X214))),0,IF(BS$132&gt;=YEAR($T214),$W214,0))</f>
        <v/>
      </c>
      <c r="BT214" s="240">
        <f>IF(OR(NOT(ISNUMBER($T214)),ISBLANK($W214),NOT(ISNUMBER($X214))),0,IF(BT$132&gt;=YEAR($T214),$W214,0))</f>
        <v/>
      </c>
      <c r="BU214" s="240">
        <f>IF(OR(NOT(ISNUMBER($T214)),ISBLANK($W214),NOT(ISNUMBER($X214))),0,IF(BU$132&gt;=YEAR($T214),$W214,0))</f>
        <v/>
      </c>
      <c r="BV214" s="240">
        <f>IF(OR(NOT(ISNUMBER($T214)),ISBLANK($W214),NOT(ISNUMBER($X214))),0,IF(BV$132&gt;=YEAR($T214),$W214,0))</f>
        <v/>
      </c>
      <c r="BW214" s="240">
        <f>IF(OR(NOT(ISNUMBER($T214)),ISBLANK($W214),NOT(ISNUMBER($X214))),0,IF(BW$132&gt;=YEAR($T214),$W214,0))</f>
        <v/>
      </c>
      <c r="BX214" s="240">
        <f>IF(OR(NOT(ISNUMBER($T214)),ISBLANK($W214),NOT(ISNUMBER($X214))),0,IF(BX$132&gt;=YEAR($T214),$W214,0))</f>
        <v/>
      </c>
      <c r="BY214" s="240">
        <f>IF(OR(NOT(ISNUMBER($T214)),ISBLANK($W214),NOT(ISNUMBER($X214))),0,IF(BY$132&gt;=YEAR($T214),$W214,0))</f>
        <v/>
      </c>
    </row>
    <row r="215" ht="15" customHeight="1" s="503">
      <c r="S215" s="12">
        <f>S90</f>
        <v/>
      </c>
      <c r="T215" s="176">
        <f>IFERROR( IF(ISBLANK(C96),"",IF(C96&lt;HLOOKUP(S90,$Z$275:$AC$280,5,FALSE),"",C96 ) ),"")</f>
        <v/>
      </c>
      <c r="U215" s="527">
        <f>U90</f>
        <v/>
      </c>
      <c r="V215" s="285">
        <f>V90</f>
        <v/>
      </c>
      <c r="W215" s="512">
        <f>W90</f>
        <v/>
      </c>
      <c r="X215" s="512">
        <f>X90</f>
        <v/>
      </c>
      <c r="Z215" s="240">
        <f>IF(OR(NOT(ISNUMBER($T215)),ISBLANK($W215),NOT(ISNUMBER($X215))),0,IF(Z$132&gt;=YEAR($T215),$W215,0))</f>
        <v/>
      </c>
      <c r="AA215" s="240">
        <f>IF(OR(NOT(ISNUMBER($T215)),ISBLANK($W215),NOT(ISNUMBER($X215))),0,IF(AA$132&gt;=YEAR($T215),$W215,0))</f>
        <v/>
      </c>
      <c r="AB215" s="240">
        <f>IF(OR(NOT(ISNUMBER($T215)),ISBLANK($W215),NOT(ISNUMBER($X215))),0,IF(AB$132&gt;=YEAR($T215),$W215,0))</f>
        <v/>
      </c>
      <c r="AC215" s="240">
        <f>IF(OR(NOT(ISNUMBER($T215)),ISBLANK($W215),NOT(ISNUMBER($X215))),0,IF(AC$132&gt;=YEAR($T215),$W215,0))</f>
        <v/>
      </c>
      <c r="AD215" s="240">
        <f>IF(OR(NOT(ISNUMBER($T215)),ISBLANK($W215),NOT(ISNUMBER($X215))),0,IF(AD$132&gt;=YEAR($T215),$W215,0))</f>
        <v/>
      </c>
      <c r="AE215" s="240">
        <f>IF(OR(NOT(ISNUMBER($T215)),ISBLANK($W215),NOT(ISNUMBER($X215))),0,IF(AE$132&gt;=YEAR($T215),$W215,0))</f>
        <v/>
      </c>
      <c r="AF215" s="240">
        <f>IF(OR(NOT(ISNUMBER($T215)),ISBLANK($W215),NOT(ISNUMBER($X215))),0,IF(AF$132&gt;=YEAR($T215),$W215,0))</f>
        <v/>
      </c>
      <c r="AG215" s="240">
        <f>IF(OR(NOT(ISNUMBER($T215)),ISBLANK($W215),NOT(ISNUMBER($X215))),0,IF(AG$132&gt;=YEAR($T215),$W215,0))</f>
        <v/>
      </c>
      <c r="AH215" s="240">
        <f>IF(OR(NOT(ISNUMBER($T215)),ISBLANK($W215),NOT(ISNUMBER($X215))),0,IF(AH$132&gt;=YEAR($T215),$W215,0))</f>
        <v/>
      </c>
      <c r="AI215" s="240">
        <f>IF(OR(NOT(ISNUMBER($T215)),ISBLANK($W215),NOT(ISNUMBER($X215))),0,IF(AI$132&gt;=YEAR($T215),$W215,0))</f>
        <v/>
      </c>
      <c r="AJ215" s="240">
        <f>IF(OR(NOT(ISNUMBER($T215)),ISBLANK($W215),NOT(ISNUMBER($X215))),0,IF(AJ$132&gt;=YEAR($T215),$W215,0))</f>
        <v/>
      </c>
      <c r="AK215" s="240">
        <f>IF(OR(NOT(ISNUMBER($T215)),ISBLANK($W215),NOT(ISNUMBER($X215))),0,IF(AK$132&gt;=YEAR($T215),$W215,0))</f>
        <v/>
      </c>
      <c r="AL215" s="240">
        <f>IF(OR(NOT(ISNUMBER($T215)),ISBLANK($W215),NOT(ISNUMBER($X215))),0,IF(AL$132&gt;=YEAR($T215),$W215,0))</f>
        <v/>
      </c>
      <c r="AM215" s="240">
        <f>IF(OR(NOT(ISNUMBER($T215)),ISBLANK($W215),NOT(ISNUMBER($X215))),0,IF(AM$132&gt;=YEAR($T215),$W215,0))</f>
        <v/>
      </c>
      <c r="AN215" s="240">
        <f>IF(OR(NOT(ISNUMBER($T215)),ISBLANK($W215),NOT(ISNUMBER($X215))),0,IF(AN$132&gt;=YEAR($T215),$W215,0))</f>
        <v/>
      </c>
      <c r="AO215" s="240">
        <f>IF(OR(NOT(ISNUMBER($T215)),ISBLANK($W215),NOT(ISNUMBER($X215))),0,IF(AO$132&gt;=YEAR($T215),$W215,0))</f>
        <v/>
      </c>
      <c r="AP215" s="240">
        <f>IF(OR(NOT(ISNUMBER($T215)),ISBLANK($W215),NOT(ISNUMBER($X215))),0,IF(AP$132&gt;=YEAR($T215),$W215,0))</f>
        <v/>
      </c>
      <c r="AQ215" s="240">
        <f>IF(OR(NOT(ISNUMBER($T215)),ISBLANK($W215),NOT(ISNUMBER($X215))),0,IF(AQ$132&gt;=YEAR($T215),$W215,0))</f>
        <v/>
      </c>
      <c r="AR215" s="240">
        <f>IF(OR(NOT(ISNUMBER($T215)),ISBLANK($W215),NOT(ISNUMBER($X215))),0,IF(AR$132&gt;=YEAR($T215),$W215,0))</f>
        <v/>
      </c>
      <c r="AS215" s="240">
        <f>IF(OR(NOT(ISNUMBER($T215)),ISBLANK($W215),NOT(ISNUMBER($X215))),0,IF(AS$132&gt;=YEAR($T215),$W215,0))</f>
        <v/>
      </c>
      <c r="AT215" s="240">
        <f>IF(OR(NOT(ISNUMBER($T215)),ISBLANK($W215),NOT(ISNUMBER($X215))),0,IF(AT$132&gt;=YEAR($T215),$W215,0))</f>
        <v/>
      </c>
      <c r="AU215" s="240">
        <f>IF(OR(NOT(ISNUMBER($T215)),ISBLANK($W215),NOT(ISNUMBER($X215))),0,IF(AU$132&gt;=YEAR($T215),$W215,0))</f>
        <v/>
      </c>
      <c r="AV215" s="240">
        <f>IF(OR(NOT(ISNUMBER($T215)),ISBLANK($W215),NOT(ISNUMBER($X215))),0,IF(AV$132&gt;=YEAR($T215),$W215,0))</f>
        <v/>
      </c>
      <c r="AW215" s="240">
        <f>IF(OR(NOT(ISNUMBER($T215)),ISBLANK($W215),NOT(ISNUMBER($X215))),0,IF(AW$132&gt;=YEAR($T215),$W215,0))</f>
        <v/>
      </c>
      <c r="AX215" s="240">
        <f>IF(OR(NOT(ISNUMBER($T215)),ISBLANK($W215),NOT(ISNUMBER($X215))),0,IF(AX$132&gt;=YEAR($T215),$W215,0))</f>
        <v/>
      </c>
      <c r="AY215" s="240">
        <f>IF(OR(NOT(ISNUMBER($T215)),ISBLANK($W215),NOT(ISNUMBER($X215))),0,IF(AY$132&gt;=YEAR($T215),$W215,0))</f>
        <v/>
      </c>
      <c r="AZ215" s="240">
        <f>IF(OR(NOT(ISNUMBER($T215)),ISBLANK($W215),NOT(ISNUMBER($X215))),0,IF(AZ$132&gt;=YEAR($T215),$W215,0))</f>
        <v/>
      </c>
      <c r="BA215" s="240">
        <f>IF(OR(NOT(ISNUMBER($T215)),ISBLANK($W215),NOT(ISNUMBER($X215))),0,IF(BA$132&gt;=YEAR($T215),$W215,0))</f>
        <v/>
      </c>
      <c r="BB215" s="240">
        <f>IF(OR(NOT(ISNUMBER($T215)),ISBLANK($W215),NOT(ISNUMBER($X215))),0,IF(BB$132&gt;=YEAR($T215),$W215,0))</f>
        <v/>
      </c>
      <c r="BC215" s="240">
        <f>IF(OR(NOT(ISNUMBER($T215)),ISBLANK($W215),NOT(ISNUMBER($X215))),0,IF(BC$132&gt;=YEAR($T215),$W215,0))</f>
        <v/>
      </c>
      <c r="BD215" s="240">
        <f>IF(OR(NOT(ISNUMBER($T215)),ISBLANK($W215),NOT(ISNUMBER($X215))),0,IF(BD$132&gt;=YEAR($T215),$W215,0))</f>
        <v/>
      </c>
      <c r="BE215" s="240">
        <f>IF(OR(NOT(ISNUMBER($T215)),ISBLANK($W215),NOT(ISNUMBER($X215))),0,IF(BE$132&gt;=YEAR($T215),$W215,0))</f>
        <v/>
      </c>
      <c r="BF215" s="240">
        <f>IF(OR(NOT(ISNUMBER($T215)),ISBLANK($W215),NOT(ISNUMBER($X215))),0,IF(BF$132&gt;=YEAR($T215),$W215,0))</f>
        <v/>
      </c>
      <c r="BG215" s="240">
        <f>IF(OR(NOT(ISNUMBER($T215)),ISBLANK($W215),NOT(ISNUMBER($X215))),0,IF(BG$132&gt;=YEAR($T215),$W215,0))</f>
        <v/>
      </c>
      <c r="BH215" s="240">
        <f>IF(OR(NOT(ISNUMBER($T215)),ISBLANK($W215),NOT(ISNUMBER($X215))),0,IF(BH$132&gt;=YEAR($T215),$W215,0))</f>
        <v/>
      </c>
      <c r="BI215" s="240">
        <f>IF(OR(NOT(ISNUMBER($T215)),ISBLANK($W215),NOT(ISNUMBER($X215))),0,IF(BI$132&gt;=YEAR($T215),$W215,0))</f>
        <v/>
      </c>
      <c r="BJ215" s="240">
        <f>IF(OR(NOT(ISNUMBER($T215)),ISBLANK($W215),NOT(ISNUMBER($X215))),0,IF(BJ$132&gt;=YEAR($T215),$W215,0))</f>
        <v/>
      </c>
      <c r="BK215" s="240">
        <f>IF(OR(NOT(ISNUMBER($T215)),ISBLANK($W215),NOT(ISNUMBER($X215))),0,IF(BK$132&gt;=YEAR($T215),$W215,0))</f>
        <v/>
      </c>
      <c r="BL215" s="240">
        <f>IF(OR(NOT(ISNUMBER($T215)),ISBLANK($W215),NOT(ISNUMBER($X215))),0,IF(BL$132&gt;=YEAR($T215),$W215,0))</f>
        <v/>
      </c>
      <c r="BM215" s="240">
        <f>IF(OR(NOT(ISNUMBER($T215)),ISBLANK($W215),NOT(ISNUMBER($X215))),0,IF(BM$132&gt;=YEAR($T215),$W215,0))</f>
        <v/>
      </c>
      <c r="BN215" s="240">
        <f>IF(OR(NOT(ISNUMBER($T215)),ISBLANK($W215),NOT(ISNUMBER($X215))),0,IF(BN$132&gt;=YEAR($T215),$W215,0))</f>
        <v/>
      </c>
      <c r="BO215" s="240">
        <f>IF(OR(NOT(ISNUMBER($T215)),ISBLANK($W215),NOT(ISNUMBER($X215))),0,IF(BO$132&gt;=YEAR($T215),$W215,0))</f>
        <v/>
      </c>
      <c r="BP215" s="240">
        <f>IF(OR(NOT(ISNUMBER($T215)),ISBLANK($W215),NOT(ISNUMBER($X215))),0,IF(BP$132&gt;=YEAR($T215),$W215,0))</f>
        <v/>
      </c>
      <c r="BQ215" s="240">
        <f>IF(OR(NOT(ISNUMBER($T215)),ISBLANK($W215),NOT(ISNUMBER($X215))),0,IF(BQ$132&gt;=YEAR($T215),$W215,0))</f>
        <v/>
      </c>
      <c r="BR215" s="240">
        <f>IF(OR(NOT(ISNUMBER($T215)),ISBLANK($W215),NOT(ISNUMBER($X215))),0,IF(BR$132&gt;=YEAR($T215),$W215,0))</f>
        <v/>
      </c>
      <c r="BS215" s="240">
        <f>IF(OR(NOT(ISNUMBER($T215)),ISBLANK($W215),NOT(ISNUMBER($X215))),0,IF(BS$132&gt;=YEAR($T215),$W215,0))</f>
        <v/>
      </c>
      <c r="BT215" s="240">
        <f>IF(OR(NOT(ISNUMBER($T215)),ISBLANK($W215),NOT(ISNUMBER($X215))),0,IF(BT$132&gt;=YEAR($T215),$W215,0))</f>
        <v/>
      </c>
      <c r="BU215" s="240">
        <f>IF(OR(NOT(ISNUMBER($T215)),ISBLANK($W215),NOT(ISNUMBER($X215))),0,IF(BU$132&gt;=YEAR($T215),$W215,0))</f>
        <v/>
      </c>
      <c r="BV215" s="240">
        <f>IF(OR(NOT(ISNUMBER($T215)),ISBLANK($W215),NOT(ISNUMBER($X215))),0,IF(BV$132&gt;=YEAR($T215),$W215,0))</f>
        <v/>
      </c>
      <c r="BW215" s="240">
        <f>IF(OR(NOT(ISNUMBER($T215)),ISBLANK($W215),NOT(ISNUMBER($X215))),0,IF(BW$132&gt;=YEAR($T215),$W215,0))</f>
        <v/>
      </c>
      <c r="BX215" s="240">
        <f>IF(OR(NOT(ISNUMBER($T215)),ISBLANK($W215),NOT(ISNUMBER($X215))),0,IF(BX$132&gt;=YEAR($T215),$W215,0))</f>
        <v/>
      </c>
      <c r="BY215" s="240">
        <f>IF(OR(NOT(ISNUMBER($T215)),ISBLANK($W215),NOT(ISNUMBER($X215))),0,IF(BY$132&gt;=YEAR($T215),$W215,0))</f>
        <v/>
      </c>
    </row>
    <row r="216" ht="15" customHeight="1" s="503">
      <c r="S216" s="12">
        <f>S91</f>
        <v/>
      </c>
      <c r="T216" s="176">
        <f>IFERROR( IF(ISBLANK(C97),"",IF(C97&lt;HLOOKUP(S91,$Z$275:$AC$280,5,FALSE),"",C97 ) ),"")</f>
        <v/>
      </c>
      <c r="U216" s="527">
        <f>U91</f>
        <v/>
      </c>
      <c r="V216" s="285">
        <f>V91</f>
        <v/>
      </c>
      <c r="W216" s="512">
        <f>W91</f>
        <v/>
      </c>
      <c r="X216" s="512">
        <f>X91</f>
        <v/>
      </c>
      <c r="Z216" s="240">
        <f>IF(OR(NOT(ISNUMBER($T216)),ISBLANK($W216),NOT(ISNUMBER($X216))),0,IF(Z$132&gt;=YEAR($T216),$W216,0))</f>
        <v/>
      </c>
      <c r="AA216" s="240">
        <f>IF(OR(NOT(ISNUMBER($T216)),ISBLANK($W216),NOT(ISNUMBER($X216))),0,IF(AA$132&gt;=YEAR($T216),$W216,0))</f>
        <v/>
      </c>
      <c r="AB216" s="240">
        <f>IF(OR(NOT(ISNUMBER($T216)),ISBLANK($W216),NOT(ISNUMBER($X216))),0,IF(AB$132&gt;=YEAR($T216),$W216,0))</f>
        <v/>
      </c>
      <c r="AC216" s="240">
        <f>IF(OR(NOT(ISNUMBER($T216)),ISBLANK($W216),NOT(ISNUMBER($X216))),0,IF(AC$132&gt;=YEAR($T216),$W216,0))</f>
        <v/>
      </c>
      <c r="AD216" s="240">
        <f>IF(OR(NOT(ISNUMBER($T216)),ISBLANK($W216),NOT(ISNUMBER($X216))),0,IF(AD$132&gt;=YEAR($T216),$W216,0))</f>
        <v/>
      </c>
      <c r="AE216" s="240">
        <f>IF(OR(NOT(ISNUMBER($T216)),ISBLANK($W216),NOT(ISNUMBER($X216))),0,IF(AE$132&gt;=YEAR($T216),$W216,0))</f>
        <v/>
      </c>
      <c r="AF216" s="240">
        <f>IF(OR(NOT(ISNUMBER($T216)),ISBLANK($W216),NOT(ISNUMBER($X216))),0,IF(AF$132&gt;=YEAR($T216),$W216,0))</f>
        <v/>
      </c>
      <c r="AG216" s="240">
        <f>IF(OR(NOT(ISNUMBER($T216)),ISBLANK($W216),NOT(ISNUMBER($X216))),0,IF(AG$132&gt;=YEAR($T216),$W216,0))</f>
        <v/>
      </c>
      <c r="AH216" s="240">
        <f>IF(OR(NOT(ISNUMBER($T216)),ISBLANK($W216),NOT(ISNUMBER($X216))),0,IF(AH$132&gt;=YEAR($T216),$W216,0))</f>
        <v/>
      </c>
      <c r="AI216" s="240">
        <f>IF(OR(NOT(ISNUMBER($T216)),ISBLANK($W216),NOT(ISNUMBER($X216))),0,IF(AI$132&gt;=YEAR($T216),$W216,0))</f>
        <v/>
      </c>
      <c r="AJ216" s="240">
        <f>IF(OR(NOT(ISNUMBER($T216)),ISBLANK($W216),NOT(ISNUMBER($X216))),0,IF(AJ$132&gt;=YEAR($T216),$W216,0))</f>
        <v/>
      </c>
      <c r="AK216" s="240">
        <f>IF(OR(NOT(ISNUMBER($T216)),ISBLANK($W216),NOT(ISNUMBER($X216))),0,IF(AK$132&gt;=YEAR($T216),$W216,0))</f>
        <v/>
      </c>
      <c r="AL216" s="240">
        <f>IF(OR(NOT(ISNUMBER($T216)),ISBLANK($W216),NOT(ISNUMBER($X216))),0,IF(AL$132&gt;=YEAR($T216),$W216,0))</f>
        <v/>
      </c>
      <c r="AM216" s="240">
        <f>IF(OR(NOT(ISNUMBER($T216)),ISBLANK($W216),NOT(ISNUMBER($X216))),0,IF(AM$132&gt;=YEAR($T216),$W216,0))</f>
        <v/>
      </c>
      <c r="AN216" s="240">
        <f>IF(OR(NOT(ISNUMBER($T216)),ISBLANK($W216),NOT(ISNUMBER($X216))),0,IF(AN$132&gt;=YEAR($T216),$W216,0))</f>
        <v/>
      </c>
      <c r="AO216" s="240">
        <f>IF(OR(NOT(ISNUMBER($T216)),ISBLANK($W216),NOT(ISNUMBER($X216))),0,IF(AO$132&gt;=YEAR($T216),$W216,0))</f>
        <v/>
      </c>
      <c r="AP216" s="240">
        <f>IF(OR(NOT(ISNUMBER($T216)),ISBLANK($W216),NOT(ISNUMBER($X216))),0,IF(AP$132&gt;=YEAR($T216),$W216,0))</f>
        <v/>
      </c>
      <c r="AQ216" s="240">
        <f>IF(OR(NOT(ISNUMBER($T216)),ISBLANK($W216),NOT(ISNUMBER($X216))),0,IF(AQ$132&gt;=YEAR($T216),$W216,0))</f>
        <v/>
      </c>
      <c r="AR216" s="240">
        <f>IF(OR(NOT(ISNUMBER($T216)),ISBLANK($W216),NOT(ISNUMBER($X216))),0,IF(AR$132&gt;=YEAR($T216),$W216,0))</f>
        <v/>
      </c>
      <c r="AS216" s="240">
        <f>IF(OR(NOT(ISNUMBER($T216)),ISBLANK($W216),NOT(ISNUMBER($X216))),0,IF(AS$132&gt;=YEAR($T216),$W216,0))</f>
        <v/>
      </c>
      <c r="AT216" s="240">
        <f>IF(OR(NOT(ISNUMBER($T216)),ISBLANK($W216),NOT(ISNUMBER($X216))),0,IF(AT$132&gt;=YEAR($T216),$W216,0))</f>
        <v/>
      </c>
      <c r="AU216" s="240">
        <f>IF(OR(NOT(ISNUMBER($T216)),ISBLANK($W216),NOT(ISNUMBER($X216))),0,IF(AU$132&gt;=YEAR($T216),$W216,0))</f>
        <v/>
      </c>
      <c r="AV216" s="240">
        <f>IF(OR(NOT(ISNUMBER($T216)),ISBLANK($W216),NOT(ISNUMBER($X216))),0,IF(AV$132&gt;=YEAR($T216),$W216,0))</f>
        <v/>
      </c>
      <c r="AW216" s="240">
        <f>IF(OR(NOT(ISNUMBER($T216)),ISBLANK($W216),NOT(ISNUMBER($X216))),0,IF(AW$132&gt;=YEAR($T216),$W216,0))</f>
        <v/>
      </c>
      <c r="AX216" s="240">
        <f>IF(OR(NOT(ISNUMBER($T216)),ISBLANK($W216),NOT(ISNUMBER($X216))),0,IF(AX$132&gt;=YEAR($T216),$W216,0))</f>
        <v/>
      </c>
      <c r="AY216" s="240">
        <f>IF(OR(NOT(ISNUMBER($T216)),ISBLANK($W216),NOT(ISNUMBER($X216))),0,IF(AY$132&gt;=YEAR($T216),$W216,0))</f>
        <v/>
      </c>
      <c r="AZ216" s="240">
        <f>IF(OR(NOT(ISNUMBER($T216)),ISBLANK($W216),NOT(ISNUMBER($X216))),0,IF(AZ$132&gt;=YEAR($T216),$W216,0))</f>
        <v/>
      </c>
      <c r="BA216" s="240">
        <f>IF(OR(NOT(ISNUMBER($T216)),ISBLANK($W216),NOT(ISNUMBER($X216))),0,IF(BA$132&gt;=YEAR($T216),$W216,0))</f>
        <v/>
      </c>
      <c r="BB216" s="240">
        <f>IF(OR(NOT(ISNUMBER($T216)),ISBLANK($W216),NOT(ISNUMBER($X216))),0,IF(BB$132&gt;=YEAR($T216),$W216,0))</f>
        <v/>
      </c>
      <c r="BC216" s="240">
        <f>IF(OR(NOT(ISNUMBER($T216)),ISBLANK($W216),NOT(ISNUMBER($X216))),0,IF(BC$132&gt;=YEAR($T216),$W216,0))</f>
        <v/>
      </c>
      <c r="BD216" s="240">
        <f>IF(OR(NOT(ISNUMBER($T216)),ISBLANK($W216),NOT(ISNUMBER($X216))),0,IF(BD$132&gt;=YEAR($T216),$W216,0))</f>
        <v/>
      </c>
      <c r="BE216" s="240">
        <f>IF(OR(NOT(ISNUMBER($T216)),ISBLANK($W216),NOT(ISNUMBER($X216))),0,IF(BE$132&gt;=YEAR($T216),$W216,0))</f>
        <v/>
      </c>
      <c r="BF216" s="240">
        <f>IF(OR(NOT(ISNUMBER($T216)),ISBLANK($W216),NOT(ISNUMBER($X216))),0,IF(BF$132&gt;=YEAR($T216),$W216,0))</f>
        <v/>
      </c>
      <c r="BG216" s="240">
        <f>IF(OR(NOT(ISNUMBER($T216)),ISBLANK($W216),NOT(ISNUMBER($X216))),0,IF(BG$132&gt;=YEAR($T216),$W216,0))</f>
        <v/>
      </c>
      <c r="BH216" s="240">
        <f>IF(OR(NOT(ISNUMBER($T216)),ISBLANK($W216),NOT(ISNUMBER($X216))),0,IF(BH$132&gt;=YEAR($T216),$W216,0))</f>
        <v/>
      </c>
      <c r="BI216" s="240">
        <f>IF(OR(NOT(ISNUMBER($T216)),ISBLANK($W216),NOT(ISNUMBER($X216))),0,IF(BI$132&gt;=YEAR($T216),$W216,0))</f>
        <v/>
      </c>
      <c r="BJ216" s="240">
        <f>IF(OR(NOT(ISNUMBER($T216)),ISBLANK($W216),NOT(ISNUMBER($X216))),0,IF(BJ$132&gt;=YEAR($T216),$W216,0))</f>
        <v/>
      </c>
      <c r="BK216" s="240">
        <f>IF(OR(NOT(ISNUMBER($T216)),ISBLANK($W216),NOT(ISNUMBER($X216))),0,IF(BK$132&gt;=YEAR($T216),$W216,0))</f>
        <v/>
      </c>
      <c r="BL216" s="240">
        <f>IF(OR(NOT(ISNUMBER($T216)),ISBLANK($W216),NOT(ISNUMBER($X216))),0,IF(BL$132&gt;=YEAR($T216),$W216,0))</f>
        <v/>
      </c>
      <c r="BM216" s="240">
        <f>IF(OR(NOT(ISNUMBER($T216)),ISBLANK($W216),NOT(ISNUMBER($X216))),0,IF(BM$132&gt;=YEAR($T216),$W216,0))</f>
        <v/>
      </c>
      <c r="BN216" s="240">
        <f>IF(OR(NOT(ISNUMBER($T216)),ISBLANK($W216),NOT(ISNUMBER($X216))),0,IF(BN$132&gt;=YEAR($T216),$W216,0))</f>
        <v/>
      </c>
      <c r="BO216" s="240">
        <f>IF(OR(NOT(ISNUMBER($T216)),ISBLANK($W216),NOT(ISNUMBER($X216))),0,IF(BO$132&gt;=YEAR($T216),$W216,0))</f>
        <v/>
      </c>
      <c r="BP216" s="240">
        <f>IF(OR(NOT(ISNUMBER($T216)),ISBLANK($W216),NOT(ISNUMBER($X216))),0,IF(BP$132&gt;=YEAR($T216),$W216,0))</f>
        <v/>
      </c>
      <c r="BQ216" s="240">
        <f>IF(OR(NOT(ISNUMBER($T216)),ISBLANK($W216),NOT(ISNUMBER($X216))),0,IF(BQ$132&gt;=YEAR($T216),$W216,0))</f>
        <v/>
      </c>
      <c r="BR216" s="240">
        <f>IF(OR(NOT(ISNUMBER($T216)),ISBLANK($W216),NOT(ISNUMBER($X216))),0,IF(BR$132&gt;=YEAR($T216),$W216,0))</f>
        <v/>
      </c>
      <c r="BS216" s="240">
        <f>IF(OR(NOT(ISNUMBER($T216)),ISBLANK($W216),NOT(ISNUMBER($X216))),0,IF(BS$132&gt;=YEAR($T216),$W216,0))</f>
        <v/>
      </c>
      <c r="BT216" s="240">
        <f>IF(OR(NOT(ISNUMBER($T216)),ISBLANK($W216),NOT(ISNUMBER($X216))),0,IF(BT$132&gt;=YEAR($T216),$W216,0))</f>
        <v/>
      </c>
      <c r="BU216" s="240">
        <f>IF(OR(NOT(ISNUMBER($T216)),ISBLANK($W216),NOT(ISNUMBER($X216))),0,IF(BU$132&gt;=YEAR($T216),$W216,0))</f>
        <v/>
      </c>
      <c r="BV216" s="240">
        <f>IF(OR(NOT(ISNUMBER($T216)),ISBLANK($W216),NOT(ISNUMBER($X216))),0,IF(BV$132&gt;=YEAR($T216),$W216,0))</f>
        <v/>
      </c>
      <c r="BW216" s="240">
        <f>IF(OR(NOT(ISNUMBER($T216)),ISBLANK($W216),NOT(ISNUMBER($X216))),0,IF(BW$132&gt;=YEAR($T216),$W216,0))</f>
        <v/>
      </c>
      <c r="BX216" s="240">
        <f>IF(OR(NOT(ISNUMBER($T216)),ISBLANK($W216),NOT(ISNUMBER($X216))),0,IF(BX$132&gt;=YEAR($T216),$W216,0))</f>
        <v/>
      </c>
      <c r="BY216" s="240">
        <f>IF(OR(NOT(ISNUMBER($T216)),ISBLANK($W216),NOT(ISNUMBER($X216))),0,IF(BY$132&gt;=YEAR($T216),$W216,0))</f>
        <v/>
      </c>
    </row>
    <row r="217" ht="15" customHeight="1" s="503">
      <c r="S217" s="12">
        <f>S92</f>
        <v/>
      </c>
      <c r="T217" s="176">
        <f>IFERROR( IF(ISBLANK(C98),"",IF(C98&lt;HLOOKUP(S92,$Z$275:$AC$280,5,FALSE),"",C98 ) ),"")</f>
        <v/>
      </c>
      <c r="U217" s="527">
        <f>U92</f>
        <v/>
      </c>
      <c r="V217" s="285">
        <f>V92</f>
        <v/>
      </c>
      <c r="W217" s="512">
        <f>W92</f>
        <v/>
      </c>
      <c r="X217" s="512">
        <f>X92</f>
        <v/>
      </c>
      <c r="Z217" s="240">
        <f>IF(OR(NOT(ISNUMBER($T217)),ISBLANK($W217),NOT(ISNUMBER($X217))),0,IF(Z$132&gt;=YEAR($T217),$W217,0))</f>
        <v/>
      </c>
      <c r="AA217" s="240">
        <f>IF(OR(NOT(ISNUMBER($T217)),ISBLANK($W217),NOT(ISNUMBER($X217))),0,IF(AA$132&gt;=YEAR($T217),$W217,0))</f>
        <v/>
      </c>
      <c r="AB217" s="240">
        <f>IF(OR(NOT(ISNUMBER($T217)),ISBLANK($W217),NOT(ISNUMBER($X217))),0,IF(AB$132&gt;=YEAR($T217),$W217,0))</f>
        <v/>
      </c>
      <c r="AC217" s="240">
        <f>IF(OR(NOT(ISNUMBER($T217)),ISBLANK($W217),NOT(ISNUMBER($X217))),0,IF(AC$132&gt;=YEAR($T217),$W217,0))</f>
        <v/>
      </c>
      <c r="AD217" s="240">
        <f>IF(OR(NOT(ISNUMBER($T217)),ISBLANK($W217),NOT(ISNUMBER($X217))),0,IF(AD$132&gt;=YEAR($T217),$W217,0))</f>
        <v/>
      </c>
      <c r="AE217" s="240">
        <f>IF(OR(NOT(ISNUMBER($T217)),ISBLANK($W217),NOT(ISNUMBER($X217))),0,IF(AE$132&gt;=YEAR($T217),$W217,0))</f>
        <v/>
      </c>
      <c r="AF217" s="240">
        <f>IF(OR(NOT(ISNUMBER($T217)),ISBLANK($W217),NOT(ISNUMBER($X217))),0,IF(AF$132&gt;=YEAR($T217),$W217,0))</f>
        <v/>
      </c>
      <c r="AG217" s="240">
        <f>IF(OR(NOT(ISNUMBER($T217)),ISBLANK($W217),NOT(ISNUMBER($X217))),0,IF(AG$132&gt;=YEAR($T217),$W217,0))</f>
        <v/>
      </c>
      <c r="AH217" s="240">
        <f>IF(OR(NOT(ISNUMBER($T217)),ISBLANK($W217),NOT(ISNUMBER($X217))),0,IF(AH$132&gt;=YEAR($T217),$W217,0))</f>
        <v/>
      </c>
      <c r="AI217" s="240">
        <f>IF(OR(NOT(ISNUMBER($T217)),ISBLANK($W217),NOT(ISNUMBER($X217))),0,IF(AI$132&gt;=YEAR($T217),$W217,0))</f>
        <v/>
      </c>
      <c r="AJ217" s="240">
        <f>IF(OR(NOT(ISNUMBER($T217)),ISBLANK($W217),NOT(ISNUMBER($X217))),0,IF(AJ$132&gt;=YEAR($T217),$W217,0))</f>
        <v/>
      </c>
      <c r="AK217" s="240">
        <f>IF(OR(NOT(ISNUMBER($T217)),ISBLANK($W217),NOT(ISNUMBER($X217))),0,IF(AK$132&gt;=YEAR($T217),$W217,0))</f>
        <v/>
      </c>
      <c r="AL217" s="240">
        <f>IF(OR(NOT(ISNUMBER($T217)),ISBLANK($W217),NOT(ISNUMBER($X217))),0,IF(AL$132&gt;=YEAR($T217),$W217,0))</f>
        <v/>
      </c>
      <c r="AM217" s="240">
        <f>IF(OR(NOT(ISNUMBER($T217)),ISBLANK($W217),NOT(ISNUMBER($X217))),0,IF(AM$132&gt;=YEAR($T217),$W217,0))</f>
        <v/>
      </c>
      <c r="AN217" s="240">
        <f>IF(OR(NOT(ISNUMBER($T217)),ISBLANK($W217),NOT(ISNUMBER($X217))),0,IF(AN$132&gt;=YEAR($T217),$W217,0))</f>
        <v/>
      </c>
      <c r="AO217" s="240">
        <f>IF(OR(NOT(ISNUMBER($T217)),ISBLANK($W217),NOT(ISNUMBER($X217))),0,IF(AO$132&gt;=YEAR($T217),$W217,0))</f>
        <v/>
      </c>
      <c r="AP217" s="240">
        <f>IF(OR(NOT(ISNUMBER($T217)),ISBLANK($W217),NOT(ISNUMBER($X217))),0,IF(AP$132&gt;=YEAR($T217),$W217,0))</f>
        <v/>
      </c>
      <c r="AQ217" s="240">
        <f>IF(OR(NOT(ISNUMBER($T217)),ISBLANK($W217),NOT(ISNUMBER($X217))),0,IF(AQ$132&gt;=YEAR($T217),$W217,0))</f>
        <v/>
      </c>
      <c r="AR217" s="240">
        <f>IF(OR(NOT(ISNUMBER($T217)),ISBLANK($W217),NOT(ISNUMBER($X217))),0,IF(AR$132&gt;=YEAR($T217),$W217,0))</f>
        <v/>
      </c>
      <c r="AS217" s="240">
        <f>IF(OR(NOT(ISNUMBER($T217)),ISBLANK($W217),NOT(ISNUMBER($X217))),0,IF(AS$132&gt;=YEAR($T217),$W217,0))</f>
        <v/>
      </c>
      <c r="AT217" s="240">
        <f>IF(OR(NOT(ISNUMBER($T217)),ISBLANK($W217),NOT(ISNUMBER($X217))),0,IF(AT$132&gt;=YEAR($T217),$W217,0))</f>
        <v/>
      </c>
      <c r="AU217" s="240">
        <f>IF(OR(NOT(ISNUMBER($T217)),ISBLANK($W217),NOT(ISNUMBER($X217))),0,IF(AU$132&gt;=YEAR($T217),$W217,0))</f>
        <v/>
      </c>
      <c r="AV217" s="240">
        <f>IF(OR(NOT(ISNUMBER($T217)),ISBLANK($W217),NOT(ISNUMBER($X217))),0,IF(AV$132&gt;=YEAR($T217),$W217,0))</f>
        <v/>
      </c>
      <c r="AW217" s="240">
        <f>IF(OR(NOT(ISNUMBER($T217)),ISBLANK($W217),NOT(ISNUMBER($X217))),0,IF(AW$132&gt;=YEAR($T217),$W217,0))</f>
        <v/>
      </c>
      <c r="AX217" s="240">
        <f>IF(OR(NOT(ISNUMBER($T217)),ISBLANK($W217),NOT(ISNUMBER($X217))),0,IF(AX$132&gt;=YEAR($T217),$W217,0))</f>
        <v/>
      </c>
      <c r="AY217" s="240">
        <f>IF(OR(NOT(ISNUMBER($T217)),ISBLANK($W217),NOT(ISNUMBER($X217))),0,IF(AY$132&gt;=YEAR($T217),$W217,0))</f>
        <v/>
      </c>
      <c r="AZ217" s="240">
        <f>IF(OR(NOT(ISNUMBER($T217)),ISBLANK($W217),NOT(ISNUMBER($X217))),0,IF(AZ$132&gt;=YEAR($T217),$W217,0))</f>
        <v/>
      </c>
      <c r="BA217" s="240">
        <f>IF(OR(NOT(ISNUMBER($T217)),ISBLANK($W217),NOT(ISNUMBER($X217))),0,IF(BA$132&gt;=YEAR($T217),$W217,0))</f>
        <v/>
      </c>
      <c r="BB217" s="240">
        <f>IF(OR(NOT(ISNUMBER($T217)),ISBLANK($W217),NOT(ISNUMBER($X217))),0,IF(BB$132&gt;=YEAR($T217),$W217,0))</f>
        <v/>
      </c>
      <c r="BC217" s="240">
        <f>IF(OR(NOT(ISNUMBER($T217)),ISBLANK($W217),NOT(ISNUMBER($X217))),0,IF(BC$132&gt;=YEAR($T217),$W217,0))</f>
        <v/>
      </c>
      <c r="BD217" s="240">
        <f>IF(OR(NOT(ISNUMBER($T217)),ISBLANK($W217),NOT(ISNUMBER($X217))),0,IF(BD$132&gt;=YEAR($T217),$W217,0))</f>
        <v/>
      </c>
      <c r="BE217" s="240">
        <f>IF(OR(NOT(ISNUMBER($T217)),ISBLANK($W217),NOT(ISNUMBER($X217))),0,IF(BE$132&gt;=YEAR($T217),$W217,0))</f>
        <v/>
      </c>
      <c r="BF217" s="240">
        <f>IF(OR(NOT(ISNUMBER($T217)),ISBLANK($W217),NOT(ISNUMBER($X217))),0,IF(BF$132&gt;=YEAR($T217),$W217,0))</f>
        <v/>
      </c>
      <c r="BG217" s="240">
        <f>IF(OR(NOT(ISNUMBER($T217)),ISBLANK($W217),NOT(ISNUMBER($X217))),0,IF(BG$132&gt;=YEAR($T217),$W217,0))</f>
        <v/>
      </c>
      <c r="BH217" s="240">
        <f>IF(OR(NOT(ISNUMBER($T217)),ISBLANK($W217),NOT(ISNUMBER($X217))),0,IF(BH$132&gt;=YEAR($T217),$W217,0))</f>
        <v/>
      </c>
      <c r="BI217" s="240">
        <f>IF(OR(NOT(ISNUMBER($T217)),ISBLANK($W217),NOT(ISNUMBER($X217))),0,IF(BI$132&gt;=YEAR($T217),$W217,0))</f>
        <v/>
      </c>
      <c r="BJ217" s="240">
        <f>IF(OR(NOT(ISNUMBER($T217)),ISBLANK($W217),NOT(ISNUMBER($X217))),0,IF(BJ$132&gt;=YEAR($T217),$W217,0))</f>
        <v/>
      </c>
      <c r="BK217" s="240">
        <f>IF(OR(NOT(ISNUMBER($T217)),ISBLANK($W217),NOT(ISNUMBER($X217))),0,IF(BK$132&gt;=YEAR($T217),$W217,0))</f>
        <v/>
      </c>
      <c r="BL217" s="240">
        <f>IF(OR(NOT(ISNUMBER($T217)),ISBLANK($W217),NOT(ISNUMBER($X217))),0,IF(BL$132&gt;=YEAR($T217),$W217,0))</f>
        <v/>
      </c>
      <c r="BM217" s="240">
        <f>IF(OR(NOT(ISNUMBER($T217)),ISBLANK($W217),NOT(ISNUMBER($X217))),0,IF(BM$132&gt;=YEAR($T217),$W217,0))</f>
        <v/>
      </c>
      <c r="BN217" s="240">
        <f>IF(OR(NOT(ISNUMBER($T217)),ISBLANK($W217),NOT(ISNUMBER($X217))),0,IF(BN$132&gt;=YEAR($T217),$W217,0))</f>
        <v/>
      </c>
      <c r="BO217" s="240">
        <f>IF(OR(NOT(ISNUMBER($T217)),ISBLANK($W217),NOT(ISNUMBER($X217))),0,IF(BO$132&gt;=YEAR($T217),$W217,0))</f>
        <v/>
      </c>
      <c r="BP217" s="240">
        <f>IF(OR(NOT(ISNUMBER($T217)),ISBLANK($W217),NOT(ISNUMBER($X217))),0,IF(BP$132&gt;=YEAR($T217),$W217,0))</f>
        <v/>
      </c>
      <c r="BQ217" s="240">
        <f>IF(OR(NOT(ISNUMBER($T217)),ISBLANK($W217),NOT(ISNUMBER($X217))),0,IF(BQ$132&gt;=YEAR($T217),$W217,0))</f>
        <v/>
      </c>
      <c r="BR217" s="240">
        <f>IF(OR(NOT(ISNUMBER($T217)),ISBLANK($W217),NOT(ISNUMBER($X217))),0,IF(BR$132&gt;=YEAR($T217),$W217,0))</f>
        <v/>
      </c>
      <c r="BS217" s="240">
        <f>IF(OR(NOT(ISNUMBER($T217)),ISBLANK($W217),NOT(ISNUMBER($X217))),0,IF(BS$132&gt;=YEAR($T217),$W217,0))</f>
        <v/>
      </c>
      <c r="BT217" s="240">
        <f>IF(OR(NOT(ISNUMBER($T217)),ISBLANK($W217),NOT(ISNUMBER($X217))),0,IF(BT$132&gt;=YEAR($T217),$W217,0))</f>
        <v/>
      </c>
      <c r="BU217" s="240">
        <f>IF(OR(NOT(ISNUMBER($T217)),ISBLANK($W217),NOT(ISNUMBER($X217))),0,IF(BU$132&gt;=YEAR($T217),$W217,0))</f>
        <v/>
      </c>
      <c r="BV217" s="240">
        <f>IF(OR(NOT(ISNUMBER($T217)),ISBLANK($W217),NOT(ISNUMBER($X217))),0,IF(BV$132&gt;=YEAR($T217),$W217,0))</f>
        <v/>
      </c>
      <c r="BW217" s="240">
        <f>IF(OR(NOT(ISNUMBER($T217)),ISBLANK($W217),NOT(ISNUMBER($X217))),0,IF(BW$132&gt;=YEAR($T217),$W217,0))</f>
        <v/>
      </c>
      <c r="BX217" s="240">
        <f>IF(OR(NOT(ISNUMBER($T217)),ISBLANK($W217),NOT(ISNUMBER($X217))),0,IF(BX$132&gt;=YEAR($T217),$W217,0))</f>
        <v/>
      </c>
      <c r="BY217" s="240">
        <f>IF(OR(NOT(ISNUMBER($T217)),ISBLANK($W217),NOT(ISNUMBER($X217))),0,IF(BY$132&gt;=YEAR($T217),$W217,0))</f>
        <v/>
      </c>
    </row>
    <row r="218" ht="15" customHeight="1" s="503">
      <c r="S218" s="12">
        <f>S93</f>
        <v/>
      </c>
      <c r="T218" s="176">
        <f>IFERROR( IF(ISBLANK(C99),"",IF(C99&lt;HLOOKUP(S93,$Z$275:$AC$280,5,FALSE),"",C99 ) ),"")</f>
        <v/>
      </c>
      <c r="U218" s="527">
        <f>U93</f>
        <v/>
      </c>
      <c r="V218" s="285">
        <f>V93</f>
        <v/>
      </c>
      <c r="W218" s="512">
        <f>W93</f>
        <v/>
      </c>
      <c r="X218" s="512">
        <f>X93</f>
        <v/>
      </c>
      <c r="Z218" s="240">
        <f>IF(OR(NOT(ISNUMBER($T218)),ISBLANK($W218),NOT(ISNUMBER($X218))),0,IF(Z$132&gt;=YEAR($T218),$W218,0))</f>
        <v/>
      </c>
      <c r="AA218" s="240">
        <f>IF(OR(NOT(ISNUMBER($T218)),ISBLANK($W218),NOT(ISNUMBER($X218))),0,IF(AA$132&gt;=YEAR($T218),$W218,0))</f>
        <v/>
      </c>
      <c r="AB218" s="240">
        <f>IF(OR(NOT(ISNUMBER($T218)),ISBLANK($W218),NOT(ISNUMBER($X218))),0,IF(AB$132&gt;=YEAR($T218),$W218,0))</f>
        <v/>
      </c>
      <c r="AC218" s="240">
        <f>IF(OR(NOT(ISNUMBER($T218)),ISBLANK($W218),NOT(ISNUMBER($X218))),0,IF(AC$132&gt;=YEAR($T218),$W218,0))</f>
        <v/>
      </c>
      <c r="AD218" s="240">
        <f>IF(OR(NOT(ISNUMBER($T218)),ISBLANK($W218),NOT(ISNUMBER($X218))),0,IF(AD$132&gt;=YEAR($T218),$W218,0))</f>
        <v/>
      </c>
      <c r="AE218" s="240">
        <f>IF(OR(NOT(ISNUMBER($T218)),ISBLANK($W218),NOT(ISNUMBER($X218))),0,IF(AE$132&gt;=YEAR($T218),$W218,0))</f>
        <v/>
      </c>
      <c r="AF218" s="240">
        <f>IF(OR(NOT(ISNUMBER($T218)),ISBLANK($W218),NOT(ISNUMBER($X218))),0,IF(AF$132&gt;=YEAR($T218),$W218,0))</f>
        <v/>
      </c>
      <c r="AG218" s="240">
        <f>IF(OR(NOT(ISNUMBER($T218)),ISBLANK($W218),NOT(ISNUMBER($X218))),0,IF(AG$132&gt;=YEAR($T218),$W218,0))</f>
        <v/>
      </c>
      <c r="AH218" s="240">
        <f>IF(OR(NOT(ISNUMBER($T218)),ISBLANK($W218),NOT(ISNUMBER($X218))),0,IF(AH$132&gt;=YEAR($T218),$W218,0))</f>
        <v/>
      </c>
      <c r="AI218" s="240">
        <f>IF(OR(NOT(ISNUMBER($T218)),ISBLANK($W218),NOT(ISNUMBER($X218))),0,IF(AI$132&gt;=YEAR($T218),$W218,0))</f>
        <v/>
      </c>
      <c r="AJ218" s="240">
        <f>IF(OR(NOT(ISNUMBER($T218)),ISBLANK($W218),NOT(ISNUMBER($X218))),0,IF(AJ$132&gt;=YEAR($T218),$W218,0))</f>
        <v/>
      </c>
      <c r="AK218" s="240">
        <f>IF(OR(NOT(ISNUMBER($T218)),ISBLANK($W218),NOT(ISNUMBER($X218))),0,IF(AK$132&gt;=YEAR($T218),$W218,0))</f>
        <v/>
      </c>
      <c r="AL218" s="240">
        <f>IF(OR(NOT(ISNUMBER($T218)),ISBLANK($W218),NOT(ISNUMBER($X218))),0,IF(AL$132&gt;=YEAR($T218),$W218,0))</f>
        <v/>
      </c>
      <c r="AM218" s="240">
        <f>IF(OR(NOT(ISNUMBER($T218)),ISBLANK($W218),NOT(ISNUMBER($X218))),0,IF(AM$132&gt;=YEAR($T218),$W218,0))</f>
        <v/>
      </c>
      <c r="AN218" s="240">
        <f>IF(OR(NOT(ISNUMBER($T218)),ISBLANK($W218),NOT(ISNUMBER($X218))),0,IF(AN$132&gt;=YEAR($T218),$W218,0))</f>
        <v/>
      </c>
      <c r="AO218" s="240">
        <f>IF(OR(NOT(ISNUMBER($T218)),ISBLANK($W218),NOT(ISNUMBER($X218))),0,IF(AO$132&gt;=YEAR($T218),$W218,0))</f>
        <v/>
      </c>
      <c r="AP218" s="240">
        <f>IF(OR(NOT(ISNUMBER($T218)),ISBLANK($W218),NOT(ISNUMBER($X218))),0,IF(AP$132&gt;=YEAR($T218),$W218,0))</f>
        <v/>
      </c>
      <c r="AQ218" s="240">
        <f>IF(OR(NOT(ISNUMBER($T218)),ISBLANK($W218),NOT(ISNUMBER($X218))),0,IF(AQ$132&gt;=YEAR($T218),$W218,0))</f>
        <v/>
      </c>
      <c r="AR218" s="240">
        <f>IF(OR(NOT(ISNUMBER($T218)),ISBLANK($W218),NOT(ISNUMBER($X218))),0,IF(AR$132&gt;=YEAR($T218),$W218,0))</f>
        <v/>
      </c>
      <c r="AS218" s="240">
        <f>IF(OR(NOT(ISNUMBER($T218)),ISBLANK($W218),NOT(ISNUMBER($X218))),0,IF(AS$132&gt;=YEAR($T218),$W218,0))</f>
        <v/>
      </c>
      <c r="AT218" s="240">
        <f>IF(OR(NOT(ISNUMBER($T218)),ISBLANK($W218),NOT(ISNUMBER($X218))),0,IF(AT$132&gt;=YEAR($T218),$W218,0))</f>
        <v/>
      </c>
      <c r="AU218" s="240">
        <f>IF(OR(NOT(ISNUMBER($T218)),ISBLANK($W218),NOT(ISNUMBER($X218))),0,IF(AU$132&gt;=YEAR($T218),$W218,0))</f>
        <v/>
      </c>
      <c r="AV218" s="240">
        <f>IF(OR(NOT(ISNUMBER($T218)),ISBLANK($W218),NOT(ISNUMBER($X218))),0,IF(AV$132&gt;=YEAR($T218),$W218,0))</f>
        <v/>
      </c>
      <c r="AW218" s="240">
        <f>IF(OR(NOT(ISNUMBER($T218)),ISBLANK($W218),NOT(ISNUMBER($X218))),0,IF(AW$132&gt;=YEAR($T218),$W218,0))</f>
        <v/>
      </c>
      <c r="AX218" s="240">
        <f>IF(OR(NOT(ISNUMBER($T218)),ISBLANK($W218),NOT(ISNUMBER($X218))),0,IF(AX$132&gt;=YEAR($T218),$W218,0))</f>
        <v/>
      </c>
      <c r="AY218" s="240">
        <f>IF(OR(NOT(ISNUMBER($T218)),ISBLANK($W218),NOT(ISNUMBER($X218))),0,IF(AY$132&gt;=YEAR($T218),$W218,0))</f>
        <v/>
      </c>
      <c r="AZ218" s="240">
        <f>IF(OR(NOT(ISNUMBER($T218)),ISBLANK($W218),NOT(ISNUMBER($X218))),0,IF(AZ$132&gt;=YEAR($T218),$W218,0))</f>
        <v/>
      </c>
      <c r="BA218" s="240">
        <f>IF(OR(NOT(ISNUMBER($T218)),ISBLANK($W218),NOT(ISNUMBER($X218))),0,IF(BA$132&gt;=YEAR($T218),$W218,0))</f>
        <v/>
      </c>
      <c r="BB218" s="240">
        <f>IF(OR(NOT(ISNUMBER($T218)),ISBLANK($W218),NOT(ISNUMBER($X218))),0,IF(BB$132&gt;=YEAR($T218),$W218,0))</f>
        <v/>
      </c>
      <c r="BC218" s="240">
        <f>IF(OR(NOT(ISNUMBER($T218)),ISBLANK($W218),NOT(ISNUMBER($X218))),0,IF(BC$132&gt;=YEAR($T218),$W218,0))</f>
        <v/>
      </c>
      <c r="BD218" s="240">
        <f>IF(OR(NOT(ISNUMBER($T218)),ISBLANK($W218),NOT(ISNUMBER($X218))),0,IF(BD$132&gt;=YEAR($T218),$W218,0))</f>
        <v/>
      </c>
      <c r="BE218" s="240">
        <f>IF(OR(NOT(ISNUMBER($T218)),ISBLANK($W218),NOT(ISNUMBER($X218))),0,IF(BE$132&gt;=YEAR($T218),$W218,0))</f>
        <v/>
      </c>
      <c r="BF218" s="240">
        <f>IF(OR(NOT(ISNUMBER($T218)),ISBLANK($W218),NOT(ISNUMBER($X218))),0,IF(BF$132&gt;=YEAR($T218),$W218,0))</f>
        <v/>
      </c>
      <c r="BG218" s="240">
        <f>IF(OR(NOT(ISNUMBER($T218)),ISBLANK($W218),NOT(ISNUMBER($X218))),0,IF(BG$132&gt;=YEAR($T218),$W218,0))</f>
        <v/>
      </c>
      <c r="BH218" s="240">
        <f>IF(OR(NOT(ISNUMBER($T218)),ISBLANK($W218),NOT(ISNUMBER($X218))),0,IF(BH$132&gt;=YEAR($T218),$W218,0))</f>
        <v/>
      </c>
      <c r="BI218" s="240">
        <f>IF(OR(NOT(ISNUMBER($T218)),ISBLANK($W218),NOT(ISNUMBER($X218))),0,IF(BI$132&gt;=YEAR($T218),$W218,0))</f>
        <v/>
      </c>
      <c r="BJ218" s="240">
        <f>IF(OR(NOT(ISNUMBER($T218)),ISBLANK($W218),NOT(ISNUMBER($X218))),0,IF(BJ$132&gt;=YEAR($T218),$W218,0))</f>
        <v/>
      </c>
      <c r="BK218" s="240">
        <f>IF(OR(NOT(ISNUMBER($T218)),ISBLANK($W218),NOT(ISNUMBER($X218))),0,IF(BK$132&gt;=YEAR($T218),$W218,0))</f>
        <v/>
      </c>
      <c r="BL218" s="240">
        <f>IF(OR(NOT(ISNUMBER($T218)),ISBLANK($W218),NOT(ISNUMBER($X218))),0,IF(BL$132&gt;=YEAR($T218),$W218,0))</f>
        <v/>
      </c>
      <c r="BM218" s="240">
        <f>IF(OR(NOT(ISNUMBER($T218)),ISBLANK($W218),NOT(ISNUMBER($X218))),0,IF(BM$132&gt;=YEAR($T218),$W218,0))</f>
        <v/>
      </c>
      <c r="BN218" s="240">
        <f>IF(OR(NOT(ISNUMBER($T218)),ISBLANK($W218),NOT(ISNUMBER($X218))),0,IF(BN$132&gt;=YEAR($T218),$W218,0))</f>
        <v/>
      </c>
      <c r="BO218" s="240">
        <f>IF(OR(NOT(ISNUMBER($T218)),ISBLANK($W218),NOT(ISNUMBER($X218))),0,IF(BO$132&gt;=YEAR($T218),$W218,0))</f>
        <v/>
      </c>
      <c r="BP218" s="240">
        <f>IF(OR(NOT(ISNUMBER($T218)),ISBLANK($W218),NOT(ISNUMBER($X218))),0,IF(BP$132&gt;=YEAR($T218),$W218,0))</f>
        <v/>
      </c>
      <c r="BQ218" s="240">
        <f>IF(OR(NOT(ISNUMBER($T218)),ISBLANK($W218),NOT(ISNUMBER($X218))),0,IF(BQ$132&gt;=YEAR($T218),$W218,0))</f>
        <v/>
      </c>
      <c r="BR218" s="240">
        <f>IF(OR(NOT(ISNUMBER($T218)),ISBLANK($W218),NOT(ISNUMBER($X218))),0,IF(BR$132&gt;=YEAR($T218),$W218,0))</f>
        <v/>
      </c>
      <c r="BS218" s="240">
        <f>IF(OR(NOT(ISNUMBER($T218)),ISBLANK($W218),NOT(ISNUMBER($X218))),0,IF(BS$132&gt;=YEAR($T218),$W218,0))</f>
        <v/>
      </c>
      <c r="BT218" s="240">
        <f>IF(OR(NOT(ISNUMBER($T218)),ISBLANK($W218),NOT(ISNUMBER($X218))),0,IF(BT$132&gt;=YEAR($T218),$W218,0))</f>
        <v/>
      </c>
      <c r="BU218" s="240">
        <f>IF(OR(NOT(ISNUMBER($T218)),ISBLANK($W218),NOT(ISNUMBER($X218))),0,IF(BU$132&gt;=YEAR($T218),$W218,0))</f>
        <v/>
      </c>
      <c r="BV218" s="240">
        <f>IF(OR(NOT(ISNUMBER($T218)),ISBLANK($W218),NOT(ISNUMBER($X218))),0,IF(BV$132&gt;=YEAR($T218),$W218,0))</f>
        <v/>
      </c>
      <c r="BW218" s="240">
        <f>IF(OR(NOT(ISNUMBER($T218)),ISBLANK($W218),NOT(ISNUMBER($X218))),0,IF(BW$132&gt;=YEAR($T218),$W218,0))</f>
        <v/>
      </c>
      <c r="BX218" s="240">
        <f>IF(OR(NOT(ISNUMBER($T218)),ISBLANK($W218),NOT(ISNUMBER($X218))),0,IF(BX$132&gt;=YEAR($T218),$W218,0))</f>
        <v/>
      </c>
      <c r="BY218" s="240">
        <f>IF(OR(NOT(ISNUMBER($T218)),ISBLANK($W218),NOT(ISNUMBER($X218))),0,IF(BY$132&gt;=YEAR($T218),$W218,0))</f>
        <v/>
      </c>
    </row>
    <row r="219" ht="15" customHeight="1" s="503">
      <c r="S219" s="12">
        <f>S94</f>
        <v/>
      </c>
      <c r="T219" s="176">
        <f>IFERROR( IF(ISBLANK(C100),"",IF(C100&lt;HLOOKUP(S94,$Z$275:$AC$280,5,FALSE),"",C100 ) ),"")</f>
        <v/>
      </c>
      <c r="U219" s="527">
        <f>U94</f>
        <v/>
      </c>
      <c r="V219" s="285">
        <f>V94</f>
        <v/>
      </c>
      <c r="W219" s="512">
        <f>W94</f>
        <v/>
      </c>
      <c r="X219" s="512">
        <f>X94</f>
        <v/>
      </c>
      <c r="Z219" s="240">
        <f>IF(OR(NOT(ISNUMBER($T219)),ISBLANK($W219),NOT(ISNUMBER($X219))),0,IF(Z$132&gt;=YEAR($T219),$W219,0))</f>
        <v/>
      </c>
      <c r="AA219" s="240">
        <f>IF(OR(NOT(ISNUMBER($T219)),ISBLANK($W219),NOT(ISNUMBER($X219))),0,IF(AA$132&gt;=YEAR($T219),$W219,0))</f>
        <v/>
      </c>
      <c r="AB219" s="240">
        <f>IF(OR(NOT(ISNUMBER($T219)),ISBLANK($W219),NOT(ISNUMBER($X219))),0,IF(AB$132&gt;=YEAR($T219),$W219,0))</f>
        <v/>
      </c>
      <c r="AC219" s="240">
        <f>IF(OR(NOT(ISNUMBER($T219)),ISBLANK($W219),NOT(ISNUMBER($X219))),0,IF(AC$132&gt;=YEAR($T219),$W219,0))</f>
        <v/>
      </c>
      <c r="AD219" s="240">
        <f>IF(OR(NOT(ISNUMBER($T219)),ISBLANK($W219),NOT(ISNUMBER($X219))),0,IF(AD$132&gt;=YEAR($T219),$W219,0))</f>
        <v/>
      </c>
      <c r="AE219" s="240">
        <f>IF(OR(NOT(ISNUMBER($T219)),ISBLANK($W219),NOT(ISNUMBER($X219))),0,IF(AE$132&gt;=YEAR($T219),$W219,0))</f>
        <v/>
      </c>
      <c r="AF219" s="240">
        <f>IF(OR(NOT(ISNUMBER($T219)),ISBLANK($W219),NOT(ISNUMBER($X219))),0,IF(AF$132&gt;=YEAR($T219),$W219,0))</f>
        <v/>
      </c>
      <c r="AG219" s="240">
        <f>IF(OR(NOT(ISNUMBER($T219)),ISBLANK($W219),NOT(ISNUMBER($X219))),0,IF(AG$132&gt;=YEAR($T219),$W219,0))</f>
        <v/>
      </c>
      <c r="AH219" s="240">
        <f>IF(OR(NOT(ISNUMBER($T219)),ISBLANK($W219),NOT(ISNUMBER($X219))),0,IF(AH$132&gt;=YEAR($T219),$W219,0))</f>
        <v/>
      </c>
      <c r="AI219" s="240">
        <f>IF(OR(NOT(ISNUMBER($T219)),ISBLANK($W219),NOT(ISNUMBER($X219))),0,IF(AI$132&gt;=YEAR($T219),$W219,0))</f>
        <v/>
      </c>
      <c r="AJ219" s="240">
        <f>IF(OR(NOT(ISNUMBER($T219)),ISBLANK($W219),NOT(ISNUMBER($X219))),0,IF(AJ$132&gt;=YEAR($T219),$W219,0))</f>
        <v/>
      </c>
      <c r="AK219" s="240">
        <f>IF(OR(NOT(ISNUMBER($T219)),ISBLANK($W219),NOT(ISNUMBER($X219))),0,IF(AK$132&gt;=YEAR($T219),$W219,0))</f>
        <v/>
      </c>
      <c r="AL219" s="240">
        <f>IF(OR(NOT(ISNUMBER($T219)),ISBLANK($W219),NOT(ISNUMBER($X219))),0,IF(AL$132&gt;=YEAR($T219),$W219,0))</f>
        <v/>
      </c>
      <c r="AM219" s="240">
        <f>IF(OR(NOT(ISNUMBER($T219)),ISBLANK($W219),NOT(ISNUMBER($X219))),0,IF(AM$132&gt;=YEAR($T219),$W219,0))</f>
        <v/>
      </c>
      <c r="AN219" s="240">
        <f>IF(OR(NOT(ISNUMBER($T219)),ISBLANK($W219),NOT(ISNUMBER($X219))),0,IF(AN$132&gt;=YEAR($T219),$W219,0))</f>
        <v/>
      </c>
      <c r="AO219" s="240">
        <f>IF(OR(NOT(ISNUMBER($T219)),ISBLANK($W219),NOT(ISNUMBER($X219))),0,IF(AO$132&gt;=YEAR($T219),$W219,0))</f>
        <v/>
      </c>
      <c r="AP219" s="240">
        <f>IF(OR(NOT(ISNUMBER($T219)),ISBLANK($W219),NOT(ISNUMBER($X219))),0,IF(AP$132&gt;=YEAR($T219),$W219,0))</f>
        <v/>
      </c>
      <c r="AQ219" s="240">
        <f>IF(OR(NOT(ISNUMBER($T219)),ISBLANK($W219),NOT(ISNUMBER($X219))),0,IF(AQ$132&gt;=YEAR($T219),$W219,0))</f>
        <v/>
      </c>
      <c r="AR219" s="240">
        <f>IF(OR(NOT(ISNUMBER($T219)),ISBLANK($W219),NOT(ISNUMBER($X219))),0,IF(AR$132&gt;=YEAR($T219),$W219,0))</f>
        <v/>
      </c>
      <c r="AS219" s="240">
        <f>IF(OR(NOT(ISNUMBER($T219)),ISBLANK($W219),NOT(ISNUMBER($X219))),0,IF(AS$132&gt;=YEAR($T219),$W219,0))</f>
        <v/>
      </c>
      <c r="AT219" s="240">
        <f>IF(OR(NOT(ISNUMBER($T219)),ISBLANK($W219),NOT(ISNUMBER($X219))),0,IF(AT$132&gt;=YEAR($T219),$W219,0))</f>
        <v/>
      </c>
      <c r="AU219" s="240">
        <f>IF(OR(NOT(ISNUMBER($T219)),ISBLANK($W219),NOT(ISNUMBER($X219))),0,IF(AU$132&gt;=YEAR($T219),$W219,0))</f>
        <v/>
      </c>
      <c r="AV219" s="240">
        <f>IF(OR(NOT(ISNUMBER($T219)),ISBLANK($W219),NOT(ISNUMBER($X219))),0,IF(AV$132&gt;=YEAR($T219),$W219,0))</f>
        <v/>
      </c>
      <c r="AW219" s="240">
        <f>IF(OR(NOT(ISNUMBER($T219)),ISBLANK($W219),NOT(ISNUMBER($X219))),0,IF(AW$132&gt;=YEAR($T219),$W219,0))</f>
        <v/>
      </c>
      <c r="AX219" s="240">
        <f>IF(OR(NOT(ISNUMBER($T219)),ISBLANK($W219),NOT(ISNUMBER($X219))),0,IF(AX$132&gt;=YEAR($T219),$W219,0))</f>
        <v/>
      </c>
      <c r="AY219" s="240">
        <f>IF(OR(NOT(ISNUMBER($T219)),ISBLANK($W219),NOT(ISNUMBER($X219))),0,IF(AY$132&gt;=YEAR($T219),$W219,0))</f>
        <v/>
      </c>
      <c r="AZ219" s="240">
        <f>IF(OR(NOT(ISNUMBER($T219)),ISBLANK($W219),NOT(ISNUMBER($X219))),0,IF(AZ$132&gt;=YEAR($T219),$W219,0))</f>
        <v/>
      </c>
      <c r="BA219" s="240">
        <f>IF(OR(NOT(ISNUMBER($T219)),ISBLANK($W219),NOT(ISNUMBER($X219))),0,IF(BA$132&gt;=YEAR($T219),$W219,0))</f>
        <v/>
      </c>
      <c r="BB219" s="240">
        <f>IF(OR(NOT(ISNUMBER($T219)),ISBLANK($W219),NOT(ISNUMBER($X219))),0,IF(BB$132&gt;=YEAR($T219),$W219,0))</f>
        <v/>
      </c>
      <c r="BC219" s="240">
        <f>IF(OR(NOT(ISNUMBER($T219)),ISBLANK($W219),NOT(ISNUMBER($X219))),0,IF(BC$132&gt;=YEAR($T219),$W219,0))</f>
        <v/>
      </c>
      <c r="BD219" s="240">
        <f>IF(OR(NOT(ISNUMBER($T219)),ISBLANK($W219),NOT(ISNUMBER($X219))),0,IF(BD$132&gt;=YEAR($T219),$W219,0))</f>
        <v/>
      </c>
      <c r="BE219" s="240">
        <f>IF(OR(NOT(ISNUMBER($T219)),ISBLANK($W219),NOT(ISNUMBER($X219))),0,IF(BE$132&gt;=YEAR($T219),$W219,0))</f>
        <v/>
      </c>
      <c r="BF219" s="240">
        <f>IF(OR(NOT(ISNUMBER($T219)),ISBLANK($W219),NOT(ISNUMBER($X219))),0,IF(BF$132&gt;=YEAR($T219),$W219,0))</f>
        <v/>
      </c>
      <c r="BG219" s="240">
        <f>IF(OR(NOT(ISNUMBER($T219)),ISBLANK($W219),NOT(ISNUMBER($X219))),0,IF(BG$132&gt;=YEAR($T219),$W219,0))</f>
        <v/>
      </c>
      <c r="BH219" s="240">
        <f>IF(OR(NOT(ISNUMBER($T219)),ISBLANK($W219),NOT(ISNUMBER($X219))),0,IF(BH$132&gt;=YEAR($T219),$W219,0))</f>
        <v/>
      </c>
      <c r="BI219" s="240">
        <f>IF(OR(NOT(ISNUMBER($T219)),ISBLANK($W219),NOT(ISNUMBER($X219))),0,IF(BI$132&gt;=YEAR($T219),$W219,0))</f>
        <v/>
      </c>
      <c r="BJ219" s="240">
        <f>IF(OR(NOT(ISNUMBER($T219)),ISBLANK($W219),NOT(ISNUMBER($X219))),0,IF(BJ$132&gt;=YEAR($T219),$W219,0))</f>
        <v/>
      </c>
      <c r="BK219" s="240">
        <f>IF(OR(NOT(ISNUMBER($T219)),ISBLANK($W219),NOT(ISNUMBER($X219))),0,IF(BK$132&gt;=YEAR($T219),$W219,0))</f>
        <v/>
      </c>
      <c r="BL219" s="240">
        <f>IF(OR(NOT(ISNUMBER($T219)),ISBLANK($W219),NOT(ISNUMBER($X219))),0,IF(BL$132&gt;=YEAR($T219),$W219,0))</f>
        <v/>
      </c>
      <c r="BM219" s="240">
        <f>IF(OR(NOT(ISNUMBER($T219)),ISBLANK($W219),NOT(ISNUMBER($X219))),0,IF(BM$132&gt;=YEAR($T219),$W219,0))</f>
        <v/>
      </c>
      <c r="BN219" s="240">
        <f>IF(OR(NOT(ISNUMBER($T219)),ISBLANK($W219),NOT(ISNUMBER($X219))),0,IF(BN$132&gt;=YEAR($T219),$W219,0))</f>
        <v/>
      </c>
      <c r="BO219" s="240">
        <f>IF(OR(NOT(ISNUMBER($T219)),ISBLANK($W219),NOT(ISNUMBER($X219))),0,IF(BO$132&gt;=YEAR($T219),$W219,0))</f>
        <v/>
      </c>
      <c r="BP219" s="240">
        <f>IF(OR(NOT(ISNUMBER($T219)),ISBLANK($W219),NOT(ISNUMBER($X219))),0,IF(BP$132&gt;=YEAR($T219),$W219,0))</f>
        <v/>
      </c>
      <c r="BQ219" s="240">
        <f>IF(OR(NOT(ISNUMBER($T219)),ISBLANK($W219),NOT(ISNUMBER($X219))),0,IF(BQ$132&gt;=YEAR($T219),$W219,0))</f>
        <v/>
      </c>
      <c r="BR219" s="240">
        <f>IF(OR(NOT(ISNUMBER($T219)),ISBLANK($W219),NOT(ISNUMBER($X219))),0,IF(BR$132&gt;=YEAR($T219),$W219,0))</f>
        <v/>
      </c>
      <c r="BS219" s="240">
        <f>IF(OR(NOT(ISNUMBER($T219)),ISBLANK($W219),NOT(ISNUMBER($X219))),0,IF(BS$132&gt;=YEAR($T219),$W219,0))</f>
        <v/>
      </c>
      <c r="BT219" s="240">
        <f>IF(OR(NOT(ISNUMBER($T219)),ISBLANK($W219),NOT(ISNUMBER($X219))),0,IF(BT$132&gt;=YEAR($T219),$W219,0))</f>
        <v/>
      </c>
      <c r="BU219" s="240">
        <f>IF(OR(NOT(ISNUMBER($T219)),ISBLANK($W219),NOT(ISNUMBER($X219))),0,IF(BU$132&gt;=YEAR($T219),$W219,0))</f>
        <v/>
      </c>
      <c r="BV219" s="240">
        <f>IF(OR(NOT(ISNUMBER($T219)),ISBLANK($W219),NOT(ISNUMBER($X219))),0,IF(BV$132&gt;=YEAR($T219),$W219,0))</f>
        <v/>
      </c>
      <c r="BW219" s="240">
        <f>IF(OR(NOT(ISNUMBER($T219)),ISBLANK($W219),NOT(ISNUMBER($X219))),0,IF(BW$132&gt;=YEAR($T219),$W219,0))</f>
        <v/>
      </c>
      <c r="BX219" s="240">
        <f>IF(OR(NOT(ISNUMBER($T219)),ISBLANK($W219),NOT(ISNUMBER($X219))),0,IF(BX$132&gt;=YEAR($T219),$W219,0))</f>
        <v/>
      </c>
      <c r="BY219" s="240">
        <f>IF(OR(NOT(ISNUMBER($T219)),ISBLANK($W219),NOT(ISNUMBER($X219))),0,IF(BY$132&gt;=YEAR($T219),$W219,0))</f>
        <v/>
      </c>
    </row>
    <row r="220" ht="15" customHeight="1" s="503">
      <c r="S220" s="12">
        <f>S95</f>
        <v/>
      </c>
      <c r="T220" s="176">
        <f>IFERROR( IF(ISBLANK(C101),"",IF(C101&lt;HLOOKUP(S95,$Z$275:$AC$280,5,FALSE),"",C101 ) ),"")</f>
        <v/>
      </c>
      <c r="U220" s="527">
        <f>U95</f>
        <v/>
      </c>
      <c r="V220" s="285">
        <f>V95</f>
        <v/>
      </c>
      <c r="W220" s="512">
        <f>W95</f>
        <v/>
      </c>
      <c r="X220" s="512">
        <f>X95</f>
        <v/>
      </c>
      <c r="Z220" s="240">
        <f>IF(OR(NOT(ISNUMBER($T220)),ISBLANK($W220),NOT(ISNUMBER($X220))),0,IF(Z$132&gt;=YEAR($T220),$W220,0))</f>
        <v/>
      </c>
      <c r="AA220" s="240">
        <f>IF(OR(NOT(ISNUMBER($T220)),ISBLANK($W220),NOT(ISNUMBER($X220))),0,IF(AA$132&gt;=YEAR($T220),$W220,0))</f>
        <v/>
      </c>
      <c r="AB220" s="240">
        <f>IF(OR(NOT(ISNUMBER($T220)),ISBLANK($W220),NOT(ISNUMBER($X220))),0,IF(AB$132&gt;=YEAR($T220),$W220,0))</f>
        <v/>
      </c>
      <c r="AC220" s="240">
        <f>IF(OR(NOT(ISNUMBER($T220)),ISBLANK($W220),NOT(ISNUMBER($X220))),0,IF(AC$132&gt;=YEAR($T220),$W220,0))</f>
        <v/>
      </c>
      <c r="AD220" s="240">
        <f>IF(OR(NOT(ISNUMBER($T220)),ISBLANK($W220),NOT(ISNUMBER($X220))),0,IF(AD$132&gt;=YEAR($T220),$W220,0))</f>
        <v/>
      </c>
      <c r="AE220" s="240">
        <f>IF(OR(NOT(ISNUMBER($T220)),ISBLANK($W220),NOT(ISNUMBER($X220))),0,IF(AE$132&gt;=YEAR($T220),$W220,0))</f>
        <v/>
      </c>
      <c r="AF220" s="240">
        <f>IF(OR(NOT(ISNUMBER($T220)),ISBLANK($W220),NOT(ISNUMBER($X220))),0,IF(AF$132&gt;=YEAR($T220),$W220,0))</f>
        <v/>
      </c>
      <c r="AG220" s="240">
        <f>IF(OR(NOT(ISNUMBER($T220)),ISBLANK($W220),NOT(ISNUMBER($X220))),0,IF(AG$132&gt;=YEAR($T220),$W220,0))</f>
        <v/>
      </c>
      <c r="AH220" s="240">
        <f>IF(OR(NOT(ISNUMBER($T220)),ISBLANK($W220),NOT(ISNUMBER($X220))),0,IF(AH$132&gt;=YEAR($T220),$W220,0))</f>
        <v/>
      </c>
      <c r="AI220" s="240">
        <f>IF(OR(NOT(ISNUMBER($T220)),ISBLANK($W220),NOT(ISNUMBER($X220))),0,IF(AI$132&gt;=YEAR($T220),$W220,0))</f>
        <v/>
      </c>
      <c r="AJ220" s="240">
        <f>IF(OR(NOT(ISNUMBER($T220)),ISBLANK($W220),NOT(ISNUMBER($X220))),0,IF(AJ$132&gt;=YEAR($T220),$W220,0))</f>
        <v/>
      </c>
      <c r="AK220" s="240">
        <f>IF(OR(NOT(ISNUMBER($T220)),ISBLANK($W220),NOT(ISNUMBER($X220))),0,IF(AK$132&gt;=YEAR($T220),$W220,0))</f>
        <v/>
      </c>
      <c r="AL220" s="240">
        <f>IF(OR(NOT(ISNUMBER($T220)),ISBLANK($W220),NOT(ISNUMBER($X220))),0,IF(AL$132&gt;=YEAR($T220),$W220,0))</f>
        <v/>
      </c>
      <c r="AM220" s="240">
        <f>IF(OR(NOT(ISNUMBER($T220)),ISBLANK($W220),NOT(ISNUMBER($X220))),0,IF(AM$132&gt;=YEAR($T220),$W220,0))</f>
        <v/>
      </c>
      <c r="AN220" s="240">
        <f>IF(OR(NOT(ISNUMBER($T220)),ISBLANK($W220),NOT(ISNUMBER($X220))),0,IF(AN$132&gt;=YEAR($T220),$W220,0))</f>
        <v/>
      </c>
      <c r="AO220" s="240">
        <f>IF(OR(NOT(ISNUMBER($T220)),ISBLANK($W220),NOT(ISNUMBER($X220))),0,IF(AO$132&gt;=YEAR($T220),$W220,0))</f>
        <v/>
      </c>
      <c r="AP220" s="240">
        <f>IF(OR(NOT(ISNUMBER($T220)),ISBLANK($W220),NOT(ISNUMBER($X220))),0,IF(AP$132&gt;=YEAR($T220),$W220,0))</f>
        <v/>
      </c>
      <c r="AQ220" s="240">
        <f>IF(OR(NOT(ISNUMBER($T220)),ISBLANK($W220),NOT(ISNUMBER($X220))),0,IF(AQ$132&gt;=YEAR($T220),$W220,0))</f>
        <v/>
      </c>
      <c r="AR220" s="240">
        <f>IF(OR(NOT(ISNUMBER($T220)),ISBLANK($W220),NOT(ISNUMBER($X220))),0,IF(AR$132&gt;=YEAR($T220),$W220,0))</f>
        <v/>
      </c>
      <c r="AS220" s="240">
        <f>IF(OR(NOT(ISNUMBER($T220)),ISBLANK($W220),NOT(ISNUMBER($X220))),0,IF(AS$132&gt;=YEAR($T220),$W220,0))</f>
        <v/>
      </c>
      <c r="AT220" s="240">
        <f>IF(OR(NOT(ISNUMBER($T220)),ISBLANK($W220),NOT(ISNUMBER($X220))),0,IF(AT$132&gt;=YEAR($T220),$W220,0))</f>
        <v/>
      </c>
      <c r="AU220" s="240">
        <f>IF(OR(NOT(ISNUMBER($T220)),ISBLANK($W220),NOT(ISNUMBER($X220))),0,IF(AU$132&gt;=YEAR($T220),$W220,0))</f>
        <v/>
      </c>
      <c r="AV220" s="240">
        <f>IF(OR(NOT(ISNUMBER($T220)),ISBLANK($W220),NOT(ISNUMBER($X220))),0,IF(AV$132&gt;=YEAR($T220),$W220,0))</f>
        <v/>
      </c>
      <c r="AW220" s="240">
        <f>IF(OR(NOT(ISNUMBER($T220)),ISBLANK($W220),NOT(ISNUMBER($X220))),0,IF(AW$132&gt;=YEAR($T220),$W220,0))</f>
        <v/>
      </c>
      <c r="AX220" s="240">
        <f>IF(OR(NOT(ISNUMBER($T220)),ISBLANK($W220),NOT(ISNUMBER($X220))),0,IF(AX$132&gt;=YEAR($T220),$W220,0))</f>
        <v/>
      </c>
      <c r="AY220" s="240">
        <f>IF(OR(NOT(ISNUMBER($T220)),ISBLANK($W220),NOT(ISNUMBER($X220))),0,IF(AY$132&gt;=YEAR($T220),$W220,0))</f>
        <v/>
      </c>
      <c r="AZ220" s="240">
        <f>IF(OR(NOT(ISNUMBER($T220)),ISBLANK($W220),NOT(ISNUMBER($X220))),0,IF(AZ$132&gt;=YEAR($T220),$W220,0))</f>
        <v/>
      </c>
      <c r="BA220" s="240">
        <f>IF(OR(NOT(ISNUMBER($T220)),ISBLANK($W220),NOT(ISNUMBER($X220))),0,IF(BA$132&gt;=YEAR($T220),$W220,0))</f>
        <v/>
      </c>
      <c r="BB220" s="240">
        <f>IF(OR(NOT(ISNUMBER($T220)),ISBLANK($W220),NOT(ISNUMBER($X220))),0,IF(BB$132&gt;=YEAR($T220),$W220,0))</f>
        <v/>
      </c>
      <c r="BC220" s="240">
        <f>IF(OR(NOT(ISNUMBER($T220)),ISBLANK($W220),NOT(ISNUMBER($X220))),0,IF(BC$132&gt;=YEAR($T220),$W220,0))</f>
        <v/>
      </c>
      <c r="BD220" s="240">
        <f>IF(OR(NOT(ISNUMBER($T220)),ISBLANK($W220),NOT(ISNUMBER($X220))),0,IF(BD$132&gt;=YEAR($T220),$W220,0))</f>
        <v/>
      </c>
      <c r="BE220" s="240">
        <f>IF(OR(NOT(ISNUMBER($T220)),ISBLANK($W220),NOT(ISNUMBER($X220))),0,IF(BE$132&gt;=YEAR($T220),$W220,0))</f>
        <v/>
      </c>
      <c r="BF220" s="240">
        <f>IF(OR(NOT(ISNUMBER($T220)),ISBLANK($W220),NOT(ISNUMBER($X220))),0,IF(BF$132&gt;=YEAR($T220),$W220,0))</f>
        <v/>
      </c>
      <c r="BG220" s="240">
        <f>IF(OR(NOT(ISNUMBER($T220)),ISBLANK($W220),NOT(ISNUMBER($X220))),0,IF(BG$132&gt;=YEAR($T220),$W220,0))</f>
        <v/>
      </c>
      <c r="BH220" s="240">
        <f>IF(OR(NOT(ISNUMBER($T220)),ISBLANK($W220),NOT(ISNUMBER($X220))),0,IF(BH$132&gt;=YEAR($T220),$W220,0))</f>
        <v/>
      </c>
      <c r="BI220" s="240">
        <f>IF(OR(NOT(ISNUMBER($T220)),ISBLANK($W220),NOT(ISNUMBER($X220))),0,IF(BI$132&gt;=YEAR($T220),$W220,0))</f>
        <v/>
      </c>
      <c r="BJ220" s="240">
        <f>IF(OR(NOT(ISNUMBER($T220)),ISBLANK($W220),NOT(ISNUMBER($X220))),0,IF(BJ$132&gt;=YEAR($T220),$W220,0))</f>
        <v/>
      </c>
      <c r="BK220" s="240">
        <f>IF(OR(NOT(ISNUMBER($T220)),ISBLANK($W220),NOT(ISNUMBER($X220))),0,IF(BK$132&gt;=YEAR($T220),$W220,0))</f>
        <v/>
      </c>
      <c r="BL220" s="240">
        <f>IF(OR(NOT(ISNUMBER($T220)),ISBLANK($W220),NOT(ISNUMBER($X220))),0,IF(BL$132&gt;=YEAR($T220),$W220,0))</f>
        <v/>
      </c>
      <c r="BM220" s="240">
        <f>IF(OR(NOT(ISNUMBER($T220)),ISBLANK($W220),NOT(ISNUMBER($X220))),0,IF(BM$132&gt;=YEAR($T220),$W220,0))</f>
        <v/>
      </c>
      <c r="BN220" s="240">
        <f>IF(OR(NOT(ISNUMBER($T220)),ISBLANK($W220),NOT(ISNUMBER($X220))),0,IF(BN$132&gt;=YEAR($T220),$W220,0))</f>
        <v/>
      </c>
      <c r="BO220" s="240">
        <f>IF(OR(NOT(ISNUMBER($T220)),ISBLANK($W220),NOT(ISNUMBER($X220))),0,IF(BO$132&gt;=YEAR($T220),$W220,0))</f>
        <v/>
      </c>
      <c r="BP220" s="240">
        <f>IF(OR(NOT(ISNUMBER($T220)),ISBLANK($W220),NOT(ISNUMBER($X220))),0,IF(BP$132&gt;=YEAR($T220),$W220,0))</f>
        <v/>
      </c>
      <c r="BQ220" s="240">
        <f>IF(OR(NOT(ISNUMBER($T220)),ISBLANK($W220),NOT(ISNUMBER($X220))),0,IF(BQ$132&gt;=YEAR($T220),$W220,0))</f>
        <v/>
      </c>
      <c r="BR220" s="240">
        <f>IF(OR(NOT(ISNUMBER($T220)),ISBLANK($W220),NOT(ISNUMBER($X220))),0,IF(BR$132&gt;=YEAR($T220),$W220,0))</f>
        <v/>
      </c>
      <c r="BS220" s="240">
        <f>IF(OR(NOT(ISNUMBER($T220)),ISBLANK($W220),NOT(ISNUMBER($X220))),0,IF(BS$132&gt;=YEAR($T220),$W220,0))</f>
        <v/>
      </c>
      <c r="BT220" s="240">
        <f>IF(OR(NOT(ISNUMBER($T220)),ISBLANK($W220),NOT(ISNUMBER($X220))),0,IF(BT$132&gt;=YEAR($T220),$W220,0))</f>
        <v/>
      </c>
      <c r="BU220" s="240">
        <f>IF(OR(NOT(ISNUMBER($T220)),ISBLANK($W220),NOT(ISNUMBER($X220))),0,IF(BU$132&gt;=YEAR($T220),$W220,0))</f>
        <v/>
      </c>
      <c r="BV220" s="240">
        <f>IF(OR(NOT(ISNUMBER($T220)),ISBLANK($W220),NOT(ISNUMBER($X220))),0,IF(BV$132&gt;=YEAR($T220),$W220,0))</f>
        <v/>
      </c>
      <c r="BW220" s="240">
        <f>IF(OR(NOT(ISNUMBER($T220)),ISBLANK($W220),NOT(ISNUMBER($X220))),0,IF(BW$132&gt;=YEAR($T220),$W220,0))</f>
        <v/>
      </c>
      <c r="BX220" s="240">
        <f>IF(OR(NOT(ISNUMBER($T220)),ISBLANK($W220),NOT(ISNUMBER($X220))),0,IF(BX$132&gt;=YEAR($T220),$W220,0))</f>
        <v/>
      </c>
      <c r="BY220" s="240">
        <f>IF(OR(NOT(ISNUMBER($T220)),ISBLANK($W220),NOT(ISNUMBER($X220))),0,IF(BY$132&gt;=YEAR($T220),$W220,0))</f>
        <v/>
      </c>
    </row>
    <row r="221" ht="15" customHeight="1" s="503">
      <c r="S221" s="12">
        <f>S96</f>
        <v/>
      </c>
      <c r="T221" s="176">
        <f>IFERROR( IF(ISBLANK(C102),"",IF(C102&lt;HLOOKUP(S96,$Z$275:$AC$280,5,FALSE),"",C102 ) ),"")</f>
        <v/>
      </c>
      <c r="U221" s="527">
        <f>U96</f>
        <v/>
      </c>
      <c r="V221" s="285">
        <f>V96</f>
        <v/>
      </c>
      <c r="W221" s="512">
        <f>W96</f>
        <v/>
      </c>
      <c r="X221" s="512">
        <f>X96</f>
        <v/>
      </c>
      <c r="Z221" s="240">
        <f>IF(OR(NOT(ISNUMBER($T221)),ISBLANK($W221),NOT(ISNUMBER($X221))),0,IF(Z$132&gt;=YEAR($T221),$W221,0))</f>
        <v/>
      </c>
      <c r="AA221" s="240">
        <f>IF(OR(NOT(ISNUMBER($T221)),ISBLANK($W221),NOT(ISNUMBER($X221))),0,IF(AA$132&gt;=YEAR($T221),$W221,0))</f>
        <v/>
      </c>
      <c r="AB221" s="240">
        <f>IF(OR(NOT(ISNUMBER($T221)),ISBLANK($W221),NOT(ISNUMBER($X221))),0,IF(AB$132&gt;=YEAR($T221),$W221,0))</f>
        <v/>
      </c>
      <c r="AC221" s="240">
        <f>IF(OR(NOT(ISNUMBER($T221)),ISBLANK($W221),NOT(ISNUMBER($X221))),0,IF(AC$132&gt;=YEAR($T221),$W221,0))</f>
        <v/>
      </c>
      <c r="AD221" s="240">
        <f>IF(OR(NOT(ISNUMBER($T221)),ISBLANK($W221),NOT(ISNUMBER($X221))),0,IF(AD$132&gt;=YEAR($T221),$W221,0))</f>
        <v/>
      </c>
      <c r="AE221" s="240">
        <f>IF(OR(NOT(ISNUMBER($T221)),ISBLANK($W221),NOT(ISNUMBER($X221))),0,IF(AE$132&gt;=YEAR($T221),$W221,0))</f>
        <v/>
      </c>
      <c r="AF221" s="240">
        <f>IF(OR(NOT(ISNUMBER($T221)),ISBLANK($W221),NOT(ISNUMBER($X221))),0,IF(AF$132&gt;=YEAR($T221),$W221,0))</f>
        <v/>
      </c>
      <c r="AG221" s="240">
        <f>IF(OR(NOT(ISNUMBER($T221)),ISBLANK($W221),NOT(ISNUMBER($X221))),0,IF(AG$132&gt;=YEAR($T221),$W221,0))</f>
        <v/>
      </c>
      <c r="AH221" s="240">
        <f>IF(OR(NOT(ISNUMBER($T221)),ISBLANK($W221),NOT(ISNUMBER($X221))),0,IF(AH$132&gt;=YEAR($T221),$W221,0))</f>
        <v/>
      </c>
      <c r="AI221" s="240">
        <f>IF(OR(NOT(ISNUMBER($T221)),ISBLANK($W221),NOT(ISNUMBER($X221))),0,IF(AI$132&gt;=YEAR($T221),$W221,0))</f>
        <v/>
      </c>
      <c r="AJ221" s="240">
        <f>IF(OR(NOT(ISNUMBER($T221)),ISBLANK($W221),NOT(ISNUMBER($X221))),0,IF(AJ$132&gt;=YEAR($T221),$W221,0))</f>
        <v/>
      </c>
      <c r="AK221" s="240">
        <f>IF(OR(NOT(ISNUMBER($T221)),ISBLANK($W221),NOT(ISNUMBER($X221))),0,IF(AK$132&gt;=YEAR($T221),$W221,0))</f>
        <v/>
      </c>
      <c r="AL221" s="240">
        <f>IF(OR(NOT(ISNUMBER($T221)),ISBLANK($W221),NOT(ISNUMBER($X221))),0,IF(AL$132&gt;=YEAR($T221),$W221,0))</f>
        <v/>
      </c>
      <c r="AM221" s="240">
        <f>IF(OR(NOT(ISNUMBER($T221)),ISBLANK($W221),NOT(ISNUMBER($X221))),0,IF(AM$132&gt;=YEAR($T221),$W221,0))</f>
        <v/>
      </c>
      <c r="AN221" s="240">
        <f>IF(OR(NOT(ISNUMBER($T221)),ISBLANK($W221),NOT(ISNUMBER($X221))),0,IF(AN$132&gt;=YEAR($T221),$W221,0))</f>
        <v/>
      </c>
      <c r="AO221" s="240">
        <f>IF(OR(NOT(ISNUMBER($T221)),ISBLANK($W221),NOT(ISNUMBER($X221))),0,IF(AO$132&gt;=YEAR($T221),$W221,0))</f>
        <v/>
      </c>
      <c r="AP221" s="240">
        <f>IF(OR(NOT(ISNUMBER($T221)),ISBLANK($W221),NOT(ISNUMBER($X221))),0,IF(AP$132&gt;=YEAR($T221),$W221,0))</f>
        <v/>
      </c>
      <c r="AQ221" s="240">
        <f>IF(OR(NOT(ISNUMBER($T221)),ISBLANK($W221),NOT(ISNUMBER($X221))),0,IF(AQ$132&gt;=YEAR($T221),$W221,0))</f>
        <v/>
      </c>
      <c r="AR221" s="240">
        <f>IF(OR(NOT(ISNUMBER($T221)),ISBLANK($W221),NOT(ISNUMBER($X221))),0,IF(AR$132&gt;=YEAR($T221),$W221,0))</f>
        <v/>
      </c>
      <c r="AS221" s="240">
        <f>IF(OR(NOT(ISNUMBER($T221)),ISBLANK($W221),NOT(ISNUMBER($X221))),0,IF(AS$132&gt;=YEAR($T221),$W221,0))</f>
        <v/>
      </c>
      <c r="AT221" s="240">
        <f>IF(OR(NOT(ISNUMBER($T221)),ISBLANK($W221),NOT(ISNUMBER($X221))),0,IF(AT$132&gt;=YEAR($T221),$W221,0))</f>
        <v/>
      </c>
      <c r="AU221" s="240">
        <f>IF(OR(NOT(ISNUMBER($T221)),ISBLANK($W221),NOT(ISNUMBER($X221))),0,IF(AU$132&gt;=YEAR($T221),$W221,0))</f>
        <v/>
      </c>
      <c r="AV221" s="240">
        <f>IF(OR(NOT(ISNUMBER($T221)),ISBLANK($W221),NOT(ISNUMBER($X221))),0,IF(AV$132&gt;=YEAR($T221),$W221,0))</f>
        <v/>
      </c>
      <c r="AW221" s="240">
        <f>IF(OR(NOT(ISNUMBER($T221)),ISBLANK($W221),NOT(ISNUMBER($X221))),0,IF(AW$132&gt;=YEAR($T221),$W221,0))</f>
        <v/>
      </c>
      <c r="AX221" s="240">
        <f>IF(OR(NOT(ISNUMBER($T221)),ISBLANK($W221),NOT(ISNUMBER($X221))),0,IF(AX$132&gt;=YEAR($T221),$W221,0))</f>
        <v/>
      </c>
      <c r="AY221" s="240">
        <f>IF(OR(NOT(ISNUMBER($T221)),ISBLANK($W221),NOT(ISNUMBER($X221))),0,IF(AY$132&gt;=YEAR($T221),$W221,0))</f>
        <v/>
      </c>
      <c r="AZ221" s="240">
        <f>IF(OR(NOT(ISNUMBER($T221)),ISBLANK($W221),NOT(ISNUMBER($X221))),0,IF(AZ$132&gt;=YEAR($T221),$W221,0))</f>
        <v/>
      </c>
      <c r="BA221" s="240">
        <f>IF(OR(NOT(ISNUMBER($T221)),ISBLANK($W221),NOT(ISNUMBER($X221))),0,IF(BA$132&gt;=YEAR($T221),$W221,0))</f>
        <v/>
      </c>
      <c r="BB221" s="240">
        <f>IF(OR(NOT(ISNUMBER($T221)),ISBLANK($W221),NOT(ISNUMBER($X221))),0,IF(BB$132&gt;=YEAR($T221),$W221,0))</f>
        <v/>
      </c>
      <c r="BC221" s="240">
        <f>IF(OR(NOT(ISNUMBER($T221)),ISBLANK($W221),NOT(ISNUMBER($X221))),0,IF(BC$132&gt;=YEAR($T221),$W221,0))</f>
        <v/>
      </c>
      <c r="BD221" s="240">
        <f>IF(OR(NOT(ISNUMBER($T221)),ISBLANK($W221),NOT(ISNUMBER($X221))),0,IF(BD$132&gt;=YEAR($T221),$W221,0))</f>
        <v/>
      </c>
      <c r="BE221" s="240">
        <f>IF(OR(NOT(ISNUMBER($T221)),ISBLANK($W221),NOT(ISNUMBER($X221))),0,IF(BE$132&gt;=YEAR($T221),$W221,0))</f>
        <v/>
      </c>
      <c r="BF221" s="240">
        <f>IF(OR(NOT(ISNUMBER($T221)),ISBLANK($W221),NOT(ISNUMBER($X221))),0,IF(BF$132&gt;=YEAR($T221),$W221,0))</f>
        <v/>
      </c>
      <c r="BG221" s="240">
        <f>IF(OR(NOT(ISNUMBER($T221)),ISBLANK($W221),NOT(ISNUMBER($X221))),0,IF(BG$132&gt;=YEAR($T221),$W221,0))</f>
        <v/>
      </c>
      <c r="BH221" s="240">
        <f>IF(OR(NOT(ISNUMBER($T221)),ISBLANK($W221),NOT(ISNUMBER($X221))),0,IF(BH$132&gt;=YEAR($T221),$W221,0))</f>
        <v/>
      </c>
      <c r="BI221" s="240">
        <f>IF(OR(NOT(ISNUMBER($T221)),ISBLANK($W221),NOT(ISNUMBER($X221))),0,IF(BI$132&gt;=YEAR($T221),$W221,0))</f>
        <v/>
      </c>
      <c r="BJ221" s="240">
        <f>IF(OR(NOT(ISNUMBER($T221)),ISBLANK($W221),NOT(ISNUMBER($X221))),0,IF(BJ$132&gt;=YEAR($T221),$W221,0))</f>
        <v/>
      </c>
      <c r="BK221" s="240">
        <f>IF(OR(NOT(ISNUMBER($T221)),ISBLANK($W221),NOT(ISNUMBER($X221))),0,IF(BK$132&gt;=YEAR($T221),$W221,0))</f>
        <v/>
      </c>
      <c r="BL221" s="240">
        <f>IF(OR(NOT(ISNUMBER($T221)),ISBLANK($W221),NOT(ISNUMBER($X221))),0,IF(BL$132&gt;=YEAR($T221),$W221,0))</f>
        <v/>
      </c>
      <c r="BM221" s="240">
        <f>IF(OR(NOT(ISNUMBER($T221)),ISBLANK($W221),NOT(ISNUMBER($X221))),0,IF(BM$132&gt;=YEAR($T221),$W221,0))</f>
        <v/>
      </c>
      <c r="BN221" s="240">
        <f>IF(OR(NOT(ISNUMBER($T221)),ISBLANK($W221),NOT(ISNUMBER($X221))),0,IF(BN$132&gt;=YEAR($T221),$W221,0))</f>
        <v/>
      </c>
      <c r="BO221" s="240">
        <f>IF(OR(NOT(ISNUMBER($T221)),ISBLANK($W221),NOT(ISNUMBER($X221))),0,IF(BO$132&gt;=YEAR($T221),$W221,0))</f>
        <v/>
      </c>
      <c r="BP221" s="240">
        <f>IF(OR(NOT(ISNUMBER($T221)),ISBLANK($W221),NOT(ISNUMBER($X221))),0,IF(BP$132&gt;=YEAR($T221),$W221,0))</f>
        <v/>
      </c>
      <c r="BQ221" s="240">
        <f>IF(OR(NOT(ISNUMBER($T221)),ISBLANK($W221),NOT(ISNUMBER($X221))),0,IF(BQ$132&gt;=YEAR($T221),$W221,0))</f>
        <v/>
      </c>
      <c r="BR221" s="240">
        <f>IF(OR(NOT(ISNUMBER($T221)),ISBLANK($W221),NOT(ISNUMBER($X221))),0,IF(BR$132&gt;=YEAR($T221),$W221,0))</f>
        <v/>
      </c>
      <c r="BS221" s="240">
        <f>IF(OR(NOT(ISNUMBER($T221)),ISBLANK($W221),NOT(ISNUMBER($X221))),0,IF(BS$132&gt;=YEAR($T221),$W221,0))</f>
        <v/>
      </c>
      <c r="BT221" s="240">
        <f>IF(OR(NOT(ISNUMBER($T221)),ISBLANK($W221),NOT(ISNUMBER($X221))),0,IF(BT$132&gt;=YEAR($T221),$W221,0))</f>
        <v/>
      </c>
      <c r="BU221" s="240">
        <f>IF(OR(NOT(ISNUMBER($T221)),ISBLANK($W221),NOT(ISNUMBER($X221))),0,IF(BU$132&gt;=YEAR($T221),$W221,0))</f>
        <v/>
      </c>
      <c r="BV221" s="240">
        <f>IF(OR(NOT(ISNUMBER($T221)),ISBLANK($W221),NOT(ISNUMBER($X221))),0,IF(BV$132&gt;=YEAR($T221),$W221,0))</f>
        <v/>
      </c>
      <c r="BW221" s="240">
        <f>IF(OR(NOT(ISNUMBER($T221)),ISBLANK($W221),NOT(ISNUMBER($X221))),0,IF(BW$132&gt;=YEAR($T221),$W221,0))</f>
        <v/>
      </c>
      <c r="BX221" s="240">
        <f>IF(OR(NOT(ISNUMBER($T221)),ISBLANK($W221),NOT(ISNUMBER($X221))),0,IF(BX$132&gt;=YEAR($T221),$W221,0))</f>
        <v/>
      </c>
      <c r="BY221" s="240">
        <f>IF(OR(NOT(ISNUMBER($T221)),ISBLANK($W221),NOT(ISNUMBER($X221))),0,IF(BY$132&gt;=YEAR($T221),$W221,0))</f>
        <v/>
      </c>
    </row>
    <row r="222" ht="15" customHeight="1" s="503">
      <c r="S222" s="12">
        <f>S97</f>
        <v/>
      </c>
      <c r="T222" s="176">
        <f>IFERROR( IF(ISBLANK(C103),"",IF(C103&lt;HLOOKUP(S97,$Z$275:$AC$280,5,FALSE),"",C103 ) ),"")</f>
        <v/>
      </c>
      <c r="U222" s="527">
        <f>U97</f>
        <v/>
      </c>
      <c r="V222" s="285">
        <f>V97</f>
        <v/>
      </c>
      <c r="W222" s="512">
        <f>W97</f>
        <v/>
      </c>
      <c r="X222" s="512">
        <f>X97</f>
        <v/>
      </c>
      <c r="Z222" s="240">
        <f>IF(OR(NOT(ISNUMBER($T222)),ISBLANK($W222),NOT(ISNUMBER($X222))),0,IF(Z$132&gt;=YEAR($T222),$W222,0))</f>
        <v/>
      </c>
      <c r="AA222" s="240">
        <f>IF(OR(NOT(ISNUMBER($T222)),ISBLANK($W222),NOT(ISNUMBER($X222))),0,IF(AA$132&gt;=YEAR($T222),$W222,0))</f>
        <v/>
      </c>
      <c r="AB222" s="240">
        <f>IF(OR(NOT(ISNUMBER($T222)),ISBLANK($W222),NOT(ISNUMBER($X222))),0,IF(AB$132&gt;=YEAR($T222),$W222,0))</f>
        <v/>
      </c>
      <c r="AC222" s="240">
        <f>IF(OR(NOT(ISNUMBER($T222)),ISBLANK($W222),NOT(ISNUMBER($X222))),0,IF(AC$132&gt;=YEAR($T222),$W222,0))</f>
        <v/>
      </c>
      <c r="AD222" s="240">
        <f>IF(OR(NOT(ISNUMBER($T222)),ISBLANK($W222),NOT(ISNUMBER($X222))),0,IF(AD$132&gt;=YEAR($T222),$W222,0))</f>
        <v/>
      </c>
      <c r="AE222" s="240">
        <f>IF(OR(NOT(ISNUMBER($T222)),ISBLANK($W222),NOT(ISNUMBER($X222))),0,IF(AE$132&gt;=YEAR($T222),$W222,0))</f>
        <v/>
      </c>
      <c r="AF222" s="240">
        <f>IF(OR(NOT(ISNUMBER($T222)),ISBLANK($W222),NOT(ISNUMBER($X222))),0,IF(AF$132&gt;=YEAR($T222),$W222,0))</f>
        <v/>
      </c>
      <c r="AG222" s="240">
        <f>IF(OR(NOT(ISNUMBER($T222)),ISBLANK($W222),NOT(ISNUMBER($X222))),0,IF(AG$132&gt;=YEAR($T222),$W222,0))</f>
        <v/>
      </c>
      <c r="AH222" s="240">
        <f>IF(OR(NOT(ISNUMBER($T222)),ISBLANK($W222),NOT(ISNUMBER($X222))),0,IF(AH$132&gt;=YEAR($T222),$W222,0))</f>
        <v/>
      </c>
      <c r="AI222" s="240">
        <f>IF(OR(NOT(ISNUMBER($T222)),ISBLANK($W222),NOT(ISNUMBER($X222))),0,IF(AI$132&gt;=YEAR($T222),$W222,0))</f>
        <v/>
      </c>
      <c r="AJ222" s="240">
        <f>IF(OR(NOT(ISNUMBER($T222)),ISBLANK($W222),NOT(ISNUMBER($X222))),0,IF(AJ$132&gt;=YEAR($T222),$W222,0))</f>
        <v/>
      </c>
      <c r="AK222" s="240">
        <f>IF(OR(NOT(ISNUMBER($T222)),ISBLANK($W222),NOT(ISNUMBER($X222))),0,IF(AK$132&gt;=YEAR($T222),$W222,0))</f>
        <v/>
      </c>
      <c r="AL222" s="240">
        <f>IF(OR(NOT(ISNUMBER($T222)),ISBLANK($W222),NOT(ISNUMBER($X222))),0,IF(AL$132&gt;=YEAR($T222),$W222,0))</f>
        <v/>
      </c>
      <c r="AM222" s="240">
        <f>IF(OR(NOT(ISNUMBER($T222)),ISBLANK($W222),NOT(ISNUMBER($X222))),0,IF(AM$132&gt;=YEAR($T222),$W222,0))</f>
        <v/>
      </c>
      <c r="AN222" s="240">
        <f>IF(OR(NOT(ISNUMBER($T222)),ISBLANK($W222),NOT(ISNUMBER($X222))),0,IF(AN$132&gt;=YEAR($T222),$W222,0))</f>
        <v/>
      </c>
      <c r="AO222" s="240">
        <f>IF(OR(NOT(ISNUMBER($T222)),ISBLANK($W222),NOT(ISNUMBER($X222))),0,IF(AO$132&gt;=YEAR($T222),$W222,0))</f>
        <v/>
      </c>
      <c r="AP222" s="240">
        <f>IF(OR(NOT(ISNUMBER($T222)),ISBLANK($W222),NOT(ISNUMBER($X222))),0,IF(AP$132&gt;=YEAR($T222),$W222,0))</f>
        <v/>
      </c>
      <c r="AQ222" s="240">
        <f>IF(OR(NOT(ISNUMBER($T222)),ISBLANK($W222),NOT(ISNUMBER($X222))),0,IF(AQ$132&gt;=YEAR($T222),$W222,0))</f>
        <v/>
      </c>
      <c r="AR222" s="240">
        <f>IF(OR(NOT(ISNUMBER($T222)),ISBLANK($W222),NOT(ISNUMBER($X222))),0,IF(AR$132&gt;=YEAR($T222),$W222,0))</f>
        <v/>
      </c>
      <c r="AS222" s="240">
        <f>IF(OR(NOT(ISNUMBER($T222)),ISBLANK($W222),NOT(ISNUMBER($X222))),0,IF(AS$132&gt;=YEAR($T222),$W222,0))</f>
        <v/>
      </c>
      <c r="AT222" s="240">
        <f>IF(OR(NOT(ISNUMBER($T222)),ISBLANK($W222),NOT(ISNUMBER($X222))),0,IF(AT$132&gt;=YEAR($T222),$W222,0))</f>
        <v/>
      </c>
      <c r="AU222" s="240">
        <f>IF(OR(NOT(ISNUMBER($T222)),ISBLANK($W222),NOT(ISNUMBER($X222))),0,IF(AU$132&gt;=YEAR($T222),$W222,0))</f>
        <v/>
      </c>
      <c r="AV222" s="240">
        <f>IF(OR(NOT(ISNUMBER($T222)),ISBLANK($W222),NOT(ISNUMBER($X222))),0,IF(AV$132&gt;=YEAR($T222),$W222,0))</f>
        <v/>
      </c>
      <c r="AW222" s="240">
        <f>IF(OR(NOT(ISNUMBER($T222)),ISBLANK($W222),NOT(ISNUMBER($X222))),0,IF(AW$132&gt;=YEAR($T222),$W222,0))</f>
        <v/>
      </c>
      <c r="AX222" s="240">
        <f>IF(OR(NOT(ISNUMBER($T222)),ISBLANK($W222),NOT(ISNUMBER($X222))),0,IF(AX$132&gt;=YEAR($T222),$W222,0))</f>
        <v/>
      </c>
      <c r="AY222" s="240">
        <f>IF(OR(NOT(ISNUMBER($T222)),ISBLANK($W222),NOT(ISNUMBER($X222))),0,IF(AY$132&gt;=YEAR($T222),$W222,0))</f>
        <v/>
      </c>
      <c r="AZ222" s="240">
        <f>IF(OR(NOT(ISNUMBER($T222)),ISBLANK($W222),NOT(ISNUMBER($X222))),0,IF(AZ$132&gt;=YEAR($T222),$W222,0))</f>
        <v/>
      </c>
      <c r="BA222" s="240">
        <f>IF(OR(NOT(ISNUMBER($T222)),ISBLANK($W222),NOT(ISNUMBER($X222))),0,IF(BA$132&gt;=YEAR($T222),$W222,0))</f>
        <v/>
      </c>
      <c r="BB222" s="240">
        <f>IF(OR(NOT(ISNUMBER($T222)),ISBLANK($W222),NOT(ISNUMBER($X222))),0,IF(BB$132&gt;=YEAR($T222),$W222,0))</f>
        <v/>
      </c>
      <c r="BC222" s="240">
        <f>IF(OR(NOT(ISNUMBER($T222)),ISBLANK($W222),NOT(ISNUMBER($X222))),0,IF(BC$132&gt;=YEAR($T222),$W222,0))</f>
        <v/>
      </c>
      <c r="BD222" s="240">
        <f>IF(OR(NOT(ISNUMBER($T222)),ISBLANK($W222),NOT(ISNUMBER($X222))),0,IF(BD$132&gt;=YEAR($T222),$W222,0))</f>
        <v/>
      </c>
      <c r="BE222" s="240">
        <f>IF(OR(NOT(ISNUMBER($T222)),ISBLANK($W222),NOT(ISNUMBER($X222))),0,IF(BE$132&gt;=YEAR($T222),$W222,0))</f>
        <v/>
      </c>
      <c r="BF222" s="240">
        <f>IF(OR(NOT(ISNUMBER($T222)),ISBLANK($W222),NOT(ISNUMBER($X222))),0,IF(BF$132&gt;=YEAR($T222),$W222,0))</f>
        <v/>
      </c>
      <c r="BG222" s="240">
        <f>IF(OR(NOT(ISNUMBER($T222)),ISBLANK($W222),NOT(ISNUMBER($X222))),0,IF(BG$132&gt;=YEAR($T222),$W222,0))</f>
        <v/>
      </c>
      <c r="BH222" s="240">
        <f>IF(OR(NOT(ISNUMBER($T222)),ISBLANK($W222),NOT(ISNUMBER($X222))),0,IF(BH$132&gt;=YEAR($T222),$W222,0))</f>
        <v/>
      </c>
      <c r="BI222" s="240">
        <f>IF(OR(NOT(ISNUMBER($T222)),ISBLANK($W222),NOT(ISNUMBER($X222))),0,IF(BI$132&gt;=YEAR($T222),$W222,0))</f>
        <v/>
      </c>
      <c r="BJ222" s="240">
        <f>IF(OR(NOT(ISNUMBER($T222)),ISBLANK($W222),NOT(ISNUMBER($X222))),0,IF(BJ$132&gt;=YEAR($T222),$W222,0))</f>
        <v/>
      </c>
      <c r="BK222" s="240">
        <f>IF(OR(NOT(ISNUMBER($T222)),ISBLANK($W222),NOT(ISNUMBER($X222))),0,IF(BK$132&gt;=YEAR($T222),$W222,0))</f>
        <v/>
      </c>
      <c r="BL222" s="240">
        <f>IF(OR(NOT(ISNUMBER($T222)),ISBLANK($W222),NOT(ISNUMBER($X222))),0,IF(BL$132&gt;=YEAR($T222),$W222,0))</f>
        <v/>
      </c>
      <c r="BM222" s="240">
        <f>IF(OR(NOT(ISNUMBER($T222)),ISBLANK($W222),NOT(ISNUMBER($X222))),0,IF(BM$132&gt;=YEAR($T222),$W222,0))</f>
        <v/>
      </c>
      <c r="BN222" s="240">
        <f>IF(OR(NOT(ISNUMBER($T222)),ISBLANK($W222),NOT(ISNUMBER($X222))),0,IF(BN$132&gt;=YEAR($T222),$W222,0))</f>
        <v/>
      </c>
      <c r="BO222" s="240">
        <f>IF(OR(NOT(ISNUMBER($T222)),ISBLANK($W222),NOT(ISNUMBER($X222))),0,IF(BO$132&gt;=YEAR($T222),$W222,0))</f>
        <v/>
      </c>
      <c r="BP222" s="240">
        <f>IF(OR(NOT(ISNUMBER($T222)),ISBLANK($W222),NOT(ISNUMBER($X222))),0,IF(BP$132&gt;=YEAR($T222),$W222,0))</f>
        <v/>
      </c>
      <c r="BQ222" s="240">
        <f>IF(OR(NOT(ISNUMBER($T222)),ISBLANK($W222),NOT(ISNUMBER($X222))),0,IF(BQ$132&gt;=YEAR($T222),$W222,0))</f>
        <v/>
      </c>
      <c r="BR222" s="240">
        <f>IF(OR(NOT(ISNUMBER($T222)),ISBLANK($W222),NOT(ISNUMBER($X222))),0,IF(BR$132&gt;=YEAR($T222),$W222,0))</f>
        <v/>
      </c>
      <c r="BS222" s="240">
        <f>IF(OR(NOT(ISNUMBER($T222)),ISBLANK($W222),NOT(ISNUMBER($X222))),0,IF(BS$132&gt;=YEAR($T222),$W222,0))</f>
        <v/>
      </c>
      <c r="BT222" s="240">
        <f>IF(OR(NOT(ISNUMBER($T222)),ISBLANK($W222),NOT(ISNUMBER($X222))),0,IF(BT$132&gt;=YEAR($T222),$W222,0))</f>
        <v/>
      </c>
      <c r="BU222" s="240">
        <f>IF(OR(NOT(ISNUMBER($T222)),ISBLANK($W222),NOT(ISNUMBER($X222))),0,IF(BU$132&gt;=YEAR($T222),$W222,0))</f>
        <v/>
      </c>
      <c r="BV222" s="240">
        <f>IF(OR(NOT(ISNUMBER($T222)),ISBLANK($W222),NOT(ISNUMBER($X222))),0,IF(BV$132&gt;=YEAR($T222),$W222,0))</f>
        <v/>
      </c>
      <c r="BW222" s="240">
        <f>IF(OR(NOT(ISNUMBER($T222)),ISBLANK($W222),NOT(ISNUMBER($X222))),0,IF(BW$132&gt;=YEAR($T222),$W222,0))</f>
        <v/>
      </c>
      <c r="BX222" s="240">
        <f>IF(OR(NOT(ISNUMBER($T222)),ISBLANK($W222),NOT(ISNUMBER($X222))),0,IF(BX$132&gt;=YEAR($T222),$W222,0))</f>
        <v/>
      </c>
      <c r="BY222" s="240">
        <f>IF(OR(NOT(ISNUMBER($T222)),ISBLANK($W222),NOT(ISNUMBER($X222))),0,IF(BY$132&gt;=YEAR($T222),$W222,0))</f>
        <v/>
      </c>
    </row>
    <row r="223" ht="15" customHeight="1" s="503">
      <c r="S223" s="12">
        <f>S98</f>
        <v/>
      </c>
      <c r="T223" s="176">
        <f>IFERROR( IF(ISBLANK(C104),"",IF(C104&lt;HLOOKUP(S98,$Z$275:$AC$280,5,FALSE),"",C104 ) ),"")</f>
        <v/>
      </c>
      <c r="U223" s="527">
        <f>U98</f>
        <v/>
      </c>
      <c r="V223" s="285">
        <f>V98</f>
        <v/>
      </c>
      <c r="W223" s="512">
        <f>W98</f>
        <v/>
      </c>
      <c r="X223" s="512">
        <f>X98</f>
        <v/>
      </c>
      <c r="Z223" s="240">
        <f>IF(OR(NOT(ISNUMBER($T223)),ISBLANK($W223),NOT(ISNUMBER($X223))),0,IF(Z$132&gt;=YEAR($T223),$W223,0))</f>
        <v/>
      </c>
      <c r="AA223" s="240">
        <f>IF(OR(NOT(ISNUMBER($T223)),ISBLANK($W223),NOT(ISNUMBER($X223))),0,IF(AA$132&gt;=YEAR($T223),$W223,0))</f>
        <v/>
      </c>
      <c r="AB223" s="240">
        <f>IF(OR(NOT(ISNUMBER($T223)),ISBLANK($W223),NOT(ISNUMBER($X223))),0,IF(AB$132&gt;=YEAR($T223),$W223,0))</f>
        <v/>
      </c>
      <c r="AC223" s="240">
        <f>IF(OR(NOT(ISNUMBER($T223)),ISBLANK($W223),NOT(ISNUMBER($X223))),0,IF(AC$132&gt;=YEAR($T223),$W223,0))</f>
        <v/>
      </c>
      <c r="AD223" s="240">
        <f>IF(OR(NOT(ISNUMBER($T223)),ISBLANK($W223),NOT(ISNUMBER($X223))),0,IF(AD$132&gt;=YEAR($T223),$W223,0))</f>
        <v/>
      </c>
      <c r="AE223" s="240">
        <f>IF(OR(NOT(ISNUMBER($T223)),ISBLANK($W223),NOT(ISNUMBER($X223))),0,IF(AE$132&gt;=YEAR($T223),$W223,0))</f>
        <v/>
      </c>
      <c r="AF223" s="240">
        <f>IF(OR(NOT(ISNUMBER($T223)),ISBLANK($W223),NOT(ISNUMBER($X223))),0,IF(AF$132&gt;=YEAR($T223),$W223,0))</f>
        <v/>
      </c>
      <c r="AG223" s="240">
        <f>IF(OR(NOT(ISNUMBER($T223)),ISBLANK($W223),NOT(ISNUMBER($X223))),0,IF(AG$132&gt;=YEAR($T223),$W223,0))</f>
        <v/>
      </c>
      <c r="AH223" s="240">
        <f>IF(OR(NOT(ISNUMBER($T223)),ISBLANK($W223),NOT(ISNUMBER($X223))),0,IF(AH$132&gt;=YEAR($T223),$W223,0))</f>
        <v/>
      </c>
      <c r="AI223" s="240">
        <f>IF(OR(NOT(ISNUMBER($T223)),ISBLANK($W223),NOT(ISNUMBER($X223))),0,IF(AI$132&gt;=YEAR($T223),$W223,0))</f>
        <v/>
      </c>
      <c r="AJ223" s="240">
        <f>IF(OR(NOT(ISNUMBER($T223)),ISBLANK($W223),NOT(ISNUMBER($X223))),0,IF(AJ$132&gt;=YEAR($T223),$W223,0))</f>
        <v/>
      </c>
      <c r="AK223" s="240">
        <f>IF(OR(NOT(ISNUMBER($T223)),ISBLANK($W223),NOT(ISNUMBER($X223))),0,IF(AK$132&gt;=YEAR($T223),$W223,0))</f>
        <v/>
      </c>
      <c r="AL223" s="240">
        <f>IF(OR(NOT(ISNUMBER($T223)),ISBLANK($W223),NOT(ISNUMBER($X223))),0,IF(AL$132&gt;=YEAR($T223),$W223,0))</f>
        <v/>
      </c>
      <c r="AM223" s="240">
        <f>IF(OR(NOT(ISNUMBER($T223)),ISBLANK($W223),NOT(ISNUMBER($X223))),0,IF(AM$132&gt;=YEAR($T223),$W223,0))</f>
        <v/>
      </c>
      <c r="AN223" s="240">
        <f>IF(OR(NOT(ISNUMBER($T223)),ISBLANK($W223),NOT(ISNUMBER($X223))),0,IF(AN$132&gt;=YEAR($T223),$W223,0))</f>
        <v/>
      </c>
      <c r="AO223" s="240">
        <f>IF(OR(NOT(ISNUMBER($T223)),ISBLANK($W223),NOT(ISNUMBER($X223))),0,IF(AO$132&gt;=YEAR($T223),$W223,0))</f>
        <v/>
      </c>
      <c r="AP223" s="240">
        <f>IF(OR(NOT(ISNUMBER($T223)),ISBLANK($W223),NOT(ISNUMBER($X223))),0,IF(AP$132&gt;=YEAR($T223),$W223,0))</f>
        <v/>
      </c>
      <c r="AQ223" s="240">
        <f>IF(OR(NOT(ISNUMBER($T223)),ISBLANK($W223),NOT(ISNUMBER($X223))),0,IF(AQ$132&gt;=YEAR($T223),$W223,0))</f>
        <v/>
      </c>
      <c r="AR223" s="240">
        <f>IF(OR(NOT(ISNUMBER($T223)),ISBLANK($W223),NOT(ISNUMBER($X223))),0,IF(AR$132&gt;=YEAR($T223),$W223,0))</f>
        <v/>
      </c>
      <c r="AS223" s="240">
        <f>IF(OR(NOT(ISNUMBER($T223)),ISBLANK($W223),NOT(ISNUMBER($X223))),0,IF(AS$132&gt;=YEAR($T223),$W223,0))</f>
        <v/>
      </c>
      <c r="AT223" s="240">
        <f>IF(OR(NOT(ISNUMBER($T223)),ISBLANK($W223),NOT(ISNUMBER($X223))),0,IF(AT$132&gt;=YEAR($T223),$W223,0))</f>
        <v/>
      </c>
      <c r="AU223" s="240">
        <f>IF(OR(NOT(ISNUMBER($T223)),ISBLANK($W223),NOT(ISNUMBER($X223))),0,IF(AU$132&gt;=YEAR($T223),$W223,0))</f>
        <v/>
      </c>
      <c r="AV223" s="240">
        <f>IF(OR(NOT(ISNUMBER($T223)),ISBLANK($W223),NOT(ISNUMBER($X223))),0,IF(AV$132&gt;=YEAR($T223),$W223,0))</f>
        <v/>
      </c>
      <c r="AW223" s="240">
        <f>IF(OR(NOT(ISNUMBER($T223)),ISBLANK($W223),NOT(ISNUMBER($X223))),0,IF(AW$132&gt;=YEAR($T223),$W223,0))</f>
        <v/>
      </c>
      <c r="AX223" s="240">
        <f>IF(OR(NOT(ISNUMBER($T223)),ISBLANK($W223),NOT(ISNUMBER($X223))),0,IF(AX$132&gt;=YEAR($T223),$W223,0))</f>
        <v/>
      </c>
      <c r="AY223" s="240">
        <f>IF(OR(NOT(ISNUMBER($T223)),ISBLANK($W223),NOT(ISNUMBER($X223))),0,IF(AY$132&gt;=YEAR($T223),$W223,0))</f>
        <v/>
      </c>
      <c r="AZ223" s="240">
        <f>IF(OR(NOT(ISNUMBER($T223)),ISBLANK($W223),NOT(ISNUMBER($X223))),0,IF(AZ$132&gt;=YEAR($T223),$W223,0))</f>
        <v/>
      </c>
      <c r="BA223" s="240">
        <f>IF(OR(NOT(ISNUMBER($T223)),ISBLANK($W223),NOT(ISNUMBER($X223))),0,IF(BA$132&gt;=YEAR($T223),$W223,0))</f>
        <v/>
      </c>
      <c r="BB223" s="240">
        <f>IF(OR(NOT(ISNUMBER($T223)),ISBLANK($W223),NOT(ISNUMBER($X223))),0,IF(BB$132&gt;=YEAR($T223),$W223,0))</f>
        <v/>
      </c>
      <c r="BC223" s="240">
        <f>IF(OR(NOT(ISNUMBER($T223)),ISBLANK($W223),NOT(ISNUMBER($X223))),0,IF(BC$132&gt;=YEAR($T223),$W223,0))</f>
        <v/>
      </c>
      <c r="BD223" s="240">
        <f>IF(OR(NOT(ISNUMBER($T223)),ISBLANK($W223),NOT(ISNUMBER($X223))),0,IF(BD$132&gt;=YEAR($T223),$W223,0))</f>
        <v/>
      </c>
      <c r="BE223" s="240">
        <f>IF(OR(NOT(ISNUMBER($T223)),ISBLANK($W223),NOT(ISNUMBER($X223))),0,IF(BE$132&gt;=YEAR($T223),$W223,0))</f>
        <v/>
      </c>
      <c r="BF223" s="240">
        <f>IF(OR(NOT(ISNUMBER($T223)),ISBLANK($W223),NOT(ISNUMBER($X223))),0,IF(BF$132&gt;=YEAR($T223),$W223,0))</f>
        <v/>
      </c>
      <c r="BG223" s="240">
        <f>IF(OR(NOT(ISNUMBER($T223)),ISBLANK($W223),NOT(ISNUMBER($X223))),0,IF(BG$132&gt;=YEAR($T223),$W223,0))</f>
        <v/>
      </c>
      <c r="BH223" s="240">
        <f>IF(OR(NOT(ISNUMBER($T223)),ISBLANK($W223),NOT(ISNUMBER($X223))),0,IF(BH$132&gt;=YEAR($T223),$W223,0))</f>
        <v/>
      </c>
      <c r="BI223" s="240">
        <f>IF(OR(NOT(ISNUMBER($T223)),ISBLANK($W223),NOT(ISNUMBER($X223))),0,IF(BI$132&gt;=YEAR($T223),$W223,0))</f>
        <v/>
      </c>
      <c r="BJ223" s="240">
        <f>IF(OR(NOT(ISNUMBER($T223)),ISBLANK($W223),NOT(ISNUMBER($X223))),0,IF(BJ$132&gt;=YEAR($T223),$W223,0))</f>
        <v/>
      </c>
      <c r="BK223" s="240">
        <f>IF(OR(NOT(ISNUMBER($T223)),ISBLANK($W223),NOT(ISNUMBER($X223))),0,IF(BK$132&gt;=YEAR($T223),$W223,0))</f>
        <v/>
      </c>
      <c r="BL223" s="240">
        <f>IF(OR(NOT(ISNUMBER($T223)),ISBLANK($W223),NOT(ISNUMBER($X223))),0,IF(BL$132&gt;=YEAR($T223),$W223,0))</f>
        <v/>
      </c>
      <c r="BM223" s="240">
        <f>IF(OR(NOT(ISNUMBER($T223)),ISBLANK($W223),NOT(ISNUMBER($X223))),0,IF(BM$132&gt;=YEAR($T223),$W223,0))</f>
        <v/>
      </c>
      <c r="BN223" s="240">
        <f>IF(OR(NOT(ISNUMBER($T223)),ISBLANK($W223),NOT(ISNUMBER($X223))),0,IF(BN$132&gt;=YEAR($T223),$W223,0))</f>
        <v/>
      </c>
      <c r="BO223" s="240">
        <f>IF(OR(NOT(ISNUMBER($T223)),ISBLANK($W223),NOT(ISNUMBER($X223))),0,IF(BO$132&gt;=YEAR($T223),$W223,0))</f>
        <v/>
      </c>
      <c r="BP223" s="240">
        <f>IF(OR(NOT(ISNUMBER($T223)),ISBLANK($W223),NOT(ISNUMBER($X223))),0,IF(BP$132&gt;=YEAR($T223),$W223,0))</f>
        <v/>
      </c>
      <c r="BQ223" s="240">
        <f>IF(OR(NOT(ISNUMBER($T223)),ISBLANK($W223),NOT(ISNUMBER($X223))),0,IF(BQ$132&gt;=YEAR($T223),$W223,0))</f>
        <v/>
      </c>
      <c r="BR223" s="240">
        <f>IF(OR(NOT(ISNUMBER($T223)),ISBLANK($W223),NOT(ISNUMBER($X223))),0,IF(BR$132&gt;=YEAR($T223),$W223,0))</f>
        <v/>
      </c>
      <c r="BS223" s="240">
        <f>IF(OR(NOT(ISNUMBER($T223)),ISBLANK($W223),NOT(ISNUMBER($X223))),0,IF(BS$132&gt;=YEAR($T223),$W223,0))</f>
        <v/>
      </c>
      <c r="BT223" s="240">
        <f>IF(OR(NOT(ISNUMBER($T223)),ISBLANK($W223),NOT(ISNUMBER($X223))),0,IF(BT$132&gt;=YEAR($T223),$W223,0))</f>
        <v/>
      </c>
      <c r="BU223" s="240">
        <f>IF(OR(NOT(ISNUMBER($T223)),ISBLANK($W223),NOT(ISNUMBER($X223))),0,IF(BU$132&gt;=YEAR($T223),$W223,0))</f>
        <v/>
      </c>
      <c r="BV223" s="240">
        <f>IF(OR(NOT(ISNUMBER($T223)),ISBLANK($W223),NOT(ISNUMBER($X223))),0,IF(BV$132&gt;=YEAR($T223),$W223,0))</f>
        <v/>
      </c>
      <c r="BW223" s="240">
        <f>IF(OR(NOT(ISNUMBER($T223)),ISBLANK($W223),NOT(ISNUMBER($X223))),0,IF(BW$132&gt;=YEAR($T223),$W223,0))</f>
        <v/>
      </c>
      <c r="BX223" s="240">
        <f>IF(OR(NOT(ISNUMBER($T223)),ISBLANK($W223),NOT(ISNUMBER($X223))),0,IF(BX$132&gt;=YEAR($T223),$W223,0))</f>
        <v/>
      </c>
      <c r="BY223" s="240">
        <f>IF(OR(NOT(ISNUMBER($T223)),ISBLANK($W223),NOT(ISNUMBER($X223))),0,IF(BY$132&gt;=YEAR($T223),$W223,0))</f>
        <v/>
      </c>
    </row>
    <row r="224" ht="15" customHeight="1" s="503">
      <c r="S224" s="12">
        <f>S99</f>
        <v/>
      </c>
      <c r="T224" s="176">
        <f>IFERROR( IF(ISBLANK(C105),"",IF(C105&lt;HLOOKUP(S99,$Z$275:$AC$280,5,FALSE),"",C105 ) ),"")</f>
        <v/>
      </c>
      <c r="U224" s="527">
        <f>U99</f>
        <v/>
      </c>
      <c r="V224" s="285">
        <f>V99</f>
        <v/>
      </c>
      <c r="W224" s="512">
        <f>W99</f>
        <v/>
      </c>
      <c r="X224" s="512">
        <f>X99</f>
        <v/>
      </c>
      <c r="Z224" s="240">
        <f>IF(OR(NOT(ISNUMBER($T224)),ISBLANK($W224),NOT(ISNUMBER($X224))),0,IF(Z$132&gt;=YEAR($T224),$W224,0))</f>
        <v/>
      </c>
      <c r="AA224" s="240">
        <f>IF(OR(NOT(ISNUMBER($T224)),ISBLANK($W224),NOT(ISNUMBER($X224))),0,IF(AA$132&gt;=YEAR($T224),$W224,0))</f>
        <v/>
      </c>
      <c r="AB224" s="240">
        <f>IF(OR(NOT(ISNUMBER($T224)),ISBLANK($W224),NOT(ISNUMBER($X224))),0,IF(AB$132&gt;=YEAR($T224),$W224,0))</f>
        <v/>
      </c>
      <c r="AC224" s="240">
        <f>IF(OR(NOT(ISNUMBER($T224)),ISBLANK($W224),NOT(ISNUMBER($X224))),0,IF(AC$132&gt;=YEAR($T224),$W224,0))</f>
        <v/>
      </c>
      <c r="AD224" s="240">
        <f>IF(OR(NOT(ISNUMBER($T224)),ISBLANK($W224),NOT(ISNUMBER($X224))),0,IF(AD$132&gt;=YEAR($T224),$W224,0))</f>
        <v/>
      </c>
      <c r="AE224" s="240">
        <f>IF(OR(NOT(ISNUMBER($T224)),ISBLANK($W224),NOT(ISNUMBER($X224))),0,IF(AE$132&gt;=YEAR($T224),$W224,0))</f>
        <v/>
      </c>
      <c r="AF224" s="240">
        <f>IF(OR(NOT(ISNUMBER($T224)),ISBLANK($W224),NOT(ISNUMBER($X224))),0,IF(AF$132&gt;=YEAR($T224),$W224,0))</f>
        <v/>
      </c>
      <c r="AG224" s="240">
        <f>IF(OR(NOT(ISNUMBER($T224)),ISBLANK($W224),NOT(ISNUMBER($X224))),0,IF(AG$132&gt;=YEAR($T224),$W224,0))</f>
        <v/>
      </c>
      <c r="AH224" s="240">
        <f>IF(OR(NOT(ISNUMBER($T224)),ISBLANK($W224),NOT(ISNUMBER($X224))),0,IF(AH$132&gt;=YEAR($T224),$W224,0))</f>
        <v/>
      </c>
      <c r="AI224" s="240">
        <f>IF(OR(NOT(ISNUMBER($T224)),ISBLANK($W224),NOT(ISNUMBER($X224))),0,IF(AI$132&gt;=YEAR($T224),$W224,0))</f>
        <v/>
      </c>
      <c r="AJ224" s="240">
        <f>IF(OR(NOT(ISNUMBER($T224)),ISBLANK($W224),NOT(ISNUMBER($X224))),0,IF(AJ$132&gt;=YEAR($T224),$W224,0))</f>
        <v/>
      </c>
      <c r="AK224" s="240">
        <f>IF(OR(NOT(ISNUMBER($T224)),ISBLANK($W224),NOT(ISNUMBER($X224))),0,IF(AK$132&gt;=YEAR($T224),$W224,0))</f>
        <v/>
      </c>
      <c r="AL224" s="240">
        <f>IF(OR(NOT(ISNUMBER($T224)),ISBLANK($W224),NOT(ISNUMBER($X224))),0,IF(AL$132&gt;=YEAR($T224),$W224,0))</f>
        <v/>
      </c>
      <c r="AM224" s="240">
        <f>IF(OR(NOT(ISNUMBER($T224)),ISBLANK($W224),NOT(ISNUMBER($X224))),0,IF(AM$132&gt;=YEAR($T224),$W224,0))</f>
        <v/>
      </c>
      <c r="AN224" s="240">
        <f>IF(OR(NOT(ISNUMBER($T224)),ISBLANK($W224),NOT(ISNUMBER($X224))),0,IF(AN$132&gt;=YEAR($T224),$W224,0))</f>
        <v/>
      </c>
      <c r="AO224" s="240">
        <f>IF(OR(NOT(ISNUMBER($T224)),ISBLANK($W224),NOT(ISNUMBER($X224))),0,IF(AO$132&gt;=YEAR($T224),$W224,0))</f>
        <v/>
      </c>
      <c r="AP224" s="240">
        <f>IF(OR(NOT(ISNUMBER($T224)),ISBLANK($W224),NOT(ISNUMBER($X224))),0,IF(AP$132&gt;=YEAR($T224),$W224,0))</f>
        <v/>
      </c>
      <c r="AQ224" s="240">
        <f>IF(OR(NOT(ISNUMBER($T224)),ISBLANK($W224),NOT(ISNUMBER($X224))),0,IF(AQ$132&gt;=YEAR($T224),$W224,0))</f>
        <v/>
      </c>
      <c r="AR224" s="240">
        <f>IF(OR(NOT(ISNUMBER($T224)),ISBLANK($W224),NOT(ISNUMBER($X224))),0,IF(AR$132&gt;=YEAR($T224),$W224,0))</f>
        <v/>
      </c>
      <c r="AS224" s="240">
        <f>IF(OR(NOT(ISNUMBER($T224)),ISBLANK($W224),NOT(ISNUMBER($X224))),0,IF(AS$132&gt;=YEAR($T224),$W224,0))</f>
        <v/>
      </c>
      <c r="AT224" s="240">
        <f>IF(OR(NOT(ISNUMBER($T224)),ISBLANK($W224),NOT(ISNUMBER($X224))),0,IF(AT$132&gt;=YEAR($T224),$W224,0))</f>
        <v/>
      </c>
      <c r="AU224" s="240">
        <f>IF(OR(NOT(ISNUMBER($T224)),ISBLANK($W224),NOT(ISNUMBER($X224))),0,IF(AU$132&gt;=YEAR($T224),$W224,0))</f>
        <v/>
      </c>
      <c r="AV224" s="240">
        <f>IF(OR(NOT(ISNUMBER($T224)),ISBLANK($W224),NOT(ISNUMBER($X224))),0,IF(AV$132&gt;=YEAR($T224),$W224,0))</f>
        <v/>
      </c>
      <c r="AW224" s="240">
        <f>IF(OR(NOT(ISNUMBER($T224)),ISBLANK($W224),NOT(ISNUMBER($X224))),0,IF(AW$132&gt;=YEAR($T224),$W224,0))</f>
        <v/>
      </c>
      <c r="AX224" s="240">
        <f>IF(OR(NOT(ISNUMBER($T224)),ISBLANK($W224),NOT(ISNUMBER($X224))),0,IF(AX$132&gt;=YEAR($T224),$W224,0))</f>
        <v/>
      </c>
      <c r="AY224" s="240">
        <f>IF(OR(NOT(ISNUMBER($T224)),ISBLANK($W224),NOT(ISNUMBER($X224))),0,IF(AY$132&gt;=YEAR($T224),$W224,0))</f>
        <v/>
      </c>
      <c r="AZ224" s="240">
        <f>IF(OR(NOT(ISNUMBER($T224)),ISBLANK($W224),NOT(ISNUMBER($X224))),0,IF(AZ$132&gt;=YEAR($T224),$W224,0))</f>
        <v/>
      </c>
      <c r="BA224" s="240">
        <f>IF(OR(NOT(ISNUMBER($T224)),ISBLANK($W224),NOT(ISNUMBER($X224))),0,IF(BA$132&gt;=YEAR($T224),$W224,0))</f>
        <v/>
      </c>
      <c r="BB224" s="240">
        <f>IF(OR(NOT(ISNUMBER($T224)),ISBLANK($W224),NOT(ISNUMBER($X224))),0,IF(BB$132&gt;=YEAR($T224),$W224,0))</f>
        <v/>
      </c>
      <c r="BC224" s="240">
        <f>IF(OR(NOT(ISNUMBER($T224)),ISBLANK($W224),NOT(ISNUMBER($X224))),0,IF(BC$132&gt;=YEAR($T224),$W224,0))</f>
        <v/>
      </c>
      <c r="BD224" s="240">
        <f>IF(OR(NOT(ISNUMBER($T224)),ISBLANK($W224),NOT(ISNUMBER($X224))),0,IF(BD$132&gt;=YEAR($T224),$W224,0))</f>
        <v/>
      </c>
      <c r="BE224" s="240">
        <f>IF(OR(NOT(ISNUMBER($T224)),ISBLANK($W224),NOT(ISNUMBER($X224))),0,IF(BE$132&gt;=YEAR($T224),$W224,0))</f>
        <v/>
      </c>
      <c r="BF224" s="240">
        <f>IF(OR(NOT(ISNUMBER($T224)),ISBLANK($W224),NOT(ISNUMBER($X224))),0,IF(BF$132&gt;=YEAR($T224),$W224,0))</f>
        <v/>
      </c>
      <c r="BG224" s="240">
        <f>IF(OR(NOT(ISNUMBER($T224)),ISBLANK($W224),NOT(ISNUMBER($X224))),0,IF(BG$132&gt;=YEAR($T224),$W224,0))</f>
        <v/>
      </c>
      <c r="BH224" s="240">
        <f>IF(OR(NOT(ISNUMBER($T224)),ISBLANK($W224),NOT(ISNUMBER($X224))),0,IF(BH$132&gt;=YEAR($T224),$W224,0))</f>
        <v/>
      </c>
      <c r="BI224" s="240">
        <f>IF(OR(NOT(ISNUMBER($T224)),ISBLANK($W224),NOT(ISNUMBER($X224))),0,IF(BI$132&gt;=YEAR($T224),$W224,0))</f>
        <v/>
      </c>
      <c r="BJ224" s="240">
        <f>IF(OR(NOT(ISNUMBER($T224)),ISBLANK($W224),NOT(ISNUMBER($X224))),0,IF(BJ$132&gt;=YEAR($T224),$W224,0))</f>
        <v/>
      </c>
      <c r="BK224" s="240">
        <f>IF(OR(NOT(ISNUMBER($T224)),ISBLANK($W224),NOT(ISNUMBER($X224))),0,IF(BK$132&gt;=YEAR($T224),$W224,0))</f>
        <v/>
      </c>
      <c r="BL224" s="240">
        <f>IF(OR(NOT(ISNUMBER($T224)),ISBLANK($W224),NOT(ISNUMBER($X224))),0,IF(BL$132&gt;=YEAR($T224),$W224,0))</f>
        <v/>
      </c>
      <c r="BM224" s="240">
        <f>IF(OR(NOT(ISNUMBER($T224)),ISBLANK($W224),NOT(ISNUMBER($X224))),0,IF(BM$132&gt;=YEAR($T224),$W224,0))</f>
        <v/>
      </c>
      <c r="BN224" s="240">
        <f>IF(OR(NOT(ISNUMBER($T224)),ISBLANK($W224),NOT(ISNUMBER($X224))),0,IF(BN$132&gt;=YEAR($T224),$W224,0))</f>
        <v/>
      </c>
      <c r="BO224" s="240">
        <f>IF(OR(NOT(ISNUMBER($T224)),ISBLANK($W224),NOT(ISNUMBER($X224))),0,IF(BO$132&gt;=YEAR($T224),$W224,0))</f>
        <v/>
      </c>
      <c r="BP224" s="240">
        <f>IF(OR(NOT(ISNUMBER($T224)),ISBLANK($W224),NOT(ISNUMBER($X224))),0,IF(BP$132&gt;=YEAR($T224),$W224,0))</f>
        <v/>
      </c>
      <c r="BQ224" s="240">
        <f>IF(OR(NOT(ISNUMBER($T224)),ISBLANK($W224),NOT(ISNUMBER($X224))),0,IF(BQ$132&gt;=YEAR($T224),$W224,0))</f>
        <v/>
      </c>
      <c r="BR224" s="240">
        <f>IF(OR(NOT(ISNUMBER($T224)),ISBLANK($W224),NOT(ISNUMBER($X224))),0,IF(BR$132&gt;=YEAR($T224),$W224,0))</f>
        <v/>
      </c>
      <c r="BS224" s="240">
        <f>IF(OR(NOT(ISNUMBER($T224)),ISBLANK($W224),NOT(ISNUMBER($X224))),0,IF(BS$132&gt;=YEAR($T224),$W224,0))</f>
        <v/>
      </c>
      <c r="BT224" s="240">
        <f>IF(OR(NOT(ISNUMBER($T224)),ISBLANK($W224),NOT(ISNUMBER($X224))),0,IF(BT$132&gt;=YEAR($T224),$W224,0))</f>
        <v/>
      </c>
      <c r="BU224" s="240">
        <f>IF(OR(NOT(ISNUMBER($T224)),ISBLANK($W224),NOT(ISNUMBER($X224))),0,IF(BU$132&gt;=YEAR($T224),$W224,0))</f>
        <v/>
      </c>
      <c r="BV224" s="240">
        <f>IF(OR(NOT(ISNUMBER($T224)),ISBLANK($W224),NOT(ISNUMBER($X224))),0,IF(BV$132&gt;=YEAR($T224),$W224,0))</f>
        <v/>
      </c>
      <c r="BW224" s="240">
        <f>IF(OR(NOT(ISNUMBER($T224)),ISBLANK($W224),NOT(ISNUMBER($X224))),0,IF(BW$132&gt;=YEAR($T224),$W224,0))</f>
        <v/>
      </c>
      <c r="BX224" s="240">
        <f>IF(OR(NOT(ISNUMBER($T224)),ISBLANK($W224),NOT(ISNUMBER($X224))),0,IF(BX$132&gt;=YEAR($T224),$W224,0))</f>
        <v/>
      </c>
      <c r="BY224" s="240">
        <f>IF(OR(NOT(ISNUMBER($T224)),ISBLANK($W224),NOT(ISNUMBER($X224))),0,IF(BY$132&gt;=YEAR($T224),$W224,0))</f>
        <v/>
      </c>
    </row>
    <row r="225" ht="15" customHeight="1" s="503">
      <c r="S225" s="12">
        <f>S100</f>
        <v/>
      </c>
      <c r="T225" s="176">
        <f>IFERROR( IF(ISBLANK(C106),"",IF(C106&lt;HLOOKUP(S100,$Z$275:$AC$280,5,FALSE),"",C106 ) ),"")</f>
        <v/>
      </c>
      <c r="U225" s="527">
        <f>U100</f>
        <v/>
      </c>
      <c r="V225" s="285">
        <f>V100</f>
        <v/>
      </c>
      <c r="W225" s="512">
        <f>W100</f>
        <v/>
      </c>
      <c r="X225" s="512">
        <f>X100</f>
        <v/>
      </c>
      <c r="Z225" s="240">
        <f>IF(OR(NOT(ISNUMBER($T225)),ISBLANK($W225),NOT(ISNUMBER($X225))),0,IF(Z$132&gt;=YEAR($T225),$W225,0))</f>
        <v/>
      </c>
      <c r="AA225" s="240">
        <f>IF(OR(NOT(ISNUMBER($T225)),ISBLANK($W225),NOT(ISNUMBER($X225))),0,IF(AA$132&gt;=YEAR($T225),$W225,0))</f>
        <v/>
      </c>
      <c r="AB225" s="240">
        <f>IF(OR(NOT(ISNUMBER($T225)),ISBLANK($W225),NOT(ISNUMBER($X225))),0,IF(AB$132&gt;=YEAR($T225),$W225,0))</f>
        <v/>
      </c>
      <c r="AC225" s="240">
        <f>IF(OR(NOT(ISNUMBER($T225)),ISBLANK($W225),NOT(ISNUMBER($X225))),0,IF(AC$132&gt;=YEAR($T225),$W225,0))</f>
        <v/>
      </c>
      <c r="AD225" s="240">
        <f>IF(OR(NOT(ISNUMBER($T225)),ISBLANK($W225),NOT(ISNUMBER($X225))),0,IF(AD$132&gt;=YEAR($T225),$W225,0))</f>
        <v/>
      </c>
      <c r="AE225" s="240">
        <f>IF(OR(NOT(ISNUMBER($T225)),ISBLANK($W225),NOT(ISNUMBER($X225))),0,IF(AE$132&gt;=YEAR($T225),$W225,0))</f>
        <v/>
      </c>
      <c r="AF225" s="240">
        <f>IF(OR(NOT(ISNUMBER($T225)),ISBLANK($W225),NOT(ISNUMBER($X225))),0,IF(AF$132&gt;=YEAR($T225),$W225,0))</f>
        <v/>
      </c>
      <c r="AG225" s="240">
        <f>IF(OR(NOT(ISNUMBER($T225)),ISBLANK($W225),NOT(ISNUMBER($X225))),0,IF(AG$132&gt;=YEAR($T225),$W225,0))</f>
        <v/>
      </c>
      <c r="AH225" s="240">
        <f>IF(OR(NOT(ISNUMBER($T225)),ISBLANK($W225),NOT(ISNUMBER($X225))),0,IF(AH$132&gt;=YEAR($T225),$W225,0))</f>
        <v/>
      </c>
      <c r="AI225" s="240">
        <f>IF(OR(NOT(ISNUMBER($T225)),ISBLANK($W225),NOT(ISNUMBER($X225))),0,IF(AI$132&gt;=YEAR($T225),$W225,0))</f>
        <v/>
      </c>
      <c r="AJ225" s="240">
        <f>IF(OR(NOT(ISNUMBER($T225)),ISBLANK($W225),NOT(ISNUMBER($X225))),0,IF(AJ$132&gt;=YEAR($T225),$W225,0))</f>
        <v/>
      </c>
      <c r="AK225" s="240">
        <f>IF(OR(NOT(ISNUMBER($T225)),ISBLANK($W225),NOT(ISNUMBER($X225))),0,IF(AK$132&gt;=YEAR($T225),$W225,0))</f>
        <v/>
      </c>
      <c r="AL225" s="240">
        <f>IF(OR(NOT(ISNUMBER($T225)),ISBLANK($W225),NOT(ISNUMBER($X225))),0,IF(AL$132&gt;=YEAR($T225),$W225,0))</f>
        <v/>
      </c>
      <c r="AM225" s="240">
        <f>IF(OR(NOT(ISNUMBER($T225)),ISBLANK($W225),NOT(ISNUMBER($X225))),0,IF(AM$132&gt;=YEAR($T225),$W225,0))</f>
        <v/>
      </c>
      <c r="AN225" s="240">
        <f>IF(OR(NOT(ISNUMBER($T225)),ISBLANK($W225),NOT(ISNUMBER($X225))),0,IF(AN$132&gt;=YEAR($T225),$W225,0))</f>
        <v/>
      </c>
      <c r="AO225" s="240">
        <f>IF(OR(NOT(ISNUMBER($T225)),ISBLANK($W225),NOT(ISNUMBER($X225))),0,IF(AO$132&gt;=YEAR($T225),$W225,0))</f>
        <v/>
      </c>
      <c r="AP225" s="240">
        <f>IF(OR(NOT(ISNUMBER($T225)),ISBLANK($W225),NOT(ISNUMBER($X225))),0,IF(AP$132&gt;=YEAR($T225),$W225,0))</f>
        <v/>
      </c>
      <c r="AQ225" s="240">
        <f>IF(OR(NOT(ISNUMBER($T225)),ISBLANK($W225),NOT(ISNUMBER($X225))),0,IF(AQ$132&gt;=YEAR($T225),$W225,0))</f>
        <v/>
      </c>
      <c r="AR225" s="240">
        <f>IF(OR(NOT(ISNUMBER($T225)),ISBLANK($W225),NOT(ISNUMBER($X225))),0,IF(AR$132&gt;=YEAR($T225),$W225,0))</f>
        <v/>
      </c>
      <c r="AS225" s="240">
        <f>IF(OR(NOT(ISNUMBER($T225)),ISBLANK($W225),NOT(ISNUMBER($X225))),0,IF(AS$132&gt;=YEAR($T225),$W225,0))</f>
        <v/>
      </c>
      <c r="AT225" s="240">
        <f>IF(OR(NOT(ISNUMBER($T225)),ISBLANK($W225),NOT(ISNUMBER($X225))),0,IF(AT$132&gt;=YEAR($T225),$W225,0))</f>
        <v/>
      </c>
      <c r="AU225" s="240">
        <f>IF(OR(NOT(ISNUMBER($T225)),ISBLANK($W225),NOT(ISNUMBER($X225))),0,IF(AU$132&gt;=YEAR($T225),$W225,0))</f>
        <v/>
      </c>
      <c r="AV225" s="240">
        <f>IF(OR(NOT(ISNUMBER($T225)),ISBLANK($W225),NOT(ISNUMBER($X225))),0,IF(AV$132&gt;=YEAR($T225),$W225,0))</f>
        <v/>
      </c>
      <c r="AW225" s="240">
        <f>IF(OR(NOT(ISNUMBER($T225)),ISBLANK($W225),NOT(ISNUMBER($X225))),0,IF(AW$132&gt;=YEAR($T225),$W225,0))</f>
        <v/>
      </c>
      <c r="AX225" s="240">
        <f>IF(OR(NOT(ISNUMBER($T225)),ISBLANK($W225),NOT(ISNUMBER($X225))),0,IF(AX$132&gt;=YEAR($T225),$W225,0))</f>
        <v/>
      </c>
      <c r="AY225" s="240">
        <f>IF(OR(NOT(ISNUMBER($T225)),ISBLANK($W225),NOT(ISNUMBER($X225))),0,IF(AY$132&gt;=YEAR($T225),$W225,0))</f>
        <v/>
      </c>
      <c r="AZ225" s="240">
        <f>IF(OR(NOT(ISNUMBER($T225)),ISBLANK($W225),NOT(ISNUMBER($X225))),0,IF(AZ$132&gt;=YEAR($T225),$W225,0))</f>
        <v/>
      </c>
      <c r="BA225" s="240">
        <f>IF(OR(NOT(ISNUMBER($T225)),ISBLANK($W225),NOT(ISNUMBER($X225))),0,IF(BA$132&gt;=YEAR($T225),$W225,0))</f>
        <v/>
      </c>
      <c r="BB225" s="240">
        <f>IF(OR(NOT(ISNUMBER($T225)),ISBLANK($W225),NOT(ISNUMBER($X225))),0,IF(BB$132&gt;=YEAR($T225),$W225,0))</f>
        <v/>
      </c>
      <c r="BC225" s="240">
        <f>IF(OR(NOT(ISNUMBER($T225)),ISBLANK($W225),NOT(ISNUMBER($X225))),0,IF(BC$132&gt;=YEAR($T225),$W225,0))</f>
        <v/>
      </c>
      <c r="BD225" s="240">
        <f>IF(OR(NOT(ISNUMBER($T225)),ISBLANK($W225),NOT(ISNUMBER($X225))),0,IF(BD$132&gt;=YEAR($T225),$W225,0))</f>
        <v/>
      </c>
      <c r="BE225" s="240">
        <f>IF(OR(NOT(ISNUMBER($T225)),ISBLANK($W225),NOT(ISNUMBER($X225))),0,IF(BE$132&gt;=YEAR($T225),$W225,0))</f>
        <v/>
      </c>
      <c r="BF225" s="240">
        <f>IF(OR(NOT(ISNUMBER($T225)),ISBLANK($W225),NOT(ISNUMBER($X225))),0,IF(BF$132&gt;=YEAR($T225),$W225,0))</f>
        <v/>
      </c>
      <c r="BG225" s="240">
        <f>IF(OR(NOT(ISNUMBER($T225)),ISBLANK($W225),NOT(ISNUMBER($X225))),0,IF(BG$132&gt;=YEAR($T225),$W225,0))</f>
        <v/>
      </c>
      <c r="BH225" s="240">
        <f>IF(OR(NOT(ISNUMBER($T225)),ISBLANK($W225),NOT(ISNUMBER($X225))),0,IF(BH$132&gt;=YEAR($T225),$W225,0))</f>
        <v/>
      </c>
      <c r="BI225" s="240">
        <f>IF(OR(NOT(ISNUMBER($T225)),ISBLANK($W225),NOT(ISNUMBER($X225))),0,IF(BI$132&gt;=YEAR($T225),$W225,0))</f>
        <v/>
      </c>
      <c r="BJ225" s="240">
        <f>IF(OR(NOT(ISNUMBER($T225)),ISBLANK($W225),NOT(ISNUMBER($X225))),0,IF(BJ$132&gt;=YEAR($T225),$W225,0))</f>
        <v/>
      </c>
      <c r="BK225" s="240">
        <f>IF(OR(NOT(ISNUMBER($T225)),ISBLANK($W225),NOT(ISNUMBER($X225))),0,IF(BK$132&gt;=YEAR($T225),$W225,0))</f>
        <v/>
      </c>
      <c r="BL225" s="240">
        <f>IF(OR(NOT(ISNUMBER($T225)),ISBLANK($W225),NOT(ISNUMBER($X225))),0,IF(BL$132&gt;=YEAR($T225),$W225,0))</f>
        <v/>
      </c>
      <c r="BM225" s="240">
        <f>IF(OR(NOT(ISNUMBER($T225)),ISBLANK($W225),NOT(ISNUMBER($X225))),0,IF(BM$132&gt;=YEAR($T225),$W225,0))</f>
        <v/>
      </c>
      <c r="BN225" s="240">
        <f>IF(OR(NOT(ISNUMBER($T225)),ISBLANK($W225),NOT(ISNUMBER($X225))),0,IF(BN$132&gt;=YEAR($T225),$W225,0))</f>
        <v/>
      </c>
      <c r="BO225" s="240">
        <f>IF(OR(NOT(ISNUMBER($T225)),ISBLANK($W225),NOT(ISNUMBER($X225))),0,IF(BO$132&gt;=YEAR($T225),$W225,0))</f>
        <v/>
      </c>
      <c r="BP225" s="240">
        <f>IF(OR(NOT(ISNUMBER($T225)),ISBLANK($W225),NOT(ISNUMBER($X225))),0,IF(BP$132&gt;=YEAR($T225),$W225,0))</f>
        <v/>
      </c>
      <c r="BQ225" s="240">
        <f>IF(OR(NOT(ISNUMBER($T225)),ISBLANK($W225),NOT(ISNUMBER($X225))),0,IF(BQ$132&gt;=YEAR($T225),$W225,0))</f>
        <v/>
      </c>
      <c r="BR225" s="240">
        <f>IF(OR(NOT(ISNUMBER($T225)),ISBLANK($W225),NOT(ISNUMBER($X225))),0,IF(BR$132&gt;=YEAR($T225),$W225,0))</f>
        <v/>
      </c>
      <c r="BS225" s="240">
        <f>IF(OR(NOT(ISNUMBER($T225)),ISBLANK($W225),NOT(ISNUMBER($X225))),0,IF(BS$132&gt;=YEAR($T225),$W225,0))</f>
        <v/>
      </c>
      <c r="BT225" s="240">
        <f>IF(OR(NOT(ISNUMBER($T225)),ISBLANK($W225),NOT(ISNUMBER($X225))),0,IF(BT$132&gt;=YEAR($T225),$W225,0))</f>
        <v/>
      </c>
      <c r="BU225" s="240">
        <f>IF(OR(NOT(ISNUMBER($T225)),ISBLANK($W225),NOT(ISNUMBER($X225))),0,IF(BU$132&gt;=YEAR($T225),$W225,0))</f>
        <v/>
      </c>
      <c r="BV225" s="240">
        <f>IF(OR(NOT(ISNUMBER($T225)),ISBLANK($W225),NOT(ISNUMBER($X225))),0,IF(BV$132&gt;=YEAR($T225),$W225,0))</f>
        <v/>
      </c>
      <c r="BW225" s="240">
        <f>IF(OR(NOT(ISNUMBER($T225)),ISBLANK($W225),NOT(ISNUMBER($X225))),0,IF(BW$132&gt;=YEAR($T225),$W225,0))</f>
        <v/>
      </c>
      <c r="BX225" s="240">
        <f>IF(OR(NOT(ISNUMBER($T225)),ISBLANK($W225),NOT(ISNUMBER($X225))),0,IF(BX$132&gt;=YEAR($T225),$W225,0))</f>
        <v/>
      </c>
      <c r="BY225" s="240">
        <f>IF(OR(NOT(ISNUMBER($T225)),ISBLANK($W225),NOT(ISNUMBER($X225))),0,IF(BY$132&gt;=YEAR($T225),$W225,0))</f>
        <v/>
      </c>
    </row>
    <row r="226" ht="15" customHeight="1" s="503">
      <c r="S226" s="12">
        <f>S101</f>
        <v/>
      </c>
      <c r="T226" s="176">
        <f>IFERROR( IF(ISBLANK(C107),"",IF(C107&lt;HLOOKUP(S101,$Z$275:$AC$280,5,FALSE),"",C107 ) ),"")</f>
        <v/>
      </c>
      <c r="U226" s="527">
        <f>U101</f>
        <v/>
      </c>
      <c r="V226" s="285">
        <f>V101</f>
        <v/>
      </c>
      <c r="W226" s="512">
        <f>W101</f>
        <v/>
      </c>
      <c r="X226" s="512">
        <f>X101</f>
        <v/>
      </c>
      <c r="Z226" s="240">
        <f>IF(OR(NOT(ISNUMBER($T226)),ISBLANK($W226),NOT(ISNUMBER($X226))),0,IF(Z$132&gt;=YEAR($T226),$W226,0))</f>
        <v/>
      </c>
      <c r="AA226" s="240">
        <f>IF(OR(NOT(ISNUMBER($T226)),ISBLANK($W226),NOT(ISNUMBER($X226))),0,IF(AA$132&gt;=YEAR($T226),$W226,0))</f>
        <v/>
      </c>
      <c r="AB226" s="240">
        <f>IF(OR(NOT(ISNUMBER($T226)),ISBLANK($W226),NOT(ISNUMBER($X226))),0,IF(AB$132&gt;=YEAR($T226),$W226,0))</f>
        <v/>
      </c>
      <c r="AC226" s="240">
        <f>IF(OR(NOT(ISNUMBER($T226)),ISBLANK($W226),NOT(ISNUMBER($X226))),0,IF(AC$132&gt;=YEAR($T226),$W226,0))</f>
        <v/>
      </c>
      <c r="AD226" s="240">
        <f>IF(OR(NOT(ISNUMBER($T226)),ISBLANK($W226),NOT(ISNUMBER($X226))),0,IF(AD$132&gt;=YEAR($T226),$W226,0))</f>
        <v/>
      </c>
      <c r="AE226" s="240">
        <f>IF(OR(NOT(ISNUMBER($T226)),ISBLANK($W226),NOT(ISNUMBER($X226))),0,IF(AE$132&gt;=YEAR($T226),$W226,0))</f>
        <v/>
      </c>
      <c r="AF226" s="240">
        <f>IF(OR(NOT(ISNUMBER($T226)),ISBLANK($W226),NOT(ISNUMBER($X226))),0,IF(AF$132&gt;=YEAR($T226),$W226,0))</f>
        <v/>
      </c>
      <c r="AG226" s="240">
        <f>IF(OR(NOT(ISNUMBER($T226)),ISBLANK($W226),NOT(ISNUMBER($X226))),0,IF(AG$132&gt;=YEAR($T226),$W226,0))</f>
        <v/>
      </c>
      <c r="AH226" s="240">
        <f>IF(OR(NOT(ISNUMBER($T226)),ISBLANK($W226),NOT(ISNUMBER($X226))),0,IF(AH$132&gt;=YEAR($T226),$W226,0))</f>
        <v/>
      </c>
      <c r="AI226" s="240">
        <f>IF(OR(NOT(ISNUMBER($T226)),ISBLANK($W226),NOT(ISNUMBER($X226))),0,IF(AI$132&gt;=YEAR($T226),$W226,0))</f>
        <v/>
      </c>
      <c r="AJ226" s="240">
        <f>IF(OR(NOT(ISNUMBER($T226)),ISBLANK($W226),NOT(ISNUMBER($X226))),0,IF(AJ$132&gt;=YEAR($T226),$W226,0))</f>
        <v/>
      </c>
      <c r="AK226" s="240">
        <f>IF(OR(NOT(ISNUMBER($T226)),ISBLANK($W226),NOT(ISNUMBER($X226))),0,IF(AK$132&gt;=YEAR($T226),$W226,0))</f>
        <v/>
      </c>
      <c r="AL226" s="240">
        <f>IF(OR(NOT(ISNUMBER($T226)),ISBLANK($W226),NOT(ISNUMBER($X226))),0,IF(AL$132&gt;=YEAR($T226),$W226,0))</f>
        <v/>
      </c>
      <c r="AM226" s="240">
        <f>IF(OR(NOT(ISNUMBER($T226)),ISBLANK($W226),NOT(ISNUMBER($X226))),0,IF(AM$132&gt;=YEAR($T226),$W226,0))</f>
        <v/>
      </c>
      <c r="AN226" s="240">
        <f>IF(OR(NOT(ISNUMBER($T226)),ISBLANK($W226),NOT(ISNUMBER($X226))),0,IF(AN$132&gt;=YEAR($T226),$W226,0))</f>
        <v/>
      </c>
      <c r="AO226" s="240">
        <f>IF(OR(NOT(ISNUMBER($T226)),ISBLANK($W226),NOT(ISNUMBER($X226))),0,IF(AO$132&gt;=YEAR($T226),$W226,0))</f>
        <v/>
      </c>
      <c r="AP226" s="240">
        <f>IF(OR(NOT(ISNUMBER($T226)),ISBLANK($W226),NOT(ISNUMBER($X226))),0,IF(AP$132&gt;=YEAR($T226),$W226,0))</f>
        <v/>
      </c>
      <c r="AQ226" s="240">
        <f>IF(OR(NOT(ISNUMBER($T226)),ISBLANK($W226),NOT(ISNUMBER($X226))),0,IF(AQ$132&gt;=YEAR($T226),$W226,0))</f>
        <v/>
      </c>
      <c r="AR226" s="240">
        <f>IF(OR(NOT(ISNUMBER($T226)),ISBLANK($W226),NOT(ISNUMBER($X226))),0,IF(AR$132&gt;=YEAR($T226),$W226,0))</f>
        <v/>
      </c>
      <c r="AS226" s="240">
        <f>IF(OR(NOT(ISNUMBER($T226)),ISBLANK($W226),NOT(ISNUMBER($X226))),0,IF(AS$132&gt;=YEAR($T226),$W226,0))</f>
        <v/>
      </c>
      <c r="AT226" s="240">
        <f>IF(OR(NOT(ISNUMBER($T226)),ISBLANK($W226),NOT(ISNUMBER($X226))),0,IF(AT$132&gt;=YEAR($T226),$W226,0))</f>
        <v/>
      </c>
      <c r="AU226" s="240">
        <f>IF(OR(NOT(ISNUMBER($T226)),ISBLANK($W226),NOT(ISNUMBER($X226))),0,IF(AU$132&gt;=YEAR($T226),$W226,0))</f>
        <v/>
      </c>
      <c r="AV226" s="240">
        <f>IF(OR(NOT(ISNUMBER($T226)),ISBLANK($W226),NOT(ISNUMBER($X226))),0,IF(AV$132&gt;=YEAR($T226),$W226,0))</f>
        <v/>
      </c>
      <c r="AW226" s="240">
        <f>IF(OR(NOT(ISNUMBER($T226)),ISBLANK($W226),NOT(ISNUMBER($X226))),0,IF(AW$132&gt;=YEAR($T226),$W226,0))</f>
        <v/>
      </c>
      <c r="AX226" s="240">
        <f>IF(OR(NOT(ISNUMBER($T226)),ISBLANK($W226),NOT(ISNUMBER($X226))),0,IF(AX$132&gt;=YEAR($T226),$W226,0))</f>
        <v/>
      </c>
      <c r="AY226" s="240">
        <f>IF(OR(NOT(ISNUMBER($T226)),ISBLANK($W226),NOT(ISNUMBER($X226))),0,IF(AY$132&gt;=YEAR($T226),$W226,0))</f>
        <v/>
      </c>
      <c r="AZ226" s="240">
        <f>IF(OR(NOT(ISNUMBER($T226)),ISBLANK($W226),NOT(ISNUMBER($X226))),0,IF(AZ$132&gt;=YEAR($T226),$W226,0))</f>
        <v/>
      </c>
      <c r="BA226" s="240">
        <f>IF(OR(NOT(ISNUMBER($T226)),ISBLANK($W226),NOT(ISNUMBER($X226))),0,IF(BA$132&gt;=YEAR($T226),$W226,0))</f>
        <v/>
      </c>
      <c r="BB226" s="240">
        <f>IF(OR(NOT(ISNUMBER($T226)),ISBLANK($W226),NOT(ISNUMBER($X226))),0,IF(BB$132&gt;=YEAR($T226),$W226,0))</f>
        <v/>
      </c>
      <c r="BC226" s="240">
        <f>IF(OR(NOT(ISNUMBER($T226)),ISBLANK($W226),NOT(ISNUMBER($X226))),0,IF(BC$132&gt;=YEAR($T226),$W226,0))</f>
        <v/>
      </c>
      <c r="BD226" s="240">
        <f>IF(OR(NOT(ISNUMBER($T226)),ISBLANK($W226),NOT(ISNUMBER($X226))),0,IF(BD$132&gt;=YEAR($T226),$W226,0))</f>
        <v/>
      </c>
      <c r="BE226" s="240">
        <f>IF(OR(NOT(ISNUMBER($T226)),ISBLANK($W226),NOT(ISNUMBER($X226))),0,IF(BE$132&gt;=YEAR($T226),$W226,0))</f>
        <v/>
      </c>
      <c r="BF226" s="240">
        <f>IF(OR(NOT(ISNUMBER($T226)),ISBLANK($W226),NOT(ISNUMBER($X226))),0,IF(BF$132&gt;=YEAR($T226),$W226,0))</f>
        <v/>
      </c>
      <c r="BG226" s="240">
        <f>IF(OR(NOT(ISNUMBER($T226)),ISBLANK($W226),NOT(ISNUMBER($X226))),0,IF(BG$132&gt;=YEAR($T226),$W226,0))</f>
        <v/>
      </c>
      <c r="BH226" s="240">
        <f>IF(OR(NOT(ISNUMBER($T226)),ISBLANK($W226),NOT(ISNUMBER($X226))),0,IF(BH$132&gt;=YEAR($T226),$W226,0))</f>
        <v/>
      </c>
      <c r="BI226" s="240">
        <f>IF(OR(NOT(ISNUMBER($T226)),ISBLANK($W226),NOT(ISNUMBER($X226))),0,IF(BI$132&gt;=YEAR($T226),$W226,0))</f>
        <v/>
      </c>
      <c r="BJ226" s="240">
        <f>IF(OR(NOT(ISNUMBER($T226)),ISBLANK($W226),NOT(ISNUMBER($X226))),0,IF(BJ$132&gt;=YEAR($T226),$W226,0))</f>
        <v/>
      </c>
      <c r="BK226" s="240">
        <f>IF(OR(NOT(ISNUMBER($T226)),ISBLANK($W226),NOT(ISNUMBER($X226))),0,IF(BK$132&gt;=YEAR($T226),$W226,0))</f>
        <v/>
      </c>
      <c r="BL226" s="240">
        <f>IF(OR(NOT(ISNUMBER($T226)),ISBLANK($W226),NOT(ISNUMBER($X226))),0,IF(BL$132&gt;=YEAR($T226),$W226,0))</f>
        <v/>
      </c>
      <c r="BM226" s="240">
        <f>IF(OR(NOT(ISNUMBER($T226)),ISBLANK($W226),NOT(ISNUMBER($X226))),0,IF(BM$132&gt;=YEAR($T226),$W226,0))</f>
        <v/>
      </c>
      <c r="BN226" s="240">
        <f>IF(OR(NOT(ISNUMBER($T226)),ISBLANK($W226),NOT(ISNUMBER($X226))),0,IF(BN$132&gt;=YEAR($T226),$W226,0))</f>
        <v/>
      </c>
      <c r="BO226" s="240">
        <f>IF(OR(NOT(ISNUMBER($T226)),ISBLANK($W226),NOT(ISNUMBER($X226))),0,IF(BO$132&gt;=YEAR($T226),$W226,0))</f>
        <v/>
      </c>
      <c r="BP226" s="240">
        <f>IF(OR(NOT(ISNUMBER($T226)),ISBLANK($W226),NOT(ISNUMBER($X226))),0,IF(BP$132&gt;=YEAR($T226),$W226,0))</f>
        <v/>
      </c>
      <c r="BQ226" s="240">
        <f>IF(OR(NOT(ISNUMBER($T226)),ISBLANK($W226),NOT(ISNUMBER($X226))),0,IF(BQ$132&gt;=YEAR($T226),$W226,0))</f>
        <v/>
      </c>
      <c r="BR226" s="240">
        <f>IF(OR(NOT(ISNUMBER($T226)),ISBLANK($W226),NOT(ISNUMBER($X226))),0,IF(BR$132&gt;=YEAR($T226),$W226,0))</f>
        <v/>
      </c>
      <c r="BS226" s="240">
        <f>IF(OR(NOT(ISNUMBER($T226)),ISBLANK($W226),NOT(ISNUMBER($X226))),0,IF(BS$132&gt;=YEAR($T226),$W226,0))</f>
        <v/>
      </c>
      <c r="BT226" s="240">
        <f>IF(OR(NOT(ISNUMBER($T226)),ISBLANK($W226),NOT(ISNUMBER($X226))),0,IF(BT$132&gt;=YEAR($T226),$W226,0))</f>
        <v/>
      </c>
      <c r="BU226" s="240">
        <f>IF(OR(NOT(ISNUMBER($T226)),ISBLANK($W226),NOT(ISNUMBER($X226))),0,IF(BU$132&gt;=YEAR($T226),$W226,0))</f>
        <v/>
      </c>
      <c r="BV226" s="240">
        <f>IF(OR(NOT(ISNUMBER($T226)),ISBLANK($W226),NOT(ISNUMBER($X226))),0,IF(BV$132&gt;=YEAR($T226),$W226,0))</f>
        <v/>
      </c>
      <c r="BW226" s="240">
        <f>IF(OR(NOT(ISNUMBER($T226)),ISBLANK($W226),NOT(ISNUMBER($X226))),0,IF(BW$132&gt;=YEAR($T226),$W226,0))</f>
        <v/>
      </c>
      <c r="BX226" s="240">
        <f>IF(OR(NOT(ISNUMBER($T226)),ISBLANK($W226),NOT(ISNUMBER($X226))),0,IF(BX$132&gt;=YEAR($T226),$W226,0))</f>
        <v/>
      </c>
      <c r="BY226" s="240">
        <f>IF(OR(NOT(ISNUMBER($T226)),ISBLANK($W226),NOT(ISNUMBER($X226))),0,IF(BY$132&gt;=YEAR($T226),$W226,0))</f>
        <v/>
      </c>
    </row>
    <row r="227" ht="15" customHeight="1" s="503">
      <c r="S227" s="12">
        <f>S102</f>
        <v/>
      </c>
      <c r="T227" s="176">
        <f>IFERROR(       IF(ISBLANK(C108),"",IF(C108&lt;HLOOKUP(S102,$Z$275:$AC$280,5,FALSE),"",C108     ) ),"")</f>
        <v/>
      </c>
      <c r="U227" s="527">
        <f>U102</f>
        <v/>
      </c>
      <c r="V227" s="285">
        <f>V102</f>
        <v/>
      </c>
      <c r="W227" s="512">
        <f>W102</f>
        <v/>
      </c>
      <c r="X227" s="512">
        <f>X102</f>
        <v/>
      </c>
      <c r="Z227" s="240">
        <f>IF(OR(NOT(ISNUMBER($T227)),ISBLANK($W227),NOT(ISNUMBER($X227))),0,IF(Z$132&gt;=YEAR($T227),$W227,0))</f>
        <v/>
      </c>
      <c r="AA227" s="240">
        <f>IF(OR(NOT(ISNUMBER($T227)),ISBLANK($W227),NOT(ISNUMBER($X227))),0,IF(AA$132&gt;=YEAR($T227),$W227,0))</f>
        <v/>
      </c>
      <c r="AB227" s="240">
        <f>IF(OR(NOT(ISNUMBER($T227)),ISBLANK($W227),NOT(ISNUMBER($X227))),0,IF(AB$132&gt;=YEAR($T227),$W227,0))</f>
        <v/>
      </c>
      <c r="AC227" s="240">
        <f>IF(OR(NOT(ISNUMBER($T227)),ISBLANK($W227),NOT(ISNUMBER($X227))),0,IF(AC$132&gt;=YEAR($T227),$W227,0))</f>
        <v/>
      </c>
      <c r="AD227" s="240">
        <f>IF(OR(NOT(ISNUMBER($T227)),ISBLANK($W227),NOT(ISNUMBER($X227))),0,IF(AD$132&gt;=YEAR($T227),$W227,0))</f>
        <v/>
      </c>
      <c r="AE227" s="240">
        <f>IF(OR(NOT(ISNUMBER($T227)),ISBLANK($W227),NOT(ISNUMBER($X227))),0,IF(AE$132&gt;=YEAR($T227),$W227,0))</f>
        <v/>
      </c>
      <c r="AF227" s="240">
        <f>IF(OR(NOT(ISNUMBER($T227)),ISBLANK($W227),NOT(ISNUMBER($X227))),0,IF(AF$132&gt;=YEAR($T227),$W227,0))</f>
        <v/>
      </c>
      <c r="AG227" s="240">
        <f>IF(OR(NOT(ISNUMBER($T227)),ISBLANK($W227),NOT(ISNUMBER($X227))),0,IF(AG$132&gt;=YEAR($T227),$W227,0))</f>
        <v/>
      </c>
      <c r="AH227" s="240">
        <f>IF(OR(NOT(ISNUMBER($T227)),ISBLANK($W227),NOT(ISNUMBER($X227))),0,IF(AH$132&gt;=YEAR($T227),$W227,0))</f>
        <v/>
      </c>
      <c r="AI227" s="240">
        <f>IF(OR(NOT(ISNUMBER($T227)),ISBLANK($W227),NOT(ISNUMBER($X227))),0,IF(AI$132&gt;=YEAR($T227),$W227,0))</f>
        <v/>
      </c>
      <c r="AJ227" s="240">
        <f>IF(OR(NOT(ISNUMBER($T227)),ISBLANK($W227),NOT(ISNUMBER($X227))),0,IF(AJ$132&gt;=YEAR($T227),$W227,0))</f>
        <v/>
      </c>
      <c r="AK227" s="240">
        <f>IF(OR(NOT(ISNUMBER($T227)),ISBLANK($W227),NOT(ISNUMBER($X227))),0,IF(AK$132&gt;=YEAR($T227),$W227,0))</f>
        <v/>
      </c>
      <c r="AL227" s="240">
        <f>IF(OR(NOT(ISNUMBER($T227)),ISBLANK($W227),NOT(ISNUMBER($X227))),0,IF(AL$132&gt;=YEAR($T227),$W227,0))</f>
        <v/>
      </c>
      <c r="AM227" s="240">
        <f>IF(OR(NOT(ISNUMBER($T227)),ISBLANK($W227),NOT(ISNUMBER($X227))),0,IF(AM$132&gt;=YEAR($T227),$W227,0))</f>
        <v/>
      </c>
      <c r="AN227" s="240">
        <f>IF(OR(NOT(ISNUMBER($T227)),ISBLANK($W227),NOT(ISNUMBER($X227))),0,IF(AN$132&gt;=YEAR($T227),$W227,0))</f>
        <v/>
      </c>
      <c r="AO227" s="240">
        <f>IF(OR(NOT(ISNUMBER($T227)),ISBLANK($W227),NOT(ISNUMBER($X227))),0,IF(AO$132&gt;=YEAR($T227),$W227,0))</f>
        <v/>
      </c>
      <c r="AP227" s="240">
        <f>IF(OR(NOT(ISNUMBER($T227)),ISBLANK($W227),NOT(ISNUMBER($X227))),0,IF(AP$132&gt;=YEAR($T227),$W227,0))</f>
        <v/>
      </c>
      <c r="AQ227" s="240">
        <f>IF(OR(NOT(ISNUMBER($T227)),ISBLANK($W227),NOT(ISNUMBER($X227))),0,IF(AQ$132&gt;=YEAR($T227),$W227,0))</f>
        <v/>
      </c>
      <c r="AR227" s="240">
        <f>IF(OR(NOT(ISNUMBER($T227)),ISBLANK($W227),NOT(ISNUMBER($X227))),0,IF(AR$132&gt;=YEAR($T227),$W227,0))</f>
        <v/>
      </c>
      <c r="AS227" s="240">
        <f>IF(OR(NOT(ISNUMBER($T227)),ISBLANK($W227),NOT(ISNUMBER($X227))),0,IF(AS$132&gt;=YEAR($T227),$W227,0))</f>
        <v/>
      </c>
      <c r="AT227" s="240">
        <f>IF(OR(NOT(ISNUMBER($T227)),ISBLANK($W227),NOT(ISNUMBER($X227))),0,IF(AT$132&gt;=YEAR($T227),$W227,0))</f>
        <v/>
      </c>
      <c r="AU227" s="240">
        <f>IF(OR(NOT(ISNUMBER($T227)),ISBLANK($W227),NOT(ISNUMBER($X227))),0,IF(AU$132&gt;=YEAR($T227),$W227,0))</f>
        <v/>
      </c>
      <c r="AV227" s="240">
        <f>IF(OR(NOT(ISNUMBER($T227)),ISBLANK($W227),NOT(ISNUMBER($X227))),0,IF(AV$132&gt;=YEAR($T227),$W227,0))</f>
        <v/>
      </c>
      <c r="AW227" s="240">
        <f>IF(OR(NOT(ISNUMBER($T227)),ISBLANK($W227),NOT(ISNUMBER($X227))),0,IF(AW$132&gt;=YEAR($T227),$W227,0))</f>
        <v/>
      </c>
      <c r="AX227" s="240">
        <f>IF(OR(NOT(ISNUMBER($T227)),ISBLANK($W227),NOT(ISNUMBER($X227))),0,IF(AX$132&gt;=YEAR($T227),$W227,0))</f>
        <v/>
      </c>
      <c r="AY227" s="240">
        <f>IF(OR(NOT(ISNUMBER($T227)),ISBLANK($W227),NOT(ISNUMBER($X227))),0,IF(AY$132&gt;=YEAR($T227),$W227,0))</f>
        <v/>
      </c>
      <c r="AZ227" s="240">
        <f>IF(OR(NOT(ISNUMBER($T227)),ISBLANK($W227),NOT(ISNUMBER($X227))),0,IF(AZ$132&gt;=YEAR($T227),$W227,0))</f>
        <v/>
      </c>
      <c r="BA227" s="240">
        <f>IF(OR(NOT(ISNUMBER($T227)),ISBLANK($W227),NOT(ISNUMBER($X227))),0,IF(BA$132&gt;=YEAR($T227),$W227,0))</f>
        <v/>
      </c>
      <c r="BB227" s="240">
        <f>IF(OR(NOT(ISNUMBER($T227)),ISBLANK($W227),NOT(ISNUMBER($X227))),0,IF(BB$132&gt;=YEAR($T227),$W227,0))</f>
        <v/>
      </c>
      <c r="BC227" s="240">
        <f>IF(OR(NOT(ISNUMBER($T227)),ISBLANK($W227),NOT(ISNUMBER($X227))),0,IF(BC$132&gt;=YEAR($T227),$W227,0))</f>
        <v/>
      </c>
      <c r="BD227" s="240">
        <f>IF(OR(NOT(ISNUMBER($T227)),ISBLANK($W227),NOT(ISNUMBER($X227))),0,IF(BD$132&gt;=YEAR($T227),$W227,0))</f>
        <v/>
      </c>
      <c r="BE227" s="240">
        <f>IF(OR(NOT(ISNUMBER($T227)),ISBLANK($W227),NOT(ISNUMBER($X227))),0,IF(BE$132&gt;=YEAR($T227),$W227,0))</f>
        <v/>
      </c>
      <c r="BF227" s="240">
        <f>IF(OR(NOT(ISNUMBER($T227)),ISBLANK($W227),NOT(ISNUMBER($X227))),0,IF(BF$132&gt;=YEAR($T227),$W227,0))</f>
        <v/>
      </c>
      <c r="BG227" s="240">
        <f>IF(OR(NOT(ISNUMBER($T227)),ISBLANK($W227),NOT(ISNUMBER($X227))),0,IF(BG$132&gt;=YEAR($T227),$W227,0))</f>
        <v/>
      </c>
      <c r="BH227" s="240">
        <f>IF(OR(NOT(ISNUMBER($T227)),ISBLANK($W227),NOT(ISNUMBER($X227))),0,IF(BH$132&gt;=YEAR($T227),$W227,0))</f>
        <v/>
      </c>
      <c r="BI227" s="240">
        <f>IF(OR(NOT(ISNUMBER($T227)),ISBLANK($W227),NOT(ISNUMBER($X227))),0,IF(BI$132&gt;=YEAR($T227),$W227,0))</f>
        <v/>
      </c>
      <c r="BJ227" s="240">
        <f>IF(OR(NOT(ISNUMBER($T227)),ISBLANK($W227),NOT(ISNUMBER($X227))),0,IF(BJ$132&gt;=YEAR($T227),$W227,0))</f>
        <v/>
      </c>
      <c r="BK227" s="240">
        <f>IF(OR(NOT(ISNUMBER($T227)),ISBLANK($W227),NOT(ISNUMBER($X227))),0,IF(BK$132&gt;=YEAR($T227),$W227,0))</f>
        <v/>
      </c>
      <c r="BL227" s="240">
        <f>IF(OR(NOT(ISNUMBER($T227)),ISBLANK($W227),NOT(ISNUMBER($X227))),0,IF(BL$132&gt;=YEAR($T227),$W227,0))</f>
        <v/>
      </c>
      <c r="BM227" s="240">
        <f>IF(OR(NOT(ISNUMBER($T227)),ISBLANK($W227),NOT(ISNUMBER($X227))),0,IF(BM$132&gt;=YEAR($T227),$W227,0))</f>
        <v/>
      </c>
      <c r="BN227" s="240">
        <f>IF(OR(NOT(ISNUMBER($T227)),ISBLANK($W227),NOT(ISNUMBER($X227))),0,IF(BN$132&gt;=YEAR($T227),$W227,0))</f>
        <v/>
      </c>
      <c r="BO227" s="240">
        <f>IF(OR(NOT(ISNUMBER($T227)),ISBLANK($W227),NOT(ISNUMBER($X227))),0,IF(BO$132&gt;=YEAR($T227),$W227,0))</f>
        <v/>
      </c>
      <c r="BP227" s="240">
        <f>IF(OR(NOT(ISNUMBER($T227)),ISBLANK($W227),NOT(ISNUMBER($X227))),0,IF(BP$132&gt;=YEAR($T227),$W227,0))</f>
        <v/>
      </c>
      <c r="BQ227" s="240">
        <f>IF(OR(NOT(ISNUMBER($T227)),ISBLANK($W227),NOT(ISNUMBER($X227))),0,IF(BQ$132&gt;=YEAR($T227),$W227,0))</f>
        <v/>
      </c>
      <c r="BR227" s="240">
        <f>IF(OR(NOT(ISNUMBER($T227)),ISBLANK($W227),NOT(ISNUMBER($X227))),0,IF(BR$132&gt;=YEAR($T227),$W227,0))</f>
        <v/>
      </c>
      <c r="BS227" s="240">
        <f>IF(OR(NOT(ISNUMBER($T227)),ISBLANK($W227),NOT(ISNUMBER($X227))),0,IF(BS$132&gt;=YEAR($T227),$W227,0))</f>
        <v/>
      </c>
      <c r="BT227" s="240">
        <f>IF(OR(NOT(ISNUMBER($T227)),ISBLANK($W227),NOT(ISNUMBER($X227))),0,IF(BT$132&gt;=YEAR($T227),$W227,0))</f>
        <v/>
      </c>
      <c r="BU227" s="240">
        <f>IF(OR(NOT(ISNUMBER($T227)),ISBLANK($W227),NOT(ISNUMBER($X227))),0,IF(BU$132&gt;=YEAR($T227),$W227,0))</f>
        <v/>
      </c>
      <c r="BV227" s="240">
        <f>IF(OR(NOT(ISNUMBER($T227)),ISBLANK($W227),NOT(ISNUMBER($X227))),0,IF(BV$132&gt;=YEAR($T227),$W227,0))</f>
        <v/>
      </c>
      <c r="BW227" s="240">
        <f>IF(OR(NOT(ISNUMBER($T227)),ISBLANK($W227),NOT(ISNUMBER($X227))),0,IF(BW$132&gt;=YEAR($T227),$W227,0))</f>
        <v/>
      </c>
      <c r="BX227" s="240">
        <f>IF(OR(NOT(ISNUMBER($T227)),ISBLANK($W227),NOT(ISNUMBER($X227))),0,IF(BX$132&gt;=YEAR($T227),$W227,0))</f>
        <v/>
      </c>
      <c r="BY227" s="240">
        <f>IF(OR(NOT(ISNUMBER($T227)),ISBLANK($W227),NOT(ISNUMBER($X227))),0,IF(BY$132&gt;=YEAR($T227),$W227,0))</f>
        <v/>
      </c>
    </row>
    <row r="228" ht="15" customHeight="1" s="503">
      <c r="S228" s="12">
        <f>S103</f>
        <v/>
      </c>
      <c r="T228" s="176">
        <f>IFERROR( IF(ISBLANK(C109),"",IF(C109&lt;HLOOKUP(S103,$Z$275:$AC$280,5,FALSE),"",C109 ) ),"")</f>
        <v/>
      </c>
      <c r="U228" s="527">
        <f>U103</f>
        <v/>
      </c>
      <c r="V228" s="285">
        <f>V103</f>
        <v/>
      </c>
      <c r="W228" s="512">
        <f>W103</f>
        <v/>
      </c>
      <c r="X228" s="512">
        <f>X103</f>
        <v/>
      </c>
      <c r="Z228" s="240">
        <f>IF(OR(NOT(ISNUMBER($T228)),ISBLANK($W228),NOT(ISNUMBER($X228))),0,IF(Z$132&gt;=YEAR($T228),$W228,0))</f>
        <v/>
      </c>
      <c r="AA228" s="240">
        <f>IF(OR(NOT(ISNUMBER($T228)),ISBLANK($W228),NOT(ISNUMBER($X228))),0,IF(AA$132&gt;=YEAR($T228),$W228,0))</f>
        <v/>
      </c>
      <c r="AB228" s="240">
        <f>IF(OR(NOT(ISNUMBER($T228)),ISBLANK($W228),NOT(ISNUMBER($X228))),0,IF(AB$132&gt;=YEAR($T228),$W228,0))</f>
        <v/>
      </c>
      <c r="AC228" s="240">
        <f>IF(OR(NOT(ISNUMBER($T228)),ISBLANK($W228),NOT(ISNUMBER($X228))),0,IF(AC$132&gt;=YEAR($T228),$W228,0))</f>
        <v/>
      </c>
      <c r="AD228" s="240">
        <f>IF(OR(NOT(ISNUMBER($T228)),ISBLANK($W228),NOT(ISNUMBER($X228))),0,IF(AD$132&gt;=YEAR($T228),$W228,0))</f>
        <v/>
      </c>
      <c r="AE228" s="240">
        <f>IF(OR(NOT(ISNUMBER($T228)),ISBLANK($W228),NOT(ISNUMBER($X228))),0,IF(AE$132&gt;=YEAR($T228),$W228,0))</f>
        <v/>
      </c>
      <c r="AF228" s="240">
        <f>IF(OR(NOT(ISNUMBER($T228)),ISBLANK($W228),NOT(ISNUMBER($X228))),0,IF(AF$132&gt;=YEAR($T228),$W228,0))</f>
        <v/>
      </c>
      <c r="AG228" s="240">
        <f>IF(OR(NOT(ISNUMBER($T228)),ISBLANK($W228),NOT(ISNUMBER($X228))),0,IF(AG$132&gt;=YEAR($T228),$W228,0))</f>
        <v/>
      </c>
      <c r="AH228" s="240">
        <f>IF(OR(NOT(ISNUMBER($T228)),ISBLANK($W228),NOT(ISNUMBER($X228))),0,IF(AH$132&gt;=YEAR($T228),$W228,0))</f>
        <v/>
      </c>
      <c r="AI228" s="240">
        <f>IF(OR(NOT(ISNUMBER($T228)),ISBLANK($W228),NOT(ISNUMBER($X228))),0,IF(AI$132&gt;=YEAR($T228),$W228,0))</f>
        <v/>
      </c>
      <c r="AJ228" s="240">
        <f>IF(OR(NOT(ISNUMBER($T228)),ISBLANK($W228),NOT(ISNUMBER($X228))),0,IF(AJ$132&gt;=YEAR($T228),$W228,0))</f>
        <v/>
      </c>
      <c r="AK228" s="240">
        <f>IF(OR(NOT(ISNUMBER($T228)),ISBLANK($W228),NOT(ISNUMBER($X228))),0,IF(AK$132&gt;=YEAR($T228),$W228,0))</f>
        <v/>
      </c>
      <c r="AL228" s="240">
        <f>IF(OR(NOT(ISNUMBER($T228)),ISBLANK($W228),NOT(ISNUMBER($X228))),0,IF(AL$132&gt;=YEAR($T228),$W228,0))</f>
        <v/>
      </c>
      <c r="AM228" s="240">
        <f>IF(OR(NOT(ISNUMBER($T228)),ISBLANK($W228),NOT(ISNUMBER($X228))),0,IF(AM$132&gt;=YEAR($T228),$W228,0))</f>
        <v/>
      </c>
      <c r="AN228" s="240">
        <f>IF(OR(NOT(ISNUMBER($T228)),ISBLANK($W228),NOT(ISNUMBER($X228))),0,IF(AN$132&gt;=YEAR($T228),$W228,0))</f>
        <v/>
      </c>
      <c r="AO228" s="240">
        <f>IF(OR(NOT(ISNUMBER($T228)),ISBLANK($W228),NOT(ISNUMBER($X228))),0,IF(AO$132&gt;=YEAR($T228),$W228,0))</f>
        <v/>
      </c>
      <c r="AP228" s="240">
        <f>IF(OR(NOT(ISNUMBER($T228)),ISBLANK($W228),NOT(ISNUMBER($X228))),0,IF(AP$132&gt;=YEAR($T228),$W228,0))</f>
        <v/>
      </c>
      <c r="AQ228" s="240">
        <f>IF(OR(NOT(ISNUMBER($T228)),ISBLANK($W228),NOT(ISNUMBER($X228))),0,IF(AQ$132&gt;=YEAR($T228),$W228,0))</f>
        <v/>
      </c>
      <c r="AR228" s="240">
        <f>IF(OR(NOT(ISNUMBER($T228)),ISBLANK($W228),NOT(ISNUMBER($X228))),0,IF(AR$132&gt;=YEAR($T228),$W228,0))</f>
        <v/>
      </c>
      <c r="AS228" s="240">
        <f>IF(OR(NOT(ISNUMBER($T228)),ISBLANK($W228),NOT(ISNUMBER($X228))),0,IF(AS$132&gt;=YEAR($T228),$W228,0))</f>
        <v/>
      </c>
      <c r="AT228" s="240">
        <f>IF(OR(NOT(ISNUMBER($T228)),ISBLANK($W228),NOT(ISNUMBER($X228))),0,IF(AT$132&gt;=YEAR($T228),$W228,0))</f>
        <v/>
      </c>
      <c r="AU228" s="240">
        <f>IF(OR(NOT(ISNUMBER($T228)),ISBLANK($W228),NOT(ISNUMBER($X228))),0,IF(AU$132&gt;=YEAR($T228),$W228,0))</f>
        <v/>
      </c>
      <c r="AV228" s="240">
        <f>IF(OR(NOT(ISNUMBER($T228)),ISBLANK($W228),NOT(ISNUMBER($X228))),0,IF(AV$132&gt;=YEAR($T228),$W228,0))</f>
        <v/>
      </c>
      <c r="AW228" s="240">
        <f>IF(OR(NOT(ISNUMBER($T228)),ISBLANK($W228),NOT(ISNUMBER($X228))),0,IF(AW$132&gt;=YEAR($T228),$W228,0))</f>
        <v/>
      </c>
      <c r="AX228" s="240">
        <f>IF(OR(NOT(ISNUMBER($T228)),ISBLANK($W228),NOT(ISNUMBER($X228))),0,IF(AX$132&gt;=YEAR($T228),$W228,0))</f>
        <v/>
      </c>
      <c r="AY228" s="240">
        <f>IF(OR(NOT(ISNUMBER($T228)),ISBLANK($W228),NOT(ISNUMBER($X228))),0,IF(AY$132&gt;=YEAR($T228),$W228,0))</f>
        <v/>
      </c>
      <c r="AZ228" s="240">
        <f>IF(OR(NOT(ISNUMBER($T228)),ISBLANK($W228),NOT(ISNUMBER($X228))),0,IF(AZ$132&gt;=YEAR($T228),$W228,0))</f>
        <v/>
      </c>
      <c r="BA228" s="240">
        <f>IF(OR(NOT(ISNUMBER($T228)),ISBLANK($W228),NOT(ISNUMBER($X228))),0,IF(BA$132&gt;=YEAR($T228),$W228,0))</f>
        <v/>
      </c>
      <c r="BB228" s="240">
        <f>IF(OR(NOT(ISNUMBER($T228)),ISBLANK($W228),NOT(ISNUMBER($X228))),0,IF(BB$132&gt;=YEAR($T228),$W228,0))</f>
        <v/>
      </c>
      <c r="BC228" s="240">
        <f>IF(OR(NOT(ISNUMBER($T228)),ISBLANK($W228),NOT(ISNUMBER($X228))),0,IF(BC$132&gt;=YEAR($T228),$W228,0))</f>
        <v/>
      </c>
      <c r="BD228" s="240">
        <f>IF(OR(NOT(ISNUMBER($T228)),ISBLANK($W228),NOT(ISNUMBER($X228))),0,IF(BD$132&gt;=YEAR($T228),$W228,0))</f>
        <v/>
      </c>
      <c r="BE228" s="240">
        <f>IF(OR(NOT(ISNUMBER($T228)),ISBLANK($W228),NOT(ISNUMBER($X228))),0,IF(BE$132&gt;=YEAR($T228),$W228,0))</f>
        <v/>
      </c>
      <c r="BF228" s="240">
        <f>IF(OR(NOT(ISNUMBER($T228)),ISBLANK($W228),NOT(ISNUMBER($X228))),0,IF(BF$132&gt;=YEAR($T228),$W228,0))</f>
        <v/>
      </c>
      <c r="BG228" s="240">
        <f>IF(OR(NOT(ISNUMBER($T228)),ISBLANK($W228),NOT(ISNUMBER($X228))),0,IF(BG$132&gt;=YEAR($T228),$W228,0))</f>
        <v/>
      </c>
      <c r="BH228" s="240">
        <f>IF(OR(NOT(ISNUMBER($T228)),ISBLANK($W228),NOT(ISNUMBER($X228))),0,IF(BH$132&gt;=YEAR($T228),$W228,0))</f>
        <v/>
      </c>
      <c r="BI228" s="240">
        <f>IF(OR(NOT(ISNUMBER($T228)),ISBLANK($W228),NOT(ISNUMBER($X228))),0,IF(BI$132&gt;=YEAR($T228),$W228,0))</f>
        <v/>
      </c>
      <c r="BJ228" s="240">
        <f>IF(OR(NOT(ISNUMBER($T228)),ISBLANK($W228),NOT(ISNUMBER($X228))),0,IF(BJ$132&gt;=YEAR($T228),$W228,0))</f>
        <v/>
      </c>
      <c r="BK228" s="240">
        <f>IF(OR(NOT(ISNUMBER($T228)),ISBLANK($W228),NOT(ISNUMBER($X228))),0,IF(BK$132&gt;=YEAR($T228),$W228,0))</f>
        <v/>
      </c>
      <c r="BL228" s="240">
        <f>IF(OR(NOT(ISNUMBER($T228)),ISBLANK($W228),NOT(ISNUMBER($X228))),0,IF(BL$132&gt;=YEAR($T228),$W228,0))</f>
        <v/>
      </c>
      <c r="BM228" s="240">
        <f>IF(OR(NOT(ISNUMBER($T228)),ISBLANK($W228),NOT(ISNUMBER($X228))),0,IF(BM$132&gt;=YEAR($T228),$W228,0))</f>
        <v/>
      </c>
      <c r="BN228" s="240">
        <f>IF(OR(NOT(ISNUMBER($T228)),ISBLANK($W228),NOT(ISNUMBER($X228))),0,IF(BN$132&gt;=YEAR($T228),$W228,0))</f>
        <v/>
      </c>
      <c r="BO228" s="240">
        <f>IF(OR(NOT(ISNUMBER($T228)),ISBLANK($W228),NOT(ISNUMBER($X228))),0,IF(BO$132&gt;=YEAR($T228),$W228,0))</f>
        <v/>
      </c>
      <c r="BP228" s="240">
        <f>IF(OR(NOT(ISNUMBER($T228)),ISBLANK($W228),NOT(ISNUMBER($X228))),0,IF(BP$132&gt;=YEAR($T228),$W228,0))</f>
        <v/>
      </c>
      <c r="BQ228" s="240">
        <f>IF(OR(NOT(ISNUMBER($T228)),ISBLANK($W228),NOT(ISNUMBER($X228))),0,IF(BQ$132&gt;=YEAR($T228),$W228,0))</f>
        <v/>
      </c>
      <c r="BR228" s="240">
        <f>IF(OR(NOT(ISNUMBER($T228)),ISBLANK($W228),NOT(ISNUMBER($X228))),0,IF(BR$132&gt;=YEAR($T228),$W228,0))</f>
        <v/>
      </c>
      <c r="BS228" s="240">
        <f>IF(OR(NOT(ISNUMBER($T228)),ISBLANK($W228),NOT(ISNUMBER($X228))),0,IF(BS$132&gt;=YEAR($T228),$W228,0))</f>
        <v/>
      </c>
      <c r="BT228" s="240">
        <f>IF(OR(NOT(ISNUMBER($T228)),ISBLANK($W228),NOT(ISNUMBER($X228))),0,IF(BT$132&gt;=YEAR($T228),$W228,0))</f>
        <v/>
      </c>
      <c r="BU228" s="240">
        <f>IF(OR(NOT(ISNUMBER($T228)),ISBLANK($W228),NOT(ISNUMBER($X228))),0,IF(BU$132&gt;=YEAR($T228),$W228,0))</f>
        <v/>
      </c>
      <c r="BV228" s="240">
        <f>IF(OR(NOT(ISNUMBER($T228)),ISBLANK($W228),NOT(ISNUMBER($X228))),0,IF(BV$132&gt;=YEAR($T228),$W228,0))</f>
        <v/>
      </c>
      <c r="BW228" s="240">
        <f>IF(OR(NOT(ISNUMBER($T228)),ISBLANK($W228),NOT(ISNUMBER($X228))),0,IF(BW$132&gt;=YEAR($T228),$W228,0))</f>
        <v/>
      </c>
      <c r="BX228" s="240">
        <f>IF(OR(NOT(ISNUMBER($T228)),ISBLANK($W228),NOT(ISNUMBER($X228))),0,IF(BX$132&gt;=YEAR($T228),$W228,0))</f>
        <v/>
      </c>
      <c r="BY228" s="240">
        <f>IF(OR(NOT(ISNUMBER($T228)),ISBLANK($W228),NOT(ISNUMBER($X228))),0,IF(BY$132&gt;=YEAR($T228),$W228,0))</f>
        <v/>
      </c>
    </row>
    <row r="229" ht="15" customHeight="1" s="503">
      <c r="S229" s="12">
        <f>S104</f>
        <v/>
      </c>
      <c r="T229" s="176">
        <f>IFERROR( IF(ISBLANK(C110),"",IF(C110&lt;HLOOKUP(S104,$Z$275:$AC$280,5,FALSE),"",C110 ) ),"")</f>
        <v/>
      </c>
      <c r="U229" s="527">
        <f>U104</f>
        <v/>
      </c>
      <c r="V229" s="285">
        <f>V104</f>
        <v/>
      </c>
      <c r="W229" s="512">
        <f>W104</f>
        <v/>
      </c>
      <c r="X229" s="512">
        <f>X104</f>
        <v/>
      </c>
      <c r="Z229" s="240">
        <f>IF(OR(NOT(ISNUMBER($T229)),ISBLANK($W229),NOT(ISNUMBER($X229))),0,IF(Z$132&gt;=YEAR($T229),$W229,0))</f>
        <v/>
      </c>
      <c r="AA229" s="240">
        <f>IF(OR(NOT(ISNUMBER($T229)),ISBLANK($W229),NOT(ISNUMBER($X229))),0,IF(AA$132&gt;=YEAR($T229),$W229,0))</f>
        <v/>
      </c>
      <c r="AB229" s="240">
        <f>IF(OR(NOT(ISNUMBER($T229)),ISBLANK($W229),NOT(ISNUMBER($X229))),0,IF(AB$132&gt;=YEAR($T229),$W229,0))</f>
        <v/>
      </c>
      <c r="AC229" s="240">
        <f>IF(OR(NOT(ISNUMBER($T229)),ISBLANK($W229),NOT(ISNUMBER($X229))),0,IF(AC$132&gt;=YEAR($T229),$W229,0))</f>
        <v/>
      </c>
      <c r="AD229" s="240">
        <f>IF(OR(NOT(ISNUMBER($T229)),ISBLANK($W229),NOT(ISNUMBER($X229))),0,IF(AD$132&gt;=YEAR($T229),$W229,0))</f>
        <v/>
      </c>
      <c r="AE229" s="240">
        <f>IF(OR(NOT(ISNUMBER($T229)),ISBLANK($W229),NOT(ISNUMBER($X229))),0,IF(AE$132&gt;=YEAR($T229),$W229,0))</f>
        <v/>
      </c>
      <c r="AF229" s="240">
        <f>IF(OR(NOT(ISNUMBER($T229)),ISBLANK($W229),NOT(ISNUMBER($X229))),0,IF(AF$132&gt;=YEAR($T229),$W229,0))</f>
        <v/>
      </c>
      <c r="AG229" s="240">
        <f>IF(OR(NOT(ISNUMBER($T229)),ISBLANK($W229),NOT(ISNUMBER($X229))),0,IF(AG$132&gt;=YEAR($T229),$W229,0))</f>
        <v/>
      </c>
      <c r="AH229" s="240">
        <f>IF(OR(NOT(ISNUMBER($T229)),ISBLANK($W229),NOT(ISNUMBER($X229))),0,IF(AH$132&gt;=YEAR($T229),$W229,0))</f>
        <v/>
      </c>
      <c r="AI229" s="240">
        <f>IF(OR(NOT(ISNUMBER($T229)),ISBLANK($W229),NOT(ISNUMBER($X229))),0,IF(AI$132&gt;=YEAR($T229),$W229,0))</f>
        <v/>
      </c>
      <c r="AJ229" s="240">
        <f>IF(OR(NOT(ISNUMBER($T229)),ISBLANK($W229),NOT(ISNUMBER($X229))),0,IF(AJ$132&gt;=YEAR($T229),$W229,0))</f>
        <v/>
      </c>
      <c r="AK229" s="240">
        <f>IF(OR(NOT(ISNUMBER($T229)),ISBLANK($W229),NOT(ISNUMBER($X229))),0,IF(AK$132&gt;=YEAR($T229),$W229,0))</f>
        <v/>
      </c>
      <c r="AL229" s="240">
        <f>IF(OR(NOT(ISNUMBER($T229)),ISBLANK($W229),NOT(ISNUMBER($X229))),0,IF(AL$132&gt;=YEAR($T229),$W229,0))</f>
        <v/>
      </c>
      <c r="AM229" s="240">
        <f>IF(OR(NOT(ISNUMBER($T229)),ISBLANK($W229),NOT(ISNUMBER($X229))),0,IF(AM$132&gt;=YEAR($T229),$W229,0))</f>
        <v/>
      </c>
      <c r="AN229" s="240">
        <f>IF(OR(NOT(ISNUMBER($T229)),ISBLANK($W229),NOT(ISNUMBER($X229))),0,IF(AN$132&gt;=YEAR($T229),$W229,0))</f>
        <v/>
      </c>
      <c r="AO229" s="240">
        <f>IF(OR(NOT(ISNUMBER($T229)),ISBLANK($W229),NOT(ISNUMBER($X229))),0,IF(AO$132&gt;=YEAR($T229),$W229,0))</f>
        <v/>
      </c>
      <c r="AP229" s="240">
        <f>IF(OR(NOT(ISNUMBER($T229)),ISBLANK($W229),NOT(ISNUMBER($X229))),0,IF(AP$132&gt;=YEAR($T229),$W229,0))</f>
        <v/>
      </c>
      <c r="AQ229" s="240">
        <f>IF(OR(NOT(ISNUMBER($T229)),ISBLANK($W229),NOT(ISNUMBER($X229))),0,IF(AQ$132&gt;=YEAR($T229),$W229,0))</f>
        <v/>
      </c>
      <c r="AR229" s="240">
        <f>IF(OR(NOT(ISNUMBER($T229)),ISBLANK($W229),NOT(ISNUMBER($X229))),0,IF(AR$132&gt;=YEAR($T229),$W229,0))</f>
        <v/>
      </c>
      <c r="AS229" s="240">
        <f>IF(OR(NOT(ISNUMBER($T229)),ISBLANK($W229),NOT(ISNUMBER($X229))),0,IF(AS$132&gt;=YEAR($T229),$W229,0))</f>
        <v/>
      </c>
      <c r="AT229" s="240">
        <f>IF(OR(NOT(ISNUMBER($T229)),ISBLANK($W229),NOT(ISNUMBER($X229))),0,IF(AT$132&gt;=YEAR($T229),$W229,0))</f>
        <v/>
      </c>
      <c r="AU229" s="240">
        <f>IF(OR(NOT(ISNUMBER($T229)),ISBLANK($W229),NOT(ISNUMBER($X229))),0,IF(AU$132&gt;=YEAR($T229),$W229,0))</f>
        <v/>
      </c>
      <c r="AV229" s="240">
        <f>IF(OR(NOT(ISNUMBER($T229)),ISBLANK($W229),NOT(ISNUMBER($X229))),0,IF(AV$132&gt;=YEAR($T229),$W229,0))</f>
        <v/>
      </c>
      <c r="AW229" s="240">
        <f>IF(OR(NOT(ISNUMBER($T229)),ISBLANK($W229),NOT(ISNUMBER($X229))),0,IF(AW$132&gt;=YEAR($T229),$W229,0))</f>
        <v/>
      </c>
      <c r="AX229" s="240">
        <f>IF(OR(NOT(ISNUMBER($T229)),ISBLANK($W229),NOT(ISNUMBER($X229))),0,IF(AX$132&gt;=YEAR($T229),$W229,0))</f>
        <v/>
      </c>
      <c r="AY229" s="240">
        <f>IF(OR(NOT(ISNUMBER($T229)),ISBLANK($W229),NOT(ISNUMBER($X229))),0,IF(AY$132&gt;=YEAR($T229),$W229,0))</f>
        <v/>
      </c>
      <c r="AZ229" s="240">
        <f>IF(OR(NOT(ISNUMBER($T229)),ISBLANK($W229),NOT(ISNUMBER($X229))),0,IF(AZ$132&gt;=YEAR($T229),$W229,0))</f>
        <v/>
      </c>
      <c r="BA229" s="240">
        <f>IF(OR(NOT(ISNUMBER($T229)),ISBLANK($W229),NOT(ISNUMBER($X229))),0,IF(BA$132&gt;=YEAR($T229),$W229,0))</f>
        <v/>
      </c>
      <c r="BB229" s="240">
        <f>IF(OR(NOT(ISNUMBER($T229)),ISBLANK($W229),NOT(ISNUMBER($X229))),0,IF(BB$132&gt;=YEAR($T229),$W229,0))</f>
        <v/>
      </c>
      <c r="BC229" s="240">
        <f>IF(OR(NOT(ISNUMBER($T229)),ISBLANK($W229),NOT(ISNUMBER($X229))),0,IF(BC$132&gt;=YEAR($T229),$W229,0))</f>
        <v/>
      </c>
      <c r="BD229" s="240">
        <f>IF(OR(NOT(ISNUMBER($T229)),ISBLANK($W229),NOT(ISNUMBER($X229))),0,IF(BD$132&gt;=YEAR($T229),$W229,0))</f>
        <v/>
      </c>
      <c r="BE229" s="240">
        <f>IF(OR(NOT(ISNUMBER($T229)),ISBLANK($W229),NOT(ISNUMBER($X229))),0,IF(BE$132&gt;=YEAR($T229),$W229,0))</f>
        <v/>
      </c>
      <c r="BF229" s="240">
        <f>IF(OR(NOT(ISNUMBER($T229)),ISBLANK($W229),NOT(ISNUMBER($X229))),0,IF(BF$132&gt;=YEAR($T229),$W229,0))</f>
        <v/>
      </c>
      <c r="BG229" s="240">
        <f>IF(OR(NOT(ISNUMBER($T229)),ISBLANK($W229),NOT(ISNUMBER($X229))),0,IF(BG$132&gt;=YEAR($T229),$W229,0))</f>
        <v/>
      </c>
      <c r="BH229" s="240">
        <f>IF(OR(NOT(ISNUMBER($T229)),ISBLANK($W229),NOT(ISNUMBER($X229))),0,IF(BH$132&gt;=YEAR($T229),$W229,0))</f>
        <v/>
      </c>
      <c r="BI229" s="240">
        <f>IF(OR(NOT(ISNUMBER($T229)),ISBLANK($W229),NOT(ISNUMBER($X229))),0,IF(BI$132&gt;=YEAR($T229),$W229,0))</f>
        <v/>
      </c>
      <c r="BJ229" s="240">
        <f>IF(OR(NOT(ISNUMBER($T229)),ISBLANK($W229),NOT(ISNUMBER($X229))),0,IF(BJ$132&gt;=YEAR($T229),$W229,0))</f>
        <v/>
      </c>
      <c r="BK229" s="240">
        <f>IF(OR(NOT(ISNUMBER($T229)),ISBLANK($W229),NOT(ISNUMBER($X229))),0,IF(BK$132&gt;=YEAR($T229),$W229,0))</f>
        <v/>
      </c>
      <c r="BL229" s="240">
        <f>IF(OR(NOT(ISNUMBER($T229)),ISBLANK($W229),NOT(ISNUMBER($X229))),0,IF(BL$132&gt;=YEAR($T229),$W229,0))</f>
        <v/>
      </c>
      <c r="BM229" s="240">
        <f>IF(OR(NOT(ISNUMBER($T229)),ISBLANK($W229),NOT(ISNUMBER($X229))),0,IF(BM$132&gt;=YEAR($T229),$W229,0))</f>
        <v/>
      </c>
      <c r="BN229" s="240">
        <f>IF(OR(NOT(ISNUMBER($T229)),ISBLANK($W229),NOT(ISNUMBER($X229))),0,IF(BN$132&gt;=YEAR($T229),$W229,0))</f>
        <v/>
      </c>
      <c r="BO229" s="240">
        <f>IF(OR(NOT(ISNUMBER($T229)),ISBLANK($W229),NOT(ISNUMBER($X229))),0,IF(BO$132&gt;=YEAR($T229),$W229,0))</f>
        <v/>
      </c>
      <c r="BP229" s="240">
        <f>IF(OR(NOT(ISNUMBER($T229)),ISBLANK($W229),NOT(ISNUMBER($X229))),0,IF(BP$132&gt;=YEAR($T229),$W229,0))</f>
        <v/>
      </c>
      <c r="BQ229" s="240">
        <f>IF(OR(NOT(ISNUMBER($T229)),ISBLANK($W229),NOT(ISNUMBER($X229))),0,IF(BQ$132&gt;=YEAR($T229),$W229,0))</f>
        <v/>
      </c>
      <c r="BR229" s="240">
        <f>IF(OR(NOT(ISNUMBER($T229)),ISBLANK($W229),NOT(ISNUMBER($X229))),0,IF(BR$132&gt;=YEAR($T229),$W229,0))</f>
        <v/>
      </c>
      <c r="BS229" s="240">
        <f>IF(OR(NOT(ISNUMBER($T229)),ISBLANK($W229),NOT(ISNUMBER($X229))),0,IF(BS$132&gt;=YEAR($T229),$W229,0))</f>
        <v/>
      </c>
      <c r="BT229" s="240">
        <f>IF(OR(NOT(ISNUMBER($T229)),ISBLANK($W229),NOT(ISNUMBER($X229))),0,IF(BT$132&gt;=YEAR($T229),$W229,0))</f>
        <v/>
      </c>
      <c r="BU229" s="240">
        <f>IF(OR(NOT(ISNUMBER($T229)),ISBLANK($W229),NOT(ISNUMBER($X229))),0,IF(BU$132&gt;=YEAR($T229),$W229,0))</f>
        <v/>
      </c>
      <c r="BV229" s="240">
        <f>IF(OR(NOT(ISNUMBER($T229)),ISBLANK($W229),NOT(ISNUMBER($X229))),0,IF(BV$132&gt;=YEAR($T229),$W229,0))</f>
        <v/>
      </c>
      <c r="BW229" s="240">
        <f>IF(OR(NOT(ISNUMBER($T229)),ISBLANK($W229),NOT(ISNUMBER($X229))),0,IF(BW$132&gt;=YEAR($T229),$W229,0))</f>
        <v/>
      </c>
      <c r="BX229" s="240">
        <f>IF(OR(NOT(ISNUMBER($T229)),ISBLANK($W229),NOT(ISNUMBER($X229))),0,IF(BX$132&gt;=YEAR($T229),$W229,0))</f>
        <v/>
      </c>
      <c r="BY229" s="240">
        <f>IF(OR(NOT(ISNUMBER($T229)),ISBLANK($W229),NOT(ISNUMBER($X229))),0,IF(BY$132&gt;=YEAR($T229),$W229,0))</f>
        <v/>
      </c>
    </row>
    <row r="230" ht="15" customHeight="1" s="503">
      <c r="S230" s="12">
        <f>S105</f>
        <v/>
      </c>
      <c r="T230" s="176">
        <f>IFERROR( IF(ISBLANK(C111),"",IF(C111&lt;HLOOKUP(S105,$Z$275:$AC$280,5,FALSE),"",C111 ) ),"")</f>
        <v/>
      </c>
      <c r="U230" s="527">
        <f>U105</f>
        <v/>
      </c>
      <c r="V230" s="285">
        <f>V105</f>
        <v/>
      </c>
      <c r="W230" s="512">
        <f>W105</f>
        <v/>
      </c>
      <c r="X230" s="512">
        <f>X105</f>
        <v/>
      </c>
      <c r="Z230" s="240">
        <f>IF(OR(NOT(ISNUMBER($T230)),ISBLANK($W230),NOT(ISNUMBER($X230))),0,IF(Z$132&gt;=YEAR($T230),$W230,0))</f>
        <v/>
      </c>
      <c r="AA230" s="240">
        <f>IF(OR(NOT(ISNUMBER($T230)),ISBLANK($W230),NOT(ISNUMBER($X230))),0,IF(AA$132&gt;=YEAR($T230),$W230,0))</f>
        <v/>
      </c>
      <c r="AB230" s="240">
        <f>IF(OR(NOT(ISNUMBER($T230)),ISBLANK($W230),NOT(ISNUMBER($X230))),0,IF(AB$132&gt;=YEAR($T230),$W230,0))</f>
        <v/>
      </c>
      <c r="AC230" s="240">
        <f>IF(OR(NOT(ISNUMBER($T230)),ISBLANK($W230),NOT(ISNUMBER($X230))),0,IF(AC$132&gt;=YEAR($T230),$W230,0))</f>
        <v/>
      </c>
      <c r="AD230" s="240">
        <f>IF(OR(NOT(ISNUMBER($T230)),ISBLANK($W230),NOT(ISNUMBER($X230))),0,IF(AD$132&gt;=YEAR($T230),$W230,0))</f>
        <v/>
      </c>
      <c r="AE230" s="240">
        <f>IF(OR(NOT(ISNUMBER($T230)),ISBLANK($W230),NOT(ISNUMBER($X230))),0,IF(AE$132&gt;=YEAR($T230),$W230,0))</f>
        <v/>
      </c>
      <c r="AF230" s="240">
        <f>IF(OR(NOT(ISNUMBER($T230)),ISBLANK($W230),NOT(ISNUMBER($X230))),0,IF(AF$132&gt;=YEAR($T230),$W230,0))</f>
        <v/>
      </c>
      <c r="AG230" s="240">
        <f>IF(OR(NOT(ISNUMBER($T230)),ISBLANK($W230),NOT(ISNUMBER($X230))),0,IF(AG$132&gt;=YEAR($T230),$W230,0))</f>
        <v/>
      </c>
      <c r="AH230" s="240">
        <f>IF(OR(NOT(ISNUMBER($T230)),ISBLANK($W230),NOT(ISNUMBER($X230))),0,IF(AH$132&gt;=YEAR($T230),$W230,0))</f>
        <v/>
      </c>
      <c r="AI230" s="240">
        <f>IF(OR(NOT(ISNUMBER($T230)),ISBLANK($W230),NOT(ISNUMBER($X230))),0,IF(AI$132&gt;=YEAR($T230),$W230,0))</f>
        <v/>
      </c>
      <c r="AJ230" s="240">
        <f>IF(OR(NOT(ISNUMBER($T230)),ISBLANK($W230),NOT(ISNUMBER($X230))),0,IF(AJ$132&gt;=YEAR($T230),$W230,0))</f>
        <v/>
      </c>
      <c r="AK230" s="240">
        <f>IF(OR(NOT(ISNUMBER($T230)),ISBLANK($W230),NOT(ISNUMBER($X230))),0,IF(AK$132&gt;=YEAR($T230),$W230,0))</f>
        <v/>
      </c>
      <c r="AL230" s="240">
        <f>IF(OR(NOT(ISNUMBER($T230)),ISBLANK($W230),NOT(ISNUMBER($X230))),0,IF(AL$132&gt;=YEAR($T230),$W230,0))</f>
        <v/>
      </c>
      <c r="AM230" s="240">
        <f>IF(OR(NOT(ISNUMBER($T230)),ISBLANK($W230),NOT(ISNUMBER($X230))),0,IF(AM$132&gt;=YEAR($T230),$W230,0))</f>
        <v/>
      </c>
      <c r="AN230" s="240">
        <f>IF(OR(NOT(ISNUMBER($T230)),ISBLANK($W230),NOT(ISNUMBER($X230))),0,IF(AN$132&gt;=YEAR($T230),$W230,0))</f>
        <v/>
      </c>
      <c r="AO230" s="240">
        <f>IF(OR(NOT(ISNUMBER($T230)),ISBLANK($W230),NOT(ISNUMBER($X230))),0,IF(AO$132&gt;=YEAR($T230),$W230,0))</f>
        <v/>
      </c>
      <c r="AP230" s="240">
        <f>IF(OR(NOT(ISNUMBER($T230)),ISBLANK($W230),NOT(ISNUMBER($X230))),0,IF(AP$132&gt;=YEAR($T230),$W230,0))</f>
        <v/>
      </c>
      <c r="AQ230" s="240">
        <f>IF(OR(NOT(ISNUMBER($T230)),ISBLANK($W230),NOT(ISNUMBER($X230))),0,IF(AQ$132&gt;=YEAR($T230),$W230,0))</f>
        <v/>
      </c>
      <c r="AR230" s="240">
        <f>IF(OR(NOT(ISNUMBER($T230)),ISBLANK($W230),NOT(ISNUMBER($X230))),0,IF(AR$132&gt;=YEAR($T230),$W230,0))</f>
        <v/>
      </c>
      <c r="AS230" s="240">
        <f>IF(OR(NOT(ISNUMBER($T230)),ISBLANK($W230),NOT(ISNUMBER($X230))),0,IF(AS$132&gt;=YEAR($T230),$W230,0))</f>
        <v/>
      </c>
      <c r="AT230" s="240">
        <f>IF(OR(NOT(ISNUMBER($T230)),ISBLANK($W230),NOT(ISNUMBER($X230))),0,IF(AT$132&gt;=YEAR($T230),$W230,0))</f>
        <v/>
      </c>
      <c r="AU230" s="240">
        <f>IF(OR(NOT(ISNUMBER($T230)),ISBLANK($W230),NOT(ISNUMBER($X230))),0,IF(AU$132&gt;=YEAR($T230),$W230,0))</f>
        <v/>
      </c>
      <c r="AV230" s="240">
        <f>IF(OR(NOT(ISNUMBER($T230)),ISBLANK($W230),NOT(ISNUMBER($X230))),0,IF(AV$132&gt;=YEAR($T230),$W230,0))</f>
        <v/>
      </c>
      <c r="AW230" s="240">
        <f>IF(OR(NOT(ISNUMBER($T230)),ISBLANK($W230),NOT(ISNUMBER($X230))),0,IF(AW$132&gt;=YEAR($T230),$W230,0))</f>
        <v/>
      </c>
      <c r="AX230" s="240">
        <f>IF(OR(NOT(ISNUMBER($T230)),ISBLANK($W230),NOT(ISNUMBER($X230))),0,IF(AX$132&gt;=YEAR($T230),$W230,0))</f>
        <v/>
      </c>
      <c r="AY230" s="240">
        <f>IF(OR(NOT(ISNUMBER($T230)),ISBLANK($W230),NOT(ISNUMBER($X230))),0,IF(AY$132&gt;=YEAR($T230),$W230,0))</f>
        <v/>
      </c>
      <c r="AZ230" s="240">
        <f>IF(OR(NOT(ISNUMBER($T230)),ISBLANK($W230),NOT(ISNUMBER($X230))),0,IF(AZ$132&gt;=YEAR($T230),$W230,0))</f>
        <v/>
      </c>
      <c r="BA230" s="240">
        <f>IF(OR(NOT(ISNUMBER($T230)),ISBLANK($W230),NOT(ISNUMBER($X230))),0,IF(BA$132&gt;=YEAR($T230),$W230,0))</f>
        <v/>
      </c>
      <c r="BB230" s="240">
        <f>IF(OR(NOT(ISNUMBER($T230)),ISBLANK($W230),NOT(ISNUMBER($X230))),0,IF(BB$132&gt;=YEAR($T230),$W230,0))</f>
        <v/>
      </c>
      <c r="BC230" s="240">
        <f>IF(OR(NOT(ISNUMBER($T230)),ISBLANK($W230),NOT(ISNUMBER($X230))),0,IF(BC$132&gt;=YEAR($T230),$W230,0))</f>
        <v/>
      </c>
      <c r="BD230" s="240">
        <f>IF(OR(NOT(ISNUMBER($T230)),ISBLANK($W230),NOT(ISNUMBER($X230))),0,IF(BD$132&gt;=YEAR($T230),$W230,0))</f>
        <v/>
      </c>
      <c r="BE230" s="240">
        <f>IF(OR(NOT(ISNUMBER($T230)),ISBLANK($W230),NOT(ISNUMBER($X230))),0,IF(BE$132&gt;=YEAR($T230),$W230,0))</f>
        <v/>
      </c>
      <c r="BF230" s="240">
        <f>IF(OR(NOT(ISNUMBER($T230)),ISBLANK($W230),NOT(ISNUMBER($X230))),0,IF(BF$132&gt;=YEAR($T230),$W230,0))</f>
        <v/>
      </c>
      <c r="BG230" s="240">
        <f>IF(OR(NOT(ISNUMBER($T230)),ISBLANK($W230),NOT(ISNUMBER($X230))),0,IF(BG$132&gt;=YEAR($T230),$W230,0))</f>
        <v/>
      </c>
      <c r="BH230" s="240">
        <f>IF(OR(NOT(ISNUMBER($T230)),ISBLANK($W230),NOT(ISNUMBER($X230))),0,IF(BH$132&gt;=YEAR($T230),$W230,0))</f>
        <v/>
      </c>
      <c r="BI230" s="240">
        <f>IF(OR(NOT(ISNUMBER($T230)),ISBLANK($W230),NOT(ISNUMBER($X230))),0,IF(BI$132&gt;=YEAR($T230),$W230,0))</f>
        <v/>
      </c>
      <c r="BJ230" s="240">
        <f>IF(OR(NOT(ISNUMBER($T230)),ISBLANK($W230),NOT(ISNUMBER($X230))),0,IF(BJ$132&gt;=YEAR($T230),$W230,0))</f>
        <v/>
      </c>
      <c r="BK230" s="240">
        <f>IF(OR(NOT(ISNUMBER($T230)),ISBLANK($W230),NOT(ISNUMBER($X230))),0,IF(BK$132&gt;=YEAR($T230),$W230,0))</f>
        <v/>
      </c>
      <c r="BL230" s="240">
        <f>IF(OR(NOT(ISNUMBER($T230)),ISBLANK($W230),NOT(ISNUMBER($X230))),0,IF(BL$132&gt;=YEAR($T230),$W230,0))</f>
        <v/>
      </c>
      <c r="BM230" s="240">
        <f>IF(OR(NOT(ISNUMBER($T230)),ISBLANK($W230),NOT(ISNUMBER($X230))),0,IF(BM$132&gt;=YEAR($T230),$W230,0))</f>
        <v/>
      </c>
      <c r="BN230" s="240">
        <f>IF(OR(NOT(ISNUMBER($T230)),ISBLANK($W230),NOT(ISNUMBER($X230))),0,IF(BN$132&gt;=YEAR($T230),$W230,0))</f>
        <v/>
      </c>
      <c r="BO230" s="240">
        <f>IF(OR(NOT(ISNUMBER($T230)),ISBLANK($W230),NOT(ISNUMBER($X230))),0,IF(BO$132&gt;=YEAR($T230),$W230,0))</f>
        <v/>
      </c>
      <c r="BP230" s="240">
        <f>IF(OR(NOT(ISNUMBER($T230)),ISBLANK($W230),NOT(ISNUMBER($X230))),0,IF(BP$132&gt;=YEAR($T230),$W230,0))</f>
        <v/>
      </c>
      <c r="BQ230" s="240">
        <f>IF(OR(NOT(ISNUMBER($T230)),ISBLANK($W230),NOT(ISNUMBER($X230))),0,IF(BQ$132&gt;=YEAR($T230),$W230,0))</f>
        <v/>
      </c>
      <c r="BR230" s="240">
        <f>IF(OR(NOT(ISNUMBER($T230)),ISBLANK($W230),NOT(ISNUMBER($X230))),0,IF(BR$132&gt;=YEAR($T230),$W230,0))</f>
        <v/>
      </c>
      <c r="BS230" s="240">
        <f>IF(OR(NOT(ISNUMBER($T230)),ISBLANK($W230),NOT(ISNUMBER($X230))),0,IF(BS$132&gt;=YEAR($T230),$W230,0))</f>
        <v/>
      </c>
      <c r="BT230" s="240">
        <f>IF(OR(NOT(ISNUMBER($T230)),ISBLANK($W230),NOT(ISNUMBER($X230))),0,IF(BT$132&gt;=YEAR($T230),$W230,0))</f>
        <v/>
      </c>
      <c r="BU230" s="240">
        <f>IF(OR(NOT(ISNUMBER($T230)),ISBLANK($W230),NOT(ISNUMBER($X230))),0,IF(BU$132&gt;=YEAR($T230),$W230,0))</f>
        <v/>
      </c>
      <c r="BV230" s="240">
        <f>IF(OR(NOT(ISNUMBER($T230)),ISBLANK($W230),NOT(ISNUMBER($X230))),0,IF(BV$132&gt;=YEAR($T230),$W230,0))</f>
        <v/>
      </c>
      <c r="BW230" s="240">
        <f>IF(OR(NOT(ISNUMBER($T230)),ISBLANK($W230),NOT(ISNUMBER($X230))),0,IF(BW$132&gt;=YEAR($T230),$W230,0))</f>
        <v/>
      </c>
      <c r="BX230" s="240">
        <f>IF(OR(NOT(ISNUMBER($T230)),ISBLANK($W230),NOT(ISNUMBER($X230))),0,IF(BX$132&gt;=YEAR($T230),$W230,0))</f>
        <v/>
      </c>
      <c r="BY230" s="240">
        <f>IF(OR(NOT(ISNUMBER($T230)),ISBLANK($W230),NOT(ISNUMBER($X230))),0,IF(BY$132&gt;=YEAR($T230),$W230,0))</f>
        <v/>
      </c>
    </row>
    <row r="231" ht="15" customHeight="1" s="503">
      <c r="S231" s="12">
        <f>S106</f>
        <v/>
      </c>
      <c r="T231" s="176">
        <f>IFERROR( IF(ISBLANK(C112),"",IF(C112&lt;HLOOKUP(S106,$Z$275:$AC$280,5,FALSE),"",C112 ) ),"")</f>
        <v/>
      </c>
      <c r="U231" s="527">
        <f>U106</f>
        <v/>
      </c>
      <c r="V231" s="285">
        <f>V106</f>
        <v/>
      </c>
      <c r="W231" s="512">
        <f>W106</f>
        <v/>
      </c>
      <c r="X231" s="512">
        <f>X106</f>
        <v/>
      </c>
      <c r="Z231" s="240">
        <f>IF(OR(NOT(ISNUMBER($T231)),ISBLANK($W231),NOT(ISNUMBER($X231))),0,IF(Z$132&gt;=YEAR($T231),$W231,0))</f>
        <v/>
      </c>
      <c r="AA231" s="240">
        <f>IF(OR(NOT(ISNUMBER($T231)),ISBLANK($W231),NOT(ISNUMBER($X231))),0,IF(AA$132&gt;=YEAR($T231),$W231,0))</f>
        <v/>
      </c>
      <c r="AB231" s="240">
        <f>IF(OR(NOT(ISNUMBER($T231)),ISBLANK($W231),NOT(ISNUMBER($X231))),0,IF(AB$132&gt;=YEAR($T231),$W231,0))</f>
        <v/>
      </c>
      <c r="AC231" s="240">
        <f>IF(OR(NOT(ISNUMBER($T231)),ISBLANK($W231),NOT(ISNUMBER($X231))),0,IF(AC$132&gt;=YEAR($T231),$W231,0))</f>
        <v/>
      </c>
      <c r="AD231" s="240">
        <f>IF(OR(NOT(ISNUMBER($T231)),ISBLANK($W231),NOT(ISNUMBER($X231))),0,IF(AD$132&gt;=YEAR($T231),$W231,0))</f>
        <v/>
      </c>
      <c r="AE231" s="240">
        <f>IF(OR(NOT(ISNUMBER($T231)),ISBLANK($W231),NOT(ISNUMBER($X231))),0,IF(AE$132&gt;=YEAR($T231),$W231,0))</f>
        <v/>
      </c>
      <c r="AF231" s="240">
        <f>IF(OR(NOT(ISNUMBER($T231)),ISBLANK($W231),NOT(ISNUMBER($X231))),0,IF(AF$132&gt;=YEAR($T231),$W231,0))</f>
        <v/>
      </c>
      <c r="AG231" s="240">
        <f>IF(OR(NOT(ISNUMBER($T231)),ISBLANK($W231),NOT(ISNUMBER($X231))),0,IF(AG$132&gt;=YEAR($T231),$W231,0))</f>
        <v/>
      </c>
      <c r="AH231" s="240">
        <f>IF(OR(NOT(ISNUMBER($T231)),ISBLANK($W231),NOT(ISNUMBER($X231))),0,IF(AH$132&gt;=YEAR($T231),$W231,0))</f>
        <v/>
      </c>
      <c r="AI231" s="240">
        <f>IF(OR(NOT(ISNUMBER($T231)),ISBLANK($W231),NOT(ISNUMBER($X231))),0,IF(AI$132&gt;=YEAR($T231),$W231,0))</f>
        <v/>
      </c>
      <c r="AJ231" s="240">
        <f>IF(OR(NOT(ISNUMBER($T231)),ISBLANK($W231),NOT(ISNUMBER($X231))),0,IF(AJ$132&gt;=YEAR($T231),$W231,0))</f>
        <v/>
      </c>
      <c r="AK231" s="240">
        <f>IF(OR(NOT(ISNUMBER($T231)),ISBLANK($W231),NOT(ISNUMBER($X231))),0,IF(AK$132&gt;=YEAR($T231),$W231,0))</f>
        <v/>
      </c>
      <c r="AL231" s="240">
        <f>IF(OR(NOT(ISNUMBER($T231)),ISBLANK($W231),NOT(ISNUMBER($X231))),0,IF(AL$132&gt;=YEAR($T231),$W231,0))</f>
        <v/>
      </c>
      <c r="AM231" s="240">
        <f>IF(OR(NOT(ISNUMBER($T231)),ISBLANK($W231),NOT(ISNUMBER($X231))),0,IF(AM$132&gt;=YEAR($T231),$W231,0))</f>
        <v/>
      </c>
      <c r="AN231" s="240">
        <f>IF(OR(NOT(ISNUMBER($T231)),ISBLANK($W231),NOT(ISNUMBER($X231))),0,IF(AN$132&gt;=YEAR($T231),$W231,0))</f>
        <v/>
      </c>
      <c r="AO231" s="240">
        <f>IF(OR(NOT(ISNUMBER($T231)),ISBLANK($W231),NOT(ISNUMBER($X231))),0,IF(AO$132&gt;=YEAR($T231),$W231,0))</f>
        <v/>
      </c>
      <c r="AP231" s="240">
        <f>IF(OR(NOT(ISNUMBER($T231)),ISBLANK($W231),NOT(ISNUMBER($X231))),0,IF(AP$132&gt;=YEAR($T231),$W231,0))</f>
        <v/>
      </c>
      <c r="AQ231" s="240">
        <f>IF(OR(NOT(ISNUMBER($T231)),ISBLANK($W231),NOT(ISNUMBER($X231))),0,IF(AQ$132&gt;=YEAR($T231),$W231,0))</f>
        <v/>
      </c>
      <c r="AR231" s="240">
        <f>IF(OR(NOT(ISNUMBER($T231)),ISBLANK($W231),NOT(ISNUMBER($X231))),0,IF(AR$132&gt;=YEAR($T231),$W231,0))</f>
        <v/>
      </c>
      <c r="AS231" s="240">
        <f>IF(OR(NOT(ISNUMBER($T231)),ISBLANK($W231),NOT(ISNUMBER($X231))),0,IF(AS$132&gt;=YEAR($T231),$W231,0))</f>
        <v/>
      </c>
      <c r="AT231" s="240">
        <f>IF(OR(NOT(ISNUMBER($T231)),ISBLANK($W231),NOT(ISNUMBER($X231))),0,IF(AT$132&gt;=YEAR($T231),$W231,0))</f>
        <v/>
      </c>
      <c r="AU231" s="240">
        <f>IF(OR(NOT(ISNUMBER($T231)),ISBLANK($W231),NOT(ISNUMBER($X231))),0,IF(AU$132&gt;=YEAR($T231),$W231,0))</f>
        <v/>
      </c>
      <c r="AV231" s="240">
        <f>IF(OR(NOT(ISNUMBER($T231)),ISBLANK($W231),NOT(ISNUMBER($X231))),0,IF(AV$132&gt;=YEAR($T231),$W231,0))</f>
        <v/>
      </c>
      <c r="AW231" s="240">
        <f>IF(OR(NOT(ISNUMBER($T231)),ISBLANK($W231),NOT(ISNUMBER($X231))),0,IF(AW$132&gt;=YEAR($T231),$W231,0))</f>
        <v/>
      </c>
      <c r="AX231" s="240">
        <f>IF(OR(NOT(ISNUMBER($T231)),ISBLANK($W231),NOT(ISNUMBER($X231))),0,IF(AX$132&gt;=YEAR($T231),$W231,0))</f>
        <v/>
      </c>
      <c r="AY231" s="240">
        <f>IF(OR(NOT(ISNUMBER($T231)),ISBLANK($W231),NOT(ISNUMBER($X231))),0,IF(AY$132&gt;=YEAR($T231),$W231,0))</f>
        <v/>
      </c>
      <c r="AZ231" s="240">
        <f>IF(OR(NOT(ISNUMBER($T231)),ISBLANK($W231),NOT(ISNUMBER($X231))),0,IF(AZ$132&gt;=YEAR($T231),$W231,0))</f>
        <v/>
      </c>
      <c r="BA231" s="240">
        <f>IF(OR(NOT(ISNUMBER($T231)),ISBLANK($W231),NOT(ISNUMBER($X231))),0,IF(BA$132&gt;=YEAR($T231),$W231,0))</f>
        <v/>
      </c>
      <c r="BB231" s="240">
        <f>IF(OR(NOT(ISNUMBER($T231)),ISBLANK($W231),NOT(ISNUMBER($X231))),0,IF(BB$132&gt;=YEAR($T231),$W231,0))</f>
        <v/>
      </c>
      <c r="BC231" s="240">
        <f>IF(OR(NOT(ISNUMBER($T231)),ISBLANK($W231),NOT(ISNUMBER($X231))),0,IF(BC$132&gt;=YEAR($T231),$W231,0))</f>
        <v/>
      </c>
      <c r="BD231" s="240">
        <f>IF(OR(NOT(ISNUMBER($T231)),ISBLANK($W231),NOT(ISNUMBER($X231))),0,IF(BD$132&gt;=YEAR($T231),$W231,0))</f>
        <v/>
      </c>
      <c r="BE231" s="240">
        <f>IF(OR(NOT(ISNUMBER($T231)),ISBLANK($W231),NOT(ISNUMBER($X231))),0,IF(BE$132&gt;=YEAR($T231),$W231,0))</f>
        <v/>
      </c>
      <c r="BF231" s="240">
        <f>IF(OR(NOT(ISNUMBER($T231)),ISBLANK($W231),NOT(ISNUMBER($X231))),0,IF(BF$132&gt;=YEAR($T231),$W231,0))</f>
        <v/>
      </c>
      <c r="BG231" s="240">
        <f>IF(OR(NOT(ISNUMBER($T231)),ISBLANK($W231),NOT(ISNUMBER($X231))),0,IF(BG$132&gt;=YEAR($T231),$W231,0))</f>
        <v/>
      </c>
      <c r="BH231" s="240">
        <f>IF(OR(NOT(ISNUMBER($T231)),ISBLANK($W231),NOT(ISNUMBER($X231))),0,IF(BH$132&gt;=YEAR($T231),$W231,0))</f>
        <v/>
      </c>
      <c r="BI231" s="240">
        <f>IF(OR(NOT(ISNUMBER($T231)),ISBLANK($W231),NOT(ISNUMBER($X231))),0,IF(BI$132&gt;=YEAR($T231),$W231,0))</f>
        <v/>
      </c>
      <c r="BJ231" s="240">
        <f>IF(OR(NOT(ISNUMBER($T231)),ISBLANK($W231),NOT(ISNUMBER($X231))),0,IF(BJ$132&gt;=YEAR($T231),$W231,0))</f>
        <v/>
      </c>
      <c r="BK231" s="240">
        <f>IF(OR(NOT(ISNUMBER($T231)),ISBLANK($W231),NOT(ISNUMBER($X231))),0,IF(BK$132&gt;=YEAR($T231),$W231,0))</f>
        <v/>
      </c>
      <c r="BL231" s="240">
        <f>IF(OR(NOT(ISNUMBER($T231)),ISBLANK($W231),NOT(ISNUMBER($X231))),0,IF(BL$132&gt;=YEAR($T231),$W231,0))</f>
        <v/>
      </c>
      <c r="BM231" s="240">
        <f>IF(OR(NOT(ISNUMBER($T231)),ISBLANK($W231),NOT(ISNUMBER($X231))),0,IF(BM$132&gt;=YEAR($T231),$W231,0))</f>
        <v/>
      </c>
      <c r="BN231" s="240">
        <f>IF(OR(NOT(ISNUMBER($T231)),ISBLANK($W231),NOT(ISNUMBER($X231))),0,IF(BN$132&gt;=YEAR($T231),$W231,0))</f>
        <v/>
      </c>
      <c r="BO231" s="240">
        <f>IF(OR(NOT(ISNUMBER($T231)),ISBLANK($W231),NOT(ISNUMBER($X231))),0,IF(BO$132&gt;=YEAR($T231),$W231,0))</f>
        <v/>
      </c>
      <c r="BP231" s="240">
        <f>IF(OR(NOT(ISNUMBER($T231)),ISBLANK($W231),NOT(ISNUMBER($X231))),0,IF(BP$132&gt;=YEAR($T231),$W231,0))</f>
        <v/>
      </c>
      <c r="BQ231" s="240">
        <f>IF(OR(NOT(ISNUMBER($T231)),ISBLANK($W231),NOT(ISNUMBER($X231))),0,IF(BQ$132&gt;=YEAR($T231),$W231,0))</f>
        <v/>
      </c>
      <c r="BR231" s="240">
        <f>IF(OR(NOT(ISNUMBER($T231)),ISBLANK($W231),NOT(ISNUMBER($X231))),0,IF(BR$132&gt;=YEAR($T231),$W231,0))</f>
        <v/>
      </c>
      <c r="BS231" s="240">
        <f>IF(OR(NOT(ISNUMBER($T231)),ISBLANK($W231),NOT(ISNUMBER($X231))),0,IF(BS$132&gt;=YEAR($T231),$W231,0))</f>
        <v/>
      </c>
      <c r="BT231" s="240">
        <f>IF(OR(NOT(ISNUMBER($T231)),ISBLANK($W231),NOT(ISNUMBER($X231))),0,IF(BT$132&gt;=YEAR($T231),$W231,0))</f>
        <v/>
      </c>
      <c r="BU231" s="240">
        <f>IF(OR(NOT(ISNUMBER($T231)),ISBLANK($W231),NOT(ISNUMBER($X231))),0,IF(BU$132&gt;=YEAR($T231),$W231,0))</f>
        <v/>
      </c>
      <c r="BV231" s="240">
        <f>IF(OR(NOT(ISNUMBER($T231)),ISBLANK($W231),NOT(ISNUMBER($X231))),0,IF(BV$132&gt;=YEAR($T231),$W231,0))</f>
        <v/>
      </c>
      <c r="BW231" s="240">
        <f>IF(OR(NOT(ISNUMBER($T231)),ISBLANK($W231),NOT(ISNUMBER($X231))),0,IF(BW$132&gt;=YEAR($T231),$W231,0))</f>
        <v/>
      </c>
      <c r="BX231" s="240">
        <f>IF(OR(NOT(ISNUMBER($T231)),ISBLANK($W231),NOT(ISNUMBER($X231))),0,IF(BX$132&gt;=YEAR($T231),$W231,0))</f>
        <v/>
      </c>
      <c r="BY231" s="240">
        <f>IF(OR(NOT(ISNUMBER($T231)),ISBLANK($W231),NOT(ISNUMBER($X231))),0,IF(BY$132&gt;=YEAR($T231),$W231,0))</f>
        <v/>
      </c>
    </row>
    <row r="232" ht="15" customHeight="1" s="503">
      <c r="S232" s="12">
        <f>S107</f>
        <v/>
      </c>
      <c r="T232" s="176">
        <f>IFERROR( IF(ISBLANK(C113),"",IF(C113&lt;HLOOKUP(S107,$Z$275:$AC$280,5,FALSE),"",C113 ) ),"")</f>
        <v/>
      </c>
      <c r="U232" s="527">
        <f>U107</f>
        <v/>
      </c>
      <c r="V232" s="285">
        <f>V107</f>
        <v/>
      </c>
      <c r="W232" s="512">
        <f>W107</f>
        <v/>
      </c>
      <c r="X232" s="512">
        <f>X107</f>
        <v/>
      </c>
      <c r="Z232" s="240">
        <f>IF(OR(NOT(ISNUMBER($T232)),ISBLANK($W232),NOT(ISNUMBER($X232))),0,IF(Z$132&gt;=YEAR($T232),$W232,0))</f>
        <v/>
      </c>
      <c r="AA232" s="240">
        <f>IF(OR(NOT(ISNUMBER($T232)),ISBLANK($W232),NOT(ISNUMBER($X232))),0,IF(AA$132&gt;=YEAR($T232),$W232,0))</f>
        <v/>
      </c>
      <c r="AB232" s="240">
        <f>IF(OR(NOT(ISNUMBER($T232)),ISBLANK($W232),NOT(ISNUMBER($X232))),0,IF(AB$132&gt;=YEAR($T232),$W232,0))</f>
        <v/>
      </c>
      <c r="AC232" s="240">
        <f>IF(OR(NOT(ISNUMBER($T232)),ISBLANK($W232),NOT(ISNUMBER($X232))),0,IF(AC$132&gt;=YEAR($T232),$W232,0))</f>
        <v/>
      </c>
      <c r="AD232" s="240">
        <f>IF(OR(NOT(ISNUMBER($T232)),ISBLANK($W232),NOT(ISNUMBER($X232))),0,IF(AD$132&gt;=YEAR($T232),$W232,0))</f>
        <v/>
      </c>
      <c r="AE232" s="240">
        <f>IF(OR(NOT(ISNUMBER($T232)),ISBLANK($W232),NOT(ISNUMBER($X232))),0,IF(AE$132&gt;=YEAR($T232),$W232,0))</f>
        <v/>
      </c>
      <c r="AF232" s="240">
        <f>IF(OR(NOT(ISNUMBER($T232)),ISBLANK($W232),NOT(ISNUMBER($X232))),0,IF(AF$132&gt;=YEAR($T232),$W232,0))</f>
        <v/>
      </c>
      <c r="AG232" s="240">
        <f>IF(OR(NOT(ISNUMBER($T232)),ISBLANK($W232),NOT(ISNUMBER($X232))),0,IF(AG$132&gt;=YEAR($T232),$W232,0))</f>
        <v/>
      </c>
      <c r="AH232" s="240">
        <f>IF(OR(NOT(ISNUMBER($T232)),ISBLANK($W232),NOT(ISNUMBER($X232))),0,IF(AH$132&gt;=YEAR($T232),$W232,0))</f>
        <v/>
      </c>
      <c r="AI232" s="240">
        <f>IF(OR(NOT(ISNUMBER($T232)),ISBLANK($W232),NOT(ISNUMBER($X232))),0,IF(AI$132&gt;=YEAR($T232),$W232,0))</f>
        <v/>
      </c>
      <c r="AJ232" s="240">
        <f>IF(OR(NOT(ISNUMBER($T232)),ISBLANK($W232),NOT(ISNUMBER($X232))),0,IF(AJ$132&gt;=YEAR($T232),$W232,0))</f>
        <v/>
      </c>
      <c r="AK232" s="240">
        <f>IF(OR(NOT(ISNUMBER($T232)),ISBLANK($W232),NOT(ISNUMBER($X232))),0,IF(AK$132&gt;=YEAR($T232),$W232,0))</f>
        <v/>
      </c>
      <c r="AL232" s="240">
        <f>IF(OR(NOT(ISNUMBER($T232)),ISBLANK($W232),NOT(ISNUMBER($X232))),0,IF(AL$132&gt;=YEAR($T232),$W232,0))</f>
        <v/>
      </c>
      <c r="AM232" s="240">
        <f>IF(OR(NOT(ISNUMBER($T232)),ISBLANK($W232),NOT(ISNUMBER($X232))),0,IF(AM$132&gt;=YEAR($T232),$W232,0))</f>
        <v/>
      </c>
      <c r="AN232" s="240">
        <f>IF(OR(NOT(ISNUMBER($T232)),ISBLANK($W232),NOT(ISNUMBER($X232))),0,IF(AN$132&gt;=YEAR($T232),$W232,0))</f>
        <v/>
      </c>
      <c r="AO232" s="240">
        <f>IF(OR(NOT(ISNUMBER($T232)),ISBLANK($W232),NOT(ISNUMBER($X232))),0,IF(AO$132&gt;=YEAR($T232),$W232,0))</f>
        <v/>
      </c>
      <c r="AP232" s="240">
        <f>IF(OR(NOT(ISNUMBER($T232)),ISBLANK($W232),NOT(ISNUMBER($X232))),0,IF(AP$132&gt;=YEAR($T232),$W232,0))</f>
        <v/>
      </c>
      <c r="AQ232" s="240">
        <f>IF(OR(NOT(ISNUMBER($T232)),ISBLANK($W232),NOT(ISNUMBER($X232))),0,IF(AQ$132&gt;=YEAR($T232),$W232,0))</f>
        <v/>
      </c>
      <c r="AR232" s="240">
        <f>IF(OR(NOT(ISNUMBER($T232)),ISBLANK($W232),NOT(ISNUMBER($X232))),0,IF(AR$132&gt;=YEAR($T232),$W232,0))</f>
        <v/>
      </c>
      <c r="AS232" s="240">
        <f>IF(OR(NOT(ISNUMBER($T232)),ISBLANK($W232),NOT(ISNUMBER($X232))),0,IF(AS$132&gt;=YEAR($T232),$W232,0))</f>
        <v/>
      </c>
      <c r="AT232" s="240">
        <f>IF(OR(NOT(ISNUMBER($T232)),ISBLANK($W232),NOT(ISNUMBER($X232))),0,IF(AT$132&gt;=YEAR($T232),$W232,0))</f>
        <v/>
      </c>
      <c r="AU232" s="240">
        <f>IF(OR(NOT(ISNUMBER($T232)),ISBLANK($W232),NOT(ISNUMBER($X232))),0,IF(AU$132&gt;=YEAR($T232),$W232,0))</f>
        <v/>
      </c>
      <c r="AV232" s="240">
        <f>IF(OR(NOT(ISNUMBER($T232)),ISBLANK($W232),NOT(ISNUMBER($X232))),0,IF(AV$132&gt;=YEAR($T232),$W232,0))</f>
        <v/>
      </c>
      <c r="AW232" s="240">
        <f>IF(OR(NOT(ISNUMBER($T232)),ISBLANK($W232),NOT(ISNUMBER($X232))),0,IF(AW$132&gt;=YEAR($T232),$W232,0))</f>
        <v/>
      </c>
      <c r="AX232" s="240">
        <f>IF(OR(NOT(ISNUMBER($T232)),ISBLANK($W232),NOT(ISNUMBER($X232))),0,IF(AX$132&gt;=YEAR($T232),$W232,0))</f>
        <v/>
      </c>
      <c r="AY232" s="240">
        <f>IF(OR(NOT(ISNUMBER($T232)),ISBLANK($W232),NOT(ISNUMBER($X232))),0,IF(AY$132&gt;=YEAR($T232),$W232,0))</f>
        <v/>
      </c>
      <c r="AZ232" s="240">
        <f>IF(OR(NOT(ISNUMBER($T232)),ISBLANK($W232),NOT(ISNUMBER($X232))),0,IF(AZ$132&gt;=YEAR($T232),$W232,0))</f>
        <v/>
      </c>
      <c r="BA232" s="240">
        <f>IF(OR(NOT(ISNUMBER($T232)),ISBLANK($W232),NOT(ISNUMBER($X232))),0,IF(BA$132&gt;=YEAR($T232),$W232,0))</f>
        <v/>
      </c>
      <c r="BB232" s="240">
        <f>IF(OR(NOT(ISNUMBER($T232)),ISBLANK($W232),NOT(ISNUMBER($X232))),0,IF(BB$132&gt;=YEAR($T232),$W232,0))</f>
        <v/>
      </c>
      <c r="BC232" s="240">
        <f>IF(OR(NOT(ISNUMBER($T232)),ISBLANK($W232),NOT(ISNUMBER($X232))),0,IF(BC$132&gt;=YEAR($T232),$W232,0))</f>
        <v/>
      </c>
      <c r="BD232" s="240">
        <f>IF(OR(NOT(ISNUMBER($T232)),ISBLANK($W232),NOT(ISNUMBER($X232))),0,IF(BD$132&gt;=YEAR($T232),$W232,0))</f>
        <v/>
      </c>
      <c r="BE232" s="240">
        <f>IF(OR(NOT(ISNUMBER($T232)),ISBLANK($W232),NOT(ISNUMBER($X232))),0,IF(BE$132&gt;=YEAR($T232),$W232,0))</f>
        <v/>
      </c>
      <c r="BF232" s="240">
        <f>IF(OR(NOT(ISNUMBER($T232)),ISBLANK($W232),NOT(ISNUMBER($X232))),0,IF(BF$132&gt;=YEAR($T232),$W232,0))</f>
        <v/>
      </c>
      <c r="BG232" s="240">
        <f>IF(OR(NOT(ISNUMBER($T232)),ISBLANK($W232),NOT(ISNUMBER($X232))),0,IF(BG$132&gt;=YEAR($T232),$W232,0))</f>
        <v/>
      </c>
      <c r="BH232" s="240">
        <f>IF(OR(NOT(ISNUMBER($T232)),ISBLANK($W232),NOT(ISNUMBER($X232))),0,IF(BH$132&gt;=YEAR($T232),$W232,0))</f>
        <v/>
      </c>
      <c r="BI232" s="240">
        <f>IF(OR(NOT(ISNUMBER($T232)),ISBLANK($W232),NOT(ISNUMBER($X232))),0,IF(BI$132&gt;=YEAR($T232),$W232,0))</f>
        <v/>
      </c>
      <c r="BJ232" s="240">
        <f>IF(OR(NOT(ISNUMBER($T232)),ISBLANK($W232),NOT(ISNUMBER($X232))),0,IF(BJ$132&gt;=YEAR($T232),$W232,0))</f>
        <v/>
      </c>
      <c r="BK232" s="240">
        <f>IF(OR(NOT(ISNUMBER($T232)),ISBLANK($W232),NOT(ISNUMBER($X232))),0,IF(BK$132&gt;=YEAR($T232),$W232,0))</f>
        <v/>
      </c>
      <c r="BL232" s="240">
        <f>IF(OR(NOT(ISNUMBER($T232)),ISBLANK($W232),NOT(ISNUMBER($X232))),0,IF(BL$132&gt;=YEAR($T232),$W232,0))</f>
        <v/>
      </c>
      <c r="BM232" s="240">
        <f>IF(OR(NOT(ISNUMBER($T232)),ISBLANK($W232),NOT(ISNUMBER($X232))),0,IF(BM$132&gt;=YEAR($T232),$W232,0))</f>
        <v/>
      </c>
      <c r="BN232" s="240">
        <f>IF(OR(NOT(ISNUMBER($T232)),ISBLANK($W232),NOT(ISNUMBER($X232))),0,IF(BN$132&gt;=YEAR($T232),$W232,0))</f>
        <v/>
      </c>
      <c r="BO232" s="240">
        <f>IF(OR(NOT(ISNUMBER($T232)),ISBLANK($W232),NOT(ISNUMBER($X232))),0,IF(BO$132&gt;=YEAR($T232),$W232,0))</f>
        <v/>
      </c>
      <c r="BP232" s="240">
        <f>IF(OR(NOT(ISNUMBER($T232)),ISBLANK($W232),NOT(ISNUMBER($X232))),0,IF(BP$132&gt;=YEAR($T232),$W232,0))</f>
        <v/>
      </c>
      <c r="BQ232" s="240">
        <f>IF(OR(NOT(ISNUMBER($T232)),ISBLANK($W232),NOT(ISNUMBER($X232))),0,IF(BQ$132&gt;=YEAR($T232),$W232,0))</f>
        <v/>
      </c>
      <c r="BR232" s="240">
        <f>IF(OR(NOT(ISNUMBER($T232)),ISBLANK($W232),NOT(ISNUMBER($X232))),0,IF(BR$132&gt;=YEAR($T232),$W232,0))</f>
        <v/>
      </c>
      <c r="BS232" s="240">
        <f>IF(OR(NOT(ISNUMBER($T232)),ISBLANK($W232),NOT(ISNUMBER($X232))),0,IF(BS$132&gt;=YEAR($T232),$W232,0))</f>
        <v/>
      </c>
      <c r="BT232" s="240">
        <f>IF(OR(NOT(ISNUMBER($T232)),ISBLANK($W232),NOT(ISNUMBER($X232))),0,IF(BT$132&gt;=YEAR($T232),$W232,0))</f>
        <v/>
      </c>
      <c r="BU232" s="240">
        <f>IF(OR(NOT(ISNUMBER($T232)),ISBLANK($W232),NOT(ISNUMBER($X232))),0,IF(BU$132&gt;=YEAR($T232),$W232,0))</f>
        <v/>
      </c>
      <c r="BV232" s="240">
        <f>IF(OR(NOT(ISNUMBER($T232)),ISBLANK($W232),NOT(ISNUMBER($X232))),0,IF(BV$132&gt;=YEAR($T232),$W232,0))</f>
        <v/>
      </c>
      <c r="BW232" s="240">
        <f>IF(OR(NOT(ISNUMBER($T232)),ISBLANK($W232),NOT(ISNUMBER($X232))),0,IF(BW$132&gt;=YEAR($T232),$W232,0))</f>
        <v/>
      </c>
      <c r="BX232" s="240">
        <f>IF(OR(NOT(ISNUMBER($T232)),ISBLANK($W232),NOT(ISNUMBER($X232))),0,IF(BX$132&gt;=YEAR($T232),$W232,0))</f>
        <v/>
      </c>
      <c r="BY232" s="240">
        <f>IF(OR(NOT(ISNUMBER($T232)),ISBLANK($W232),NOT(ISNUMBER($X232))),0,IF(BY$132&gt;=YEAR($T232),$W232,0))</f>
        <v/>
      </c>
    </row>
    <row r="233" ht="15" customHeight="1" s="503">
      <c r="S233" s="12">
        <f>S108</f>
        <v/>
      </c>
      <c r="T233" s="176">
        <f>IFERROR( IF(ISBLANK(C114),"",IF(C114&lt;HLOOKUP(S108,$Z$275:$AC$280,5,FALSE),"",C114 ) ),"")</f>
        <v/>
      </c>
      <c r="U233" s="527">
        <f>U108</f>
        <v/>
      </c>
      <c r="V233" s="285">
        <f>V108</f>
        <v/>
      </c>
      <c r="W233" s="512">
        <f>W108</f>
        <v/>
      </c>
      <c r="X233" s="512">
        <f>X108</f>
        <v/>
      </c>
      <c r="Z233" s="240">
        <f>IF(OR(NOT(ISNUMBER($T233)),ISBLANK($W233),NOT(ISNUMBER($X233))),0,IF(Z$132&gt;=YEAR($T233),$W233,0))</f>
        <v/>
      </c>
      <c r="AA233" s="240">
        <f>IF(OR(NOT(ISNUMBER($T233)),ISBLANK($W233),NOT(ISNUMBER($X233))),0,IF(AA$132&gt;=YEAR($T233),$W233,0))</f>
        <v/>
      </c>
      <c r="AB233" s="240">
        <f>IF(OR(NOT(ISNUMBER($T233)),ISBLANK($W233),NOT(ISNUMBER($X233))),0,IF(AB$132&gt;=YEAR($T233),$W233,0))</f>
        <v/>
      </c>
      <c r="AC233" s="240">
        <f>IF(OR(NOT(ISNUMBER($T233)),ISBLANK($W233),NOT(ISNUMBER($X233))),0,IF(AC$132&gt;=YEAR($T233),$W233,0))</f>
        <v/>
      </c>
      <c r="AD233" s="240">
        <f>IF(OR(NOT(ISNUMBER($T233)),ISBLANK($W233),NOT(ISNUMBER($X233))),0,IF(AD$132&gt;=YEAR($T233),$W233,0))</f>
        <v/>
      </c>
      <c r="AE233" s="240">
        <f>IF(OR(NOT(ISNUMBER($T233)),ISBLANK($W233),NOT(ISNUMBER($X233))),0,IF(AE$132&gt;=YEAR($T233),$W233,0))</f>
        <v/>
      </c>
      <c r="AF233" s="240">
        <f>IF(OR(NOT(ISNUMBER($T233)),ISBLANK($W233),NOT(ISNUMBER($X233))),0,IF(AF$132&gt;=YEAR($T233),$W233,0))</f>
        <v/>
      </c>
      <c r="AG233" s="240">
        <f>IF(OR(NOT(ISNUMBER($T233)),ISBLANK($W233),NOT(ISNUMBER($X233))),0,IF(AG$132&gt;=YEAR($T233),$W233,0))</f>
        <v/>
      </c>
      <c r="AH233" s="240">
        <f>IF(OR(NOT(ISNUMBER($T233)),ISBLANK($W233),NOT(ISNUMBER($X233))),0,IF(AH$132&gt;=YEAR($T233),$W233,0))</f>
        <v/>
      </c>
      <c r="AI233" s="240">
        <f>IF(OR(NOT(ISNUMBER($T233)),ISBLANK($W233),NOT(ISNUMBER($X233))),0,IF(AI$132&gt;=YEAR($T233),$W233,0))</f>
        <v/>
      </c>
      <c r="AJ233" s="240">
        <f>IF(OR(NOT(ISNUMBER($T233)),ISBLANK($W233),NOT(ISNUMBER($X233))),0,IF(AJ$132&gt;=YEAR($T233),$W233,0))</f>
        <v/>
      </c>
      <c r="AK233" s="240">
        <f>IF(OR(NOT(ISNUMBER($T233)),ISBLANK($W233),NOT(ISNUMBER($X233))),0,IF(AK$132&gt;=YEAR($T233),$W233,0))</f>
        <v/>
      </c>
      <c r="AL233" s="240">
        <f>IF(OR(NOT(ISNUMBER($T233)),ISBLANK($W233),NOT(ISNUMBER($X233))),0,IF(AL$132&gt;=YEAR($T233),$W233,0))</f>
        <v/>
      </c>
      <c r="AM233" s="240">
        <f>IF(OR(NOT(ISNUMBER($T233)),ISBLANK($W233),NOT(ISNUMBER($X233))),0,IF(AM$132&gt;=YEAR($T233),$W233,0))</f>
        <v/>
      </c>
      <c r="AN233" s="240">
        <f>IF(OR(NOT(ISNUMBER($T233)),ISBLANK($W233),NOT(ISNUMBER($X233))),0,IF(AN$132&gt;=YEAR($T233),$W233,0))</f>
        <v/>
      </c>
      <c r="AO233" s="240">
        <f>IF(OR(NOT(ISNUMBER($T233)),ISBLANK($W233),NOT(ISNUMBER($X233))),0,IF(AO$132&gt;=YEAR($T233),$W233,0))</f>
        <v/>
      </c>
      <c r="AP233" s="240">
        <f>IF(OR(NOT(ISNUMBER($T233)),ISBLANK($W233),NOT(ISNUMBER($X233))),0,IF(AP$132&gt;=YEAR($T233),$W233,0))</f>
        <v/>
      </c>
      <c r="AQ233" s="240">
        <f>IF(OR(NOT(ISNUMBER($T233)),ISBLANK($W233),NOT(ISNUMBER($X233))),0,IF(AQ$132&gt;=YEAR($T233),$W233,0))</f>
        <v/>
      </c>
      <c r="AR233" s="240">
        <f>IF(OR(NOT(ISNUMBER($T233)),ISBLANK($W233),NOT(ISNUMBER($X233))),0,IF(AR$132&gt;=YEAR($T233),$W233,0))</f>
        <v/>
      </c>
      <c r="AS233" s="240">
        <f>IF(OR(NOT(ISNUMBER($T233)),ISBLANK($W233),NOT(ISNUMBER($X233))),0,IF(AS$132&gt;=YEAR($T233),$W233,0))</f>
        <v/>
      </c>
      <c r="AT233" s="240">
        <f>IF(OR(NOT(ISNUMBER($T233)),ISBLANK($W233),NOT(ISNUMBER($X233))),0,IF(AT$132&gt;=YEAR($T233),$W233,0))</f>
        <v/>
      </c>
      <c r="AU233" s="240">
        <f>IF(OR(NOT(ISNUMBER($T233)),ISBLANK($W233),NOT(ISNUMBER($X233))),0,IF(AU$132&gt;=YEAR($T233),$W233,0))</f>
        <v/>
      </c>
      <c r="AV233" s="240">
        <f>IF(OR(NOT(ISNUMBER($T233)),ISBLANK($W233),NOT(ISNUMBER($X233))),0,IF(AV$132&gt;=YEAR($T233),$W233,0))</f>
        <v/>
      </c>
      <c r="AW233" s="240">
        <f>IF(OR(NOT(ISNUMBER($T233)),ISBLANK($W233),NOT(ISNUMBER($X233))),0,IF(AW$132&gt;=YEAR($T233),$W233,0))</f>
        <v/>
      </c>
      <c r="AX233" s="240">
        <f>IF(OR(NOT(ISNUMBER($T233)),ISBLANK($W233),NOT(ISNUMBER($X233))),0,IF(AX$132&gt;=YEAR($T233),$W233,0))</f>
        <v/>
      </c>
      <c r="AY233" s="240">
        <f>IF(OR(NOT(ISNUMBER($T233)),ISBLANK($W233),NOT(ISNUMBER($X233))),0,IF(AY$132&gt;=YEAR($T233),$W233,0))</f>
        <v/>
      </c>
      <c r="AZ233" s="240">
        <f>IF(OR(NOT(ISNUMBER($T233)),ISBLANK($W233),NOT(ISNUMBER($X233))),0,IF(AZ$132&gt;=YEAR($T233),$W233,0))</f>
        <v/>
      </c>
      <c r="BA233" s="240">
        <f>IF(OR(NOT(ISNUMBER($T233)),ISBLANK($W233),NOT(ISNUMBER($X233))),0,IF(BA$132&gt;=YEAR($T233),$W233,0))</f>
        <v/>
      </c>
      <c r="BB233" s="240">
        <f>IF(OR(NOT(ISNUMBER($T233)),ISBLANK($W233),NOT(ISNUMBER($X233))),0,IF(BB$132&gt;=YEAR($T233),$W233,0))</f>
        <v/>
      </c>
      <c r="BC233" s="240">
        <f>IF(OR(NOT(ISNUMBER($T233)),ISBLANK($W233),NOT(ISNUMBER($X233))),0,IF(BC$132&gt;=YEAR($T233),$W233,0))</f>
        <v/>
      </c>
      <c r="BD233" s="240">
        <f>IF(OR(NOT(ISNUMBER($T233)),ISBLANK($W233),NOT(ISNUMBER($X233))),0,IF(BD$132&gt;=YEAR($T233),$W233,0))</f>
        <v/>
      </c>
      <c r="BE233" s="240">
        <f>IF(OR(NOT(ISNUMBER($T233)),ISBLANK($W233),NOT(ISNUMBER($X233))),0,IF(BE$132&gt;=YEAR($T233),$W233,0))</f>
        <v/>
      </c>
      <c r="BF233" s="240">
        <f>IF(OR(NOT(ISNUMBER($T233)),ISBLANK($W233),NOT(ISNUMBER($X233))),0,IF(BF$132&gt;=YEAR($T233),$W233,0))</f>
        <v/>
      </c>
      <c r="BG233" s="240">
        <f>IF(OR(NOT(ISNUMBER($T233)),ISBLANK($W233),NOT(ISNUMBER($X233))),0,IF(BG$132&gt;=YEAR($T233),$W233,0))</f>
        <v/>
      </c>
      <c r="BH233" s="240">
        <f>IF(OR(NOT(ISNUMBER($T233)),ISBLANK($W233),NOT(ISNUMBER($X233))),0,IF(BH$132&gt;=YEAR($T233),$W233,0))</f>
        <v/>
      </c>
      <c r="BI233" s="240">
        <f>IF(OR(NOT(ISNUMBER($T233)),ISBLANK($W233),NOT(ISNUMBER($X233))),0,IF(BI$132&gt;=YEAR($T233),$W233,0))</f>
        <v/>
      </c>
      <c r="BJ233" s="240">
        <f>IF(OR(NOT(ISNUMBER($T233)),ISBLANK($W233),NOT(ISNUMBER($X233))),0,IF(BJ$132&gt;=YEAR($T233),$W233,0))</f>
        <v/>
      </c>
      <c r="BK233" s="240">
        <f>IF(OR(NOT(ISNUMBER($T233)),ISBLANK($W233),NOT(ISNUMBER($X233))),0,IF(BK$132&gt;=YEAR($T233),$W233,0))</f>
        <v/>
      </c>
      <c r="BL233" s="240">
        <f>IF(OR(NOT(ISNUMBER($T233)),ISBLANK($W233),NOT(ISNUMBER($X233))),0,IF(BL$132&gt;=YEAR($T233),$W233,0))</f>
        <v/>
      </c>
      <c r="BM233" s="240">
        <f>IF(OR(NOT(ISNUMBER($T233)),ISBLANK($W233),NOT(ISNUMBER($X233))),0,IF(BM$132&gt;=YEAR($T233),$W233,0))</f>
        <v/>
      </c>
      <c r="BN233" s="240">
        <f>IF(OR(NOT(ISNUMBER($T233)),ISBLANK($W233),NOT(ISNUMBER($X233))),0,IF(BN$132&gt;=YEAR($T233),$W233,0))</f>
        <v/>
      </c>
      <c r="BO233" s="240">
        <f>IF(OR(NOT(ISNUMBER($T233)),ISBLANK($W233),NOT(ISNUMBER($X233))),0,IF(BO$132&gt;=YEAR($T233),$W233,0))</f>
        <v/>
      </c>
      <c r="BP233" s="240">
        <f>IF(OR(NOT(ISNUMBER($T233)),ISBLANK($W233),NOT(ISNUMBER($X233))),0,IF(BP$132&gt;=YEAR($T233),$W233,0))</f>
        <v/>
      </c>
      <c r="BQ233" s="240">
        <f>IF(OR(NOT(ISNUMBER($T233)),ISBLANK($W233),NOT(ISNUMBER($X233))),0,IF(BQ$132&gt;=YEAR($T233),$W233,0))</f>
        <v/>
      </c>
      <c r="BR233" s="240">
        <f>IF(OR(NOT(ISNUMBER($T233)),ISBLANK($W233),NOT(ISNUMBER($X233))),0,IF(BR$132&gt;=YEAR($T233),$W233,0))</f>
        <v/>
      </c>
      <c r="BS233" s="240">
        <f>IF(OR(NOT(ISNUMBER($T233)),ISBLANK($W233),NOT(ISNUMBER($X233))),0,IF(BS$132&gt;=YEAR($T233),$W233,0))</f>
        <v/>
      </c>
      <c r="BT233" s="240">
        <f>IF(OR(NOT(ISNUMBER($T233)),ISBLANK($W233),NOT(ISNUMBER($X233))),0,IF(BT$132&gt;=YEAR($T233),$W233,0))</f>
        <v/>
      </c>
      <c r="BU233" s="240">
        <f>IF(OR(NOT(ISNUMBER($T233)),ISBLANK($W233),NOT(ISNUMBER($X233))),0,IF(BU$132&gt;=YEAR($T233),$W233,0))</f>
        <v/>
      </c>
      <c r="BV233" s="240">
        <f>IF(OR(NOT(ISNUMBER($T233)),ISBLANK($W233),NOT(ISNUMBER($X233))),0,IF(BV$132&gt;=YEAR($T233),$W233,0))</f>
        <v/>
      </c>
      <c r="BW233" s="240">
        <f>IF(OR(NOT(ISNUMBER($T233)),ISBLANK($W233),NOT(ISNUMBER($X233))),0,IF(BW$132&gt;=YEAR($T233),$W233,0))</f>
        <v/>
      </c>
      <c r="BX233" s="240">
        <f>IF(OR(NOT(ISNUMBER($T233)),ISBLANK($W233),NOT(ISNUMBER($X233))),0,IF(BX$132&gt;=YEAR($T233),$W233,0))</f>
        <v/>
      </c>
      <c r="BY233" s="240">
        <f>IF(OR(NOT(ISNUMBER($T233)),ISBLANK($W233),NOT(ISNUMBER($X233))),0,IF(BY$132&gt;=YEAR($T233),$W233,0))</f>
        <v/>
      </c>
    </row>
    <row r="234" ht="15" customHeight="1" s="503">
      <c r="S234" s="12">
        <f>S109</f>
        <v/>
      </c>
      <c r="T234" s="176">
        <f>IFERROR( IF(ISBLANK(C115),"",IF(C115&lt;HLOOKUP(S109,$Z$275:$AC$280,5,FALSE),"",C115 ) ),"")</f>
        <v/>
      </c>
      <c r="U234" s="527">
        <f>U109</f>
        <v/>
      </c>
      <c r="V234" s="285">
        <f>V109</f>
        <v/>
      </c>
      <c r="W234" s="512">
        <f>W109</f>
        <v/>
      </c>
      <c r="X234" s="512">
        <f>X109</f>
        <v/>
      </c>
      <c r="Z234" s="240">
        <f>IF(OR(NOT(ISNUMBER($T234)),ISBLANK($W234),NOT(ISNUMBER($X234))),0,IF(Z$132&gt;=YEAR($T234),$W234,0))</f>
        <v/>
      </c>
      <c r="AA234" s="240">
        <f>IF(OR(NOT(ISNUMBER($T234)),ISBLANK($W234),NOT(ISNUMBER($X234))),0,IF(AA$132&gt;=YEAR($T234),$W234,0))</f>
        <v/>
      </c>
      <c r="AB234" s="240">
        <f>IF(OR(NOT(ISNUMBER($T234)),ISBLANK($W234),NOT(ISNUMBER($X234))),0,IF(AB$132&gt;=YEAR($T234),$W234,0))</f>
        <v/>
      </c>
      <c r="AC234" s="240">
        <f>IF(OR(NOT(ISNUMBER($T234)),ISBLANK($W234),NOT(ISNUMBER($X234))),0,IF(AC$132&gt;=YEAR($T234),$W234,0))</f>
        <v/>
      </c>
      <c r="AD234" s="240">
        <f>IF(OR(NOT(ISNUMBER($T234)),ISBLANK($W234),NOT(ISNUMBER($X234))),0,IF(AD$132&gt;=YEAR($T234),$W234,0))</f>
        <v/>
      </c>
      <c r="AE234" s="240">
        <f>IF(OR(NOT(ISNUMBER($T234)),ISBLANK($W234),NOT(ISNUMBER($X234))),0,IF(AE$132&gt;=YEAR($T234),$W234,0))</f>
        <v/>
      </c>
      <c r="AF234" s="240">
        <f>IF(OR(NOT(ISNUMBER($T234)),ISBLANK($W234),NOT(ISNUMBER($X234))),0,IF(AF$132&gt;=YEAR($T234),$W234,0))</f>
        <v/>
      </c>
      <c r="AG234" s="240">
        <f>IF(OR(NOT(ISNUMBER($T234)),ISBLANK($W234),NOT(ISNUMBER($X234))),0,IF(AG$132&gt;=YEAR($T234),$W234,0))</f>
        <v/>
      </c>
      <c r="AH234" s="240">
        <f>IF(OR(NOT(ISNUMBER($T234)),ISBLANK($W234),NOT(ISNUMBER($X234))),0,IF(AH$132&gt;=YEAR($T234),$W234,0))</f>
        <v/>
      </c>
      <c r="AI234" s="240">
        <f>IF(OR(NOT(ISNUMBER($T234)),ISBLANK($W234),NOT(ISNUMBER($X234))),0,IF(AI$132&gt;=YEAR($T234),$W234,0))</f>
        <v/>
      </c>
      <c r="AJ234" s="240">
        <f>IF(OR(NOT(ISNUMBER($T234)),ISBLANK($W234),NOT(ISNUMBER($X234))),0,IF(AJ$132&gt;=YEAR($T234),$W234,0))</f>
        <v/>
      </c>
      <c r="AK234" s="240">
        <f>IF(OR(NOT(ISNUMBER($T234)),ISBLANK($W234),NOT(ISNUMBER($X234))),0,IF(AK$132&gt;=YEAR($T234),$W234,0))</f>
        <v/>
      </c>
      <c r="AL234" s="240">
        <f>IF(OR(NOT(ISNUMBER($T234)),ISBLANK($W234),NOT(ISNUMBER($X234))),0,IF(AL$132&gt;=YEAR($T234),$W234,0))</f>
        <v/>
      </c>
      <c r="AM234" s="240">
        <f>IF(OR(NOT(ISNUMBER($T234)),ISBLANK($W234),NOT(ISNUMBER($X234))),0,IF(AM$132&gt;=YEAR($T234),$W234,0))</f>
        <v/>
      </c>
      <c r="AN234" s="240">
        <f>IF(OR(NOT(ISNUMBER($T234)),ISBLANK($W234),NOT(ISNUMBER($X234))),0,IF(AN$132&gt;=YEAR($T234),$W234,0))</f>
        <v/>
      </c>
      <c r="AO234" s="240">
        <f>IF(OR(NOT(ISNUMBER($T234)),ISBLANK($W234),NOT(ISNUMBER($X234))),0,IF(AO$132&gt;=YEAR($T234),$W234,0))</f>
        <v/>
      </c>
      <c r="AP234" s="240">
        <f>IF(OR(NOT(ISNUMBER($T234)),ISBLANK($W234),NOT(ISNUMBER($X234))),0,IF(AP$132&gt;=YEAR($T234),$W234,0))</f>
        <v/>
      </c>
      <c r="AQ234" s="240">
        <f>IF(OR(NOT(ISNUMBER($T234)),ISBLANK($W234),NOT(ISNUMBER($X234))),0,IF(AQ$132&gt;=YEAR($T234),$W234,0))</f>
        <v/>
      </c>
      <c r="AR234" s="240">
        <f>IF(OR(NOT(ISNUMBER($T234)),ISBLANK($W234),NOT(ISNUMBER($X234))),0,IF(AR$132&gt;=YEAR($T234),$W234,0))</f>
        <v/>
      </c>
      <c r="AS234" s="240">
        <f>IF(OR(NOT(ISNUMBER($T234)),ISBLANK($W234),NOT(ISNUMBER($X234))),0,IF(AS$132&gt;=YEAR($T234),$W234,0))</f>
        <v/>
      </c>
      <c r="AT234" s="240">
        <f>IF(OR(NOT(ISNUMBER($T234)),ISBLANK($W234),NOT(ISNUMBER($X234))),0,IF(AT$132&gt;=YEAR($T234),$W234,0))</f>
        <v/>
      </c>
      <c r="AU234" s="240">
        <f>IF(OR(NOT(ISNUMBER($T234)),ISBLANK($W234),NOT(ISNUMBER($X234))),0,IF(AU$132&gt;=YEAR($T234),$W234,0))</f>
        <v/>
      </c>
      <c r="AV234" s="240">
        <f>IF(OR(NOT(ISNUMBER($T234)),ISBLANK($W234),NOT(ISNUMBER($X234))),0,IF(AV$132&gt;=YEAR($T234),$W234,0))</f>
        <v/>
      </c>
      <c r="AW234" s="240">
        <f>IF(OR(NOT(ISNUMBER($T234)),ISBLANK($W234),NOT(ISNUMBER($X234))),0,IF(AW$132&gt;=YEAR($T234),$W234,0))</f>
        <v/>
      </c>
      <c r="AX234" s="240">
        <f>IF(OR(NOT(ISNUMBER($T234)),ISBLANK($W234),NOT(ISNUMBER($X234))),0,IF(AX$132&gt;=YEAR($T234),$W234,0))</f>
        <v/>
      </c>
      <c r="AY234" s="240">
        <f>IF(OR(NOT(ISNUMBER($T234)),ISBLANK($W234),NOT(ISNUMBER($X234))),0,IF(AY$132&gt;=YEAR($T234),$W234,0))</f>
        <v/>
      </c>
      <c r="AZ234" s="240">
        <f>IF(OR(NOT(ISNUMBER($T234)),ISBLANK($W234),NOT(ISNUMBER($X234))),0,IF(AZ$132&gt;=YEAR($T234),$W234,0))</f>
        <v/>
      </c>
      <c r="BA234" s="240">
        <f>IF(OR(NOT(ISNUMBER($T234)),ISBLANK($W234),NOT(ISNUMBER($X234))),0,IF(BA$132&gt;=YEAR($T234),$W234,0))</f>
        <v/>
      </c>
      <c r="BB234" s="240">
        <f>IF(OR(NOT(ISNUMBER($T234)),ISBLANK($W234),NOT(ISNUMBER($X234))),0,IF(BB$132&gt;=YEAR($T234),$W234,0))</f>
        <v/>
      </c>
      <c r="BC234" s="240">
        <f>IF(OR(NOT(ISNUMBER($T234)),ISBLANK($W234),NOT(ISNUMBER($X234))),0,IF(BC$132&gt;=YEAR($T234),$W234,0))</f>
        <v/>
      </c>
      <c r="BD234" s="240">
        <f>IF(OR(NOT(ISNUMBER($T234)),ISBLANK($W234),NOT(ISNUMBER($X234))),0,IF(BD$132&gt;=YEAR($T234),$W234,0))</f>
        <v/>
      </c>
      <c r="BE234" s="240">
        <f>IF(OR(NOT(ISNUMBER($T234)),ISBLANK($W234),NOT(ISNUMBER($X234))),0,IF(BE$132&gt;=YEAR($T234),$W234,0))</f>
        <v/>
      </c>
      <c r="BF234" s="240">
        <f>IF(OR(NOT(ISNUMBER($T234)),ISBLANK($W234),NOT(ISNUMBER($X234))),0,IF(BF$132&gt;=YEAR($T234),$W234,0))</f>
        <v/>
      </c>
      <c r="BG234" s="240">
        <f>IF(OR(NOT(ISNUMBER($T234)),ISBLANK($W234),NOT(ISNUMBER($X234))),0,IF(BG$132&gt;=YEAR($T234),$W234,0))</f>
        <v/>
      </c>
      <c r="BH234" s="240">
        <f>IF(OR(NOT(ISNUMBER($T234)),ISBLANK($W234),NOT(ISNUMBER($X234))),0,IF(BH$132&gt;=YEAR($T234),$W234,0))</f>
        <v/>
      </c>
      <c r="BI234" s="240">
        <f>IF(OR(NOT(ISNUMBER($T234)),ISBLANK($W234),NOT(ISNUMBER($X234))),0,IF(BI$132&gt;=YEAR($T234),$W234,0))</f>
        <v/>
      </c>
      <c r="BJ234" s="240">
        <f>IF(OR(NOT(ISNUMBER($T234)),ISBLANK($W234),NOT(ISNUMBER($X234))),0,IF(BJ$132&gt;=YEAR($T234),$W234,0))</f>
        <v/>
      </c>
      <c r="BK234" s="240">
        <f>IF(OR(NOT(ISNUMBER($T234)),ISBLANK($W234),NOT(ISNUMBER($X234))),0,IF(BK$132&gt;=YEAR($T234),$W234,0))</f>
        <v/>
      </c>
      <c r="BL234" s="240">
        <f>IF(OR(NOT(ISNUMBER($T234)),ISBLANK($W234),NOT(ISNUMBER($X234))),0,IF(BL$132&gt;=YEAR($T234),$W234,0))</f>
        <v/>
      </c>
      <c r="BM234" s="240">
        <f>IF(OR(NOT(ISNUMBER($T234)),ISBLANK($W234),NOT(ISNUMBER($X234))),0,IF(BM$132&gt;=YEAR($T234),$W234,0))</f>
        <v/>
      </c>
      <c r="BN234" s="240">
        <f>IF(OR(NOT(ISNUMBER($T234)),ISBLANK($W234),NOT(ISNUMBER($X234))),0,IF(BN$132&gt;=YEAR($T234),$W234,0))</f>
        <v/>
      </c>
      <c r="BO234" s="240">
        <f>IF(OR(NOT(ISNUMBER($T234)),ISBLANK($W234),NOT(ISNUMBER($X234))),0,IF(BO$132&gt;=YEAR($T234),$W234,0))</f>
        <v/>
      </c>
      <c r="BP234" s="240">
        <f>IF(OR(NOT(ISNUMBER($T234)),ISBLANK($W234),NOT(ISNUMBER($X234))),0,IF(BP$132&gt;=YEAR($T234),$W234,0))</f>
        <v/>
      </c>
      <c r="BQ234" s="240">
        <f>IF(OR(NOT(ISNUMBER($T234)),ISBLANK($W234),NOT(ISNUMBER($X234))),0,IF(BQ$132&gt;=YEAR($T234),$W234,0))</f>
        <v/>
      </c>
      <c r="BR234" s="240">
        <f>IF(OR(NOT(ISNUMBER($T234)),ISBLANK($W234),NOT(ISNUMBER($X234))),0,IF(BR$132&gt;=YEAR($T234),$W234,0))</f>
        <v/>
      </c>
      <c r="BS234" s="240">
        <f>IF(OR(NOT(ISNUMBER($T234)),ISBLANK($W234),NOT(ISNUMBER($X234))),0,IF(BS$132&gt;=YEAR($T234),$W234,0))</f>
        <v/>
      </c>
      <c r="BT234" s="240">
        <f>IF(OR(NOT(ISNUMBER($T234)),ISBLANK($W234),NOT(ISNUMBER($X234))),0,IF(BT$132&gt;=YEAR($T234),$W234,0))</f>
        <v/>
      </c>
      <c r="BU234" s="240">
        <f>IF(OR(NOT(ISNUMBER($T234)),ISBLANK($W234),NOT(ISNUMBER($X234))),0,IF(BU$132&gt;=YEAR($T234),$W234,0))</f>
        <v/>
      </c>
      <c r="BV234" s="240">
        <f>IF(OR(NOT(ISNUMBER($T234)),ISBLANK($W234),NOT(ISNUMBER($X234))),0,IF(BV$132&gt;=YEAR($T234),$W234,0))</f>
        <v/>
      </c>
      <c r="BW234" s="240">
        <f>IF(OR(NOT(ISNUMBER($T234)),ISBLANK($W234),NOT(ISNUMBER($X234))),0,IF(BW$132&gt;=YEAR($T234),$W234,0))</f>
        <v/>
      </c>
      <c r="BX234" s="240">
        <f>IF(OR(NOT(ISNUMBER($T234)),ISBLANK($W234),NOT(ISNUMBER($X234))),0,IF(BX$132&gt;=YEAR($T234),$W234,0))</f>
        <v/>
      </c>
      <c r="BY234" s="240">
        <f>IF(OR(NOT(ISNUMBER($T234)),ISBLANK($W234),NOT(ISNUMBER($X234))),0,IF(BY$132&gt;=YEAR($T234),$W234,0))</f>
        <v/>
      </c>
    </row>
    <row r="235" ht="15" customHeight="1" s="503">
      <c r="S235" s="12">
        <f>S110</f>
        <v/>
      </c>
      <c r="T235" s="176">
        <f>IFERROR( IF(ISBLANK(C116),"",IF(C116&lt;HLOOKUP(S110,$Z$275:$AC$280,5,FALSE),"",C116 ) ),"")</f>
        <v/>
      </c>
      <c r="U235" s="527">
        <f>U110</f>
        <v/>
      </c>
      <c r="V235" s="285">
        <f>V110</f>
        <v/>
      </c>
      <c r="W235" s="512">
        <f>W110</f>
        <v/>
      </c>
      <c r="X235" s="512">
        <f>X110</f>
        <v/>
      </c>
      <c r="Z235" s="240">
        <f>IF(OR(NOT(ISNUMBER($T235)),ISBLANK($W235),NOT(ISNUMBER($X235))),0,IF(Z$132&gt;=YEAR($T235),$W235,0))</f>
        <v/>
      </c>
      <c r="AA235" s="240">
        <f>IF(OR(NOT(ISNUMBER($T235)),ISBLANK($W235),NOT(ISNUMBER($X235))),0,IF(AA$132&gt;=YEAR($T235),$W235,0))</f>
        <v/>
      </c>
      <c r="AB235" s="240">
        <f>IF(OR(NOT(ISNUMBER($T235)),ISBLANK($W235),NOT(ISNUMBER($X235))),0,IF(AB$132&gt;=YEAR($T235),$W235,0))</f>
        <v/>
      </c>
      <c r="AC235" s="240">
        <f>IF(OR(NOT(ISNUMBER($T235)),ISBLANK($W235),NOT(ISNUMBER($X235))),0,IF(AC$132&gt;=YEAR($T235),$W235,0))</f>
        <v/>
      </c>
      <c r="AD235" s="240">
        <f>IF(OR(NOT(ISNUMBER($T235)),ISBLANK($W235),NOT(ISNUMBER($X235))),0,IF(AD$132&gt;=YEAR($T235),$W235,0))</f>
        <v/>
      </c>
      <c r="AE235" s="240">
        <f>IF(OR(NOT(ISNUMBER($T235)),ISBLANK($W235),NOT(ISNUMBER($X235))),0,IF(AE$132&gt;=YEAR($T235),$W235,0))</f>
        <v/>
      </c>
      <c r="AF235" s="240">
        <f>IF(OR(NOT(ISNUMBER($T235)),ISBLANK($W235),NOT(ISNUMBER($X235))),0,IF(AF$132&gt;=YEAR($T235),$W235,0))</f>
        <v/>
      </c>
      <c r="AG235" s="240">
        <f>IF(OR(NOT(ISNUMBER($T235)),ISBLANK($W235),NOT(ISNUMBER($X235))),0,IF(AG$132&gt;=YEAR($T235),$W235,0))</f>
        <v/>
      </c>
      <c r="AH235" s="240">
        <f>IF(OR(NOT(ISNUMBER($T235)),ISBLANK($W235),NOT(ISNUMBER($X235))),0,IF(AH$132&gt;=YEAR($T235),$W235,0))</f>
        <v/>
      </c>
      <c r="AI235" s="240">
        <f>IF(OR(NOT(ISNUMBER($T235)),ISBLANK($W235),NOT(ISNUMBER($X235))),0,IF(AI$132&gt;=YEAR($T235),$W235,0))</f>
        <v/>
      </c>
      <c r="AJ235" s="240">
        <f>IF(OR(NOT(ISNUMBER($T235)),ISBLANK($W235),NOT(ISNUMBER($X235))),0,IF(AJ$132&gt;=YEAR($T235),$W235,0))</f>
        <v/>
      </c>
      <c r="AK235" s="240">
        <f>IF(OR(NOT(ISNUMBER($T235)),ISBLANK($W235),NOT(ISNUMBER($X235))),0,IF(AK$132&gt;=YEAR($T235),$W235,0))</f>
        <v/>
      </c>
      <c r="AL235" s="240">
        <f>IF(OR(NOT(ISNUMBER($T235)),ISBLANK($W235),NOT(ISNUMBER($X235))),0,IF(AL$132&gt;=YEAR($T235),$W235,0))</f>
        <v/>
      </c>
      <c r="AM235" s="240">
        <f>IF(OR(NOT(ISNUMBER($T235)),ISBLANK($W235),NOT(ISNUMBER($X235))),0,IF(AM$132&gt;=YEAR($T235),$W235,0))</f>
        <v/>
      </c>
      <c r="AN235" s="240">
        <f>IF(OR(NOT(ISNUMBER($T235)),ISBLANK($W235),NOT(ISNUMBER($X235))),0,IF(AN$132&gt;=YEAR($T235),$W235,0))</f>
        <v/>
      </c>
      <c r="AO235" s="240">
        <f>IF(OR(NOT(ISNUMBER($T235)),ISBLANK($W235),NOT(ISNUMBER($X235))),0,IF(AO$132&gt;=YEAR($T235),$W235,0))</f>
        <v/>
      </c>
      <c r="AP235" s="240">
        <f>IF(OR(NOT(ISNUMBER($T235)),ISBLANK($W235),NOT(ISNUMBER($X235))),0,IF(AP$132&gt;=YEAR($T235),$W235,0))</f>
        <v/>
      </c>
      <c r="AQ235" s="240">
        <f>IF(OR(NOT(ISNUMBER($T235)),ISBLANK($W235),NOT(ISNUMBER($X235))),0,IF(AQ$132&gt;=YEAR($T235),$W235,0))</f>
        <v/>
      </c>
      <c r="AR235" s="240">
        <f>IF(OR(NOT(ISNUMBER($T235)),ISBLANK($W235),NOT(ISNUMBER($X235))),0,IF(AR$132&gt;=YEAR($T235),$W235,0))</f>
        <v/>
      </c>
      <c r="AS235" s="240">
        <f>IF(OR(NOT(ISNUMBER($T235)),ISBLANK($W235),NOT(ISNUMBER($X235))),0,IF(AS$132&gt;=YEAR($T235),$W235,0))</f>
        <v/>
      </c>
      <c r="AT235" s="240">
        <f>IF(OR(NOT(ISNUMBER($T235)),ISBLANK($W235),NOT(ISNUMBER($X235))),0,IF(AT$132&gt;=YEAR($T235),$W235,0))</f>
        <v/>
      </c>
      <c r="AU235" s="240">
        <f>IF(OR(NOT(ISNUMBER($T235)),ISBLANK($W235),NOT(ISNUMBER($X235))),0,IF(AU$132&gt;=YEAR($T235),$W235,0))</f>
        <v/>
      </c>
      <c r="AV235" s="240">
        <f>IF(OR(NOT(ISNUMBER($T235)),ISBLANK($W235),NOT(ISNUMBER($X235))),0,IF(AV$132&gt;=YEAR($T235),$W235,0))</f>
        <v/>
      </c>
      <c r="AW235" s="240">
        <f>IF(OR(NOT(ISNUMBER($T235)),ISBLANK($W235),NOT(ISNUMBER($X235))),0,IF(AW$132&gt;=YEAR($T235),$W235,0))</f>
        <v/>
      </c>
      <c r="AX235" s="240">
        <f>IF(OR(NOT(ISNUMBER($T235)),ISBLANK($W235),NOT(ISNUMBER($X235))),0,IF(AX$132&gt;=YEAR($T235),$W235,0))</f>
        <v/>
      </c>
      <c r="AY235" s="240">
        <f>IF(OR(NOT(ISNUMBER($T235)),ISBLANK($W235),NOT(ISNUMBER($X235))),0,IF(AY$132&gt;=YEAR($T235),$W235,0))</f>
        <v/>
      </c>
      <c r="AZ235" s="240">
        <f>IF(OR(NOT(ISNUMBER($T235)),ISBLANK($W235),NOT(ISNUMBER($X235))),0,IF(AZ$132&gt;=YEAR($T235),$W235,0))</f>
        <v/>
      </c>
      <c r="BA235" s="240">
        <f>IF(OR(NOT(ISNUMBER($T235)),ISBLANK($W235),NOT(ISNUMBER($X235))),0,IF(BA$132&gt;=YEAR($T235),$W235,0))</f>
        <v/>
      </c>
      <c r="BB235" s="240">
        <f>IF(OR(NOT(ISNUMBER($T235)),ISBLANK($W235),NOT(ISNUMBER($X235))),0,IF(BB$132&gt;=YEAR($T235),$W235,0))</f>
        <v/>
      </c>
      <c r="BC235" s="240">
        <f>IF(OR(NOT(ISNUMBER($T235)),ISBLANK($W235),NOT(ISNUMBER($X235))),0,IF(BC$132&gt;=YEAR($T235),$W235,0))</f>
        <v/>
      </c>
      <c r="BD235" s="240">
        <f>IF(OR(NOT(ISNUMBER($T235)),ISBLANK($W235),NOT(ISNUMBER($X235))),0,IF(BD$132&gt;=YEAR($T235),$W235,0))</f>
        <v/>
      </c>
      <c r="BE235" s="240">
        <f>IF(OR(NOT(ISNUMBER($T235)),ISBLANK($W235),NOT(ISNUMBER($X235))),0,IF(BE$132&gt;=YEAR($T235),$W235,0))</f>
        <v/>
      </c>
      <c r="BF235" s="240">
        <f>IF(OR(NOT(ISNUMBER($T235)),ISBLANK($W235),NOT(ISNUMBER($X235))),0,IF(BF$132&gt;=YEAR($T235),$W235,0))</f>
        <v/>
      </c>
      <c r="BG235" s="240">
        <f>IF(OR(NOT(ISNUMBER($T235)),ISBLANK($W235),NOT(ISNUMBER($X235))),0,IF(BG$132&gt;=YEAR($T235),$W235,0))</f>
        <v/>
      </c>
      <c r="BH235" s="240">
        <f>IF(OR(NOT(ISNUMBER($T235)),ISBLANK($W235),NOT(ISNUMBER($X235))),0,IF(BH$132&gt;=YEAR($T235),$W235,0))</f>
        <v/>
      </c>
      <c r="BI235" s="240">
        <f>IF(OR(NOT(ISNUMBER($T235)),ISBLANK($W235),NOT(ISNUMBER($X235))),0,IF(BI$132&gt;=YEAR($T235),$W235,0))</f>
        <v/>
      </c>
      <c r="BJ235" s="240">
        <f>IF(OR(NOT(ISNUMBER($T235)),ISBLANK($W235),NOT(ISNUMBER($X235))),0,IF(BJ$132&gt;=YEAR($T235),$W235,0))</f>
        <v/>
      </c>
      <c r="BK235" s="240">
        <f>IF(OR(NOT(ISNUMBER($T235)),ISBLANK($W235),NOT(ISNUMBER($X235))),0,IF(BK$132&gt;=YEAR($T235),$W235,0))</f>
        <v/>
      </c>
      <c r="BL235" s="240">
        <f>IF(OR(NOT(ISNUMBER($T235)),ISBLANK($W235),NOT(ISNUMBER($X235))),0,IF(BL$132&gt;=YEAR($T235),$W235,0))</f>
        <v/>
      </c>
      <c r="BM235" s="240">
        <f>IF(OR(NOT(ISNUMBER($T235)),ISBLANK($W235),NOT(ISNUMBER($X235))),0,IF(BM$132&gt;=YEAR($T235),$W235,0))</f>
        <v/>
      </c>
      <c r="BN235" s="240">
        <f>IF(OR(NOT(ISNUMBER($T235)),ISBLANK($W235),NOT(ISNUMBER($X235))),0,IF(BN$132&gt;=YEAR($T235),$W235,0))</f>
        <v/>
      </c>
      <c r="BO235" s="240">
        <f>IF(OR(NOT(ISNUMBER($T235)),ISBLANK($W235),NOT(ISNUMBER($X235))),0,IF(BO$132&gt;=YEAR($T235),$W235,0))</f>
        <v/>
      </c>
      <c r="BP235" s="240">
        <f>IF(OR(NOT(ISNUMBER($T235)),ISBLANK($W235),NOT(ISNUMBER($X235))),0,IF(BP$132&gt;=YEAR($T235),$W235,0))</f>
        <v/>
      </c>
      <c r="BQ235" s="240">
        <f>IF(OR(NOT(ISNUMBER($T235)),ISBLANK($W235),NOT(ISNUMBER($X235))),0,IF(BQ$132&gt;=YEAR($T235),$W235,0))</f>
        <v/>
      </c>
      <c r="BR235" s="240">
        <f>IF(OR(NOT(ISNUMBER($T235)),ISBLANK($W235),NOT(ISNUMBER($X235))),0,IF(BR$132&gt;=YEAR($T235),$W235,0))</f>
        <v/>
      </c>
      <c r="BS235" s="240">
        <f>IF(OR(NOT(ISNUMBER($T235)),ISBLANK($W235),NOT(ISNUMBER($X235))),0,IF(BS$132&gt;=YEAR($T235),$W235,0))</f>
        <v/>
      </c>
      <c r="BT235" s="240">
        <f>IF(OR(NOT(ISNUMBER($T235)),ISBLANK($W235),NOT(ISNUMBER($X235))),0,IF(BT$132&gt;=YEAR($T235),$W235,0))</f>
        <v/>
      </c>
      <c r="BU235" s="240">
        <f>IF(OR(NOT(ISNUMBER($T235)),ISBLANK($W235),NOT(ISNUMBER($X235))),0,IF(BU$132&gt;=YEAR($T235),$W235,0))</f>
        <v/>
      </c>
      <c r="BV235" s="240">
        <f>IF(OR(NOT(ISNUMBER($T235)),ISBLANK($W235),NOT(ISNUMBER($X235))),0,IF(BV$132&gt;=YEAR($T235),$W235,0))</f>
        <v/>
      </c>
      <c r="BW235" s="240">
        <f>IF(OR(NOT(ISNUMBER($T235)),ISBLANK($W235),NOT(ISNUMBER($X235))),0,IF(BW$132&gt;=YEAR($T235),$W235,0))</f>
        <v/>
      </c>
      <c r="BX235" s="240">
        <f>IF(OR(NOT(ISNUMBER($T235)),ISBLANK($W235),NOT(ISNUMBER($X235))),0,IF(BX$132&gt;=YEAR($T235),$W235,0))</f>
        <v/>
      </c>
      <c r="BY235" s="240">
        <f>IF(OR(NOT(ISNUMBER($T235)),ISBLANK($W235),NOT(ISNUMBER($X235))),0,IF(BY$132&gt;=YEAR($T235),$W235,0))</f>
        <v/>
      </c>
    </row>
    <row r="236" ht="15" customHeight="1" s="503">
      <c r="S236" s="12">
        <f>S111</f>
        <v/>
      </c>
      <c r="T236" s="176">
        <f>IFERROR( IF(ISBLANK(C117),"",IF(C117&lt;HLOOKUP(S111,$Z$275:$AC$280,5,FALSE),"",C117 ) ),"")</f>
        <v/>
      </c>
      <c r="U236" s="527">
        <f>U111</f>
        <v/>
      </c>
      <c r="V236" s="285">
        <f>V111</f>
        <v/>
      </c>
      <c r="W236" s="512">
        <f>W111</f>
        <v/>
      </c>
      <c r="X236" s="512">
        <f>X111</f>
        <v/>
      </c>
      <c r="Z236" s="240">
        <f>IF(OR(NOT(ISNUMBER($T236)),ISBLANK($W236),NOT(ISNUMBER($X236))),0,IF(Z$132&gt;=YEAR($T236),$W236,0))</f>
        <v/>
      </c>
      <c r="AA236" s="240">
        <f>IF(OR(NOT(ISNUMBER($T236)),ISBLANK($W236),NOT(ISNUMBER($X236))),0,IF(AA$132&gt;=YEAR($T236),$W236,0))</f>
        <v/>
      </c>
      <c r="AB236" s="240">
        <f>IF(OR(NOT(ISNUMBER($T236)),ISBLANK($W236),NOT(ISNUMBER($X236))),0,IF(AB$132&gt;=YEAR($T236),$W236,0))</f>
        <v/>
      </c>
      <c r="AC236" s="240">
        <f>IF(OR(NOT(ISNUMBER($T236)),ISBLANK($W236),NOT(ISNUMBER($X236))),0,IF(AC$132&gt;=YEAR($T236),$W236,0))</f>
        <v/>
      </c>
      <c r="AD236" s="240">
        <f>IF(OR(NOT(ISNUMBER($T236)),ISBLANK($W236),NOT(ISNUMBER($X236))),0,IF(AD$132&gt;=YEAR($T236),$W236,0))</f>
        <v/>
      </c>
      <c r="AE236" s="240">
        <f>IF(OR(NOT(ISNUMBER($T236)),ISBLANK($W236),NOT(ISNUMBER($X236))),0,IF(AE$132&gt;=YEAR($T236),$W236,0))</f>
        <v/>
      </c>
      <c r="AF236" s="240">
        <f>IF(OR(NOT(ISNUMBER($T236)),ISBLANK($W236),NOT(ISNUMBER($X236))),0,IF(AF$132&gt;=YEAR($T236),$W236,0))</f>
        <v/>
      </c>
      <c r="AG236" s="240">
        <f>IF(OR(NOT(ISNUMBER($T236)),ISBLANK($W236),NOT(ISNUMBER($X236))),0,IF(AG$132&gt;=YEAR($T236),$W236,0))</f>
        <v/>
      </c>
      <c r="AH236" s="240">
        <f>IF(OR(NOT(ISNUMBER($T236)),ISBLANK($W236),NOT(ISNUMBER($X236))),0,IF(AH$132&gt;=YEAR($T236),$W236,0))</f>
        <v/>
      </c>
      <c r="AI236" s="240">
        <f>IF(OR(NOT(ISNUMBER($T236)),ISBLANK($W236),NOT(ISNUMBER($X236))),0,IF(AI$132&gt;=YEAR($T236),$W236,0))</f>
        <v/>
      </c>
      <c r="AJ236" s="240">
        <f>IF(OR(NOT(ISNUMBER($T236)),ISBLANK($W236),NOT(ISNUMBER($X236))),0,IF(AJ$132&gt;=YEAR($T236),$W236,0))</f>
        <v/>
      </c>
      <c r="AK236" s="240">
        <f>IF(OR(NOT(ISNUMBER($T236)),ISBLANK($W236),NOT(ISNUMBER($X236))),0,IF(AK$132&gt;=YEAR($T236),$W236,0))</f>
        <v/>
      </c>
      <c r="AL236" s="240">
        <f>IF(OR(NOT(ISNUMBER($T236)),ISBLANK($W236),NOT(ISNUMBER($X236))),0,IF(AL$132&gt;=YEAR($T236),$W236,0))</f>
        <v/>
      </c>
      <c r="AM236" s="240">
        <f>IF(OR(NOT(ISNUMBER($T236)),ISBLANK($W236),NOT(ISNUMBER($X236))),0,IF(AM$132&gt;=YEAR($T236),$W236,0))</f>
        <v/>
      </c>
      <c r="AN236" s="240">
        <f>IF(OR(NOT(ISNUMBER($T236)),ISBLANK($W236),NOT(ISNUMBER($X236))),0,IF(AN$132&gt;=YEAR($T236),$W236,0))</f>
        <v/>
      </c>
      <c r="AO236" s="240">
        <f>IF(OR(NOT(ISNUMBER($T236)),ISBLANK($W236),NOT(ISNUMBER($X236))),0,IF(AO$132&gt;=YEAR($T236),$W236,0))</f>
        <v/>
      </c>
      <c r="AP236" s="240">
        <f>IF(OR(NOT(ISNUMBER($T236)),ISBLANK($W236),NOT(ISNUMBER($X236))),0,IF(AP$132&gt;=YEAR($T236),$W236,0))</f>
        <v/>
      </c>
      <c r="AQ236" s="240">
        <f>IF(OR(NOT(ISNUMBER($T236)),ISBLANK($W236),NOT(ISNUMBER($X236))),0,IF(AQ$132&gt;=YEAR($T236),$W236,0))</f>
        <v/>
      </c>
      <c r="AR236" s="240">
        <f>IF(OR(NOT(ISNUMBER($T236)),ISBLANK($W236),NOT(ISNUMBER($X236))),0,IF(AR$132&gt;=YEAR($T236),$W236,0))</f>
        <v/>
      </c>
      <c r="AS236" s="240">
        <f>IF(OR(NOT(ISNUMBER($T236)),ISBLANK($W236),NOT(ISNUMBER($X236))),0,IF(AS$132&gt;=YEAR($T236),$W236,0))</f>
        <v/>
      </c>
      <c r="AT236" s="240">
        <f>IF(OR(NOT(ISNUMBER($T236)),ISBLANK($W236),NOT(ISNUMBER($X236))),0,IF(AT$132&gt;=YEAR($T236),$W236,0))</f>
        <v/>
      </c>
      <c r="AU236" s="240">
        <f>IF(OR(NOT(ISNUMBER($T236)),ISBLANK($W236),NOT(ISNUMBER($X236))),0,IF(AU$132&gt;=YEAR($T236),$W236,0))</f>
        <v/>
      </c>
      <c r="AV236" s="240">
        <f>IF(OR(NOT(ISNUMBER($T236)),ISBLANK($W236),NOT(ISNUMBER($X236))),0,IF(AV$132&gt;=YEAR($T236),$W236,0))</f>
        <v/>
      </c>
      <c r="AW236" s="240">
        <f>IF(OR(NOT(ISNUMBER($T236)),ISBLANK($W236),NOT(ISNUMBER($X236))),0,IF(AW$132&gt;=YEAR($T236),$W236,0))</f>
        <v/>
      </c>
      <c r="AX236" s="240">
        <f>IF(OR(NOT(ISNUMBER($T236)),ISBLANK($W236),NOT(ISNUMBER($X236))),0,IF(AX$132&gt;=YEAR($T236),$W236,0))</f>
        <v/>
      </c>
      <c r="AY236" s="240">
        <f>IF(OR(NOT(ISNUMBER($T236)),ISBLANK($W236),NOT(ISNUMBER($X236))),0,IF(AY$132&gt;=YEAR($T236),$W236,0))</f>
        <v/>
      </c>
      <c r="AZ236" s="240">
        <f>IF(OR(NOT(ISNUMBER($T236)),ISBLANK($W236),NOT(ISNUMBER($X236))),0,IF(AZ$132&gt;=YEAR($T236),$W236,0))</f>
        <v/>
      </c>
      <c r="BA236" s="240">
        <f>IF(OR(NOT(ISNUMBER($T236)),ISBLANK($W236),NOT(ISNUMBER($X236))),0,IF(BA$132&gt;=YEAR($T236),$W236,0))</f>
        <v/>
      </c>
      <c r="BB236" s="240">
        <f>IF(OR(NOT(ISNUMBER($T236)),ISBLANK($W236),NOT(ISNUMBER($X236))),0,IF(BB$132&gt;=YEAR($T236),$W236,0))</f>
        <v/>
      </c>
      <c r="BC236" s="240">
        <f>IF(OR(NOT(ISNUMBER($T236)),ISBLANK($W236),NOT(ISNUMBER($X236))),0,IF(BC$132&gt;=YEAR($T236),$W236,0))</f>
        <v/>
      </c>
      <c r="BD236" s="240">
        <f>IF(OR(NOT(ISNUMBER($T236)),ISBLANK($W236),NOT(ISNUMBER($X236))),0,IF(BD$132&gt;=YEAR($T236),$W236,0))</f>
        <v/>
      </c>
      <c r="BE236" s="240">
        <f>IF(OR(NOT(ISNUMBER($T236)),ISBLANK($W236),NOT(ISNUMBER($X236))),0,IF(BE$132&gt;=YEAR($T236),$W236,0))</f>
        <v/>
      </c>
      <c r="BF236" s="240">
        <f>IF(OR(NOT(ISNUMBER($T236)),ISBLANK($W236),NOT(ISNUMBER($X236))),0,IF(BF$132&gt;=YEAR($T236),$W236,0))</f>
        <v/>
      </c>
      <c r="BG236" s="240">
        <f>IF(OR(NOT(ISNUMBER($T236)),ISBLANK($W236),NOT(ISNUMBER($X236))),0,IF(BG$132&gt;=YEAR($T236),$W236,0))</f>
        <v/>
      </c>
      <c r="BH236" s="240">
        <f>IF(OR(NOT(ISNUMBER($T236)),ISBLANK($W236),NOT(ISNUMBER($X236))),0,IF(BH$132&gt;=YEAR($T236),$W236,0))</f>
        <v/>
      </c>
      <c r="BI236" s="240">
        <f>IF(OR(NOT(ISNUMBER($T236)),ISBLANK($W236),NOT(ISNUMBER($X236))),0,IF(BI$132&gt;=YEAR($T236),$W236,0))</f>
        <v/>
      </c>
      <c r="BJ236" s="240">
        <f>IF(OR(NOT(ISNUMBER($T236)),ISBLANK($W236),NOT(ISNUMBER($X236))),0,IF(BJ$132&gt;=YEAR($T236),$W236,0))</f>
        <v/>
      </c>
      <c r="BK236" s="240">
        <f>IF(OR(NOT(ISNUMBER($T236)),ISBLANK($W236),NOT(ISNUMBER($X236))),0,IF(BK$132&gt;=YEAR($T236),$W236,0))</f>
        <v/>
      </c>
      <c r="BL236" s="240">
        <f>IF(OR(NOT(ISNUMBER($T236)),ISBLANK($W236),NOT(ISNUMBER($X236))),0,IF(BL$132&gt;=YEAR($T236),$W236,0))</f>
        <v/>
      </c>
      <c r="BM236" s="240">
        <f>IF(OR(NOT(ISNUMBER($T236)),ISBLANK($W236),NOT(ISNUMBER($X236))),0,IF(BM$132&gt;=YEAR($T236),$W236,0))</f>
        <v/>
      </c>
      <c r="BN236" s="240">
        <f>IF(OR(NOT(ISNUMBER($T236)),ISBLANK($W236),NOT(ISNUMBER($X236))),0,IF(BN$132&gt;=YEAR($T236),$W236,0))</f>
        <v/>
      </c>
      <c r="BO236" s="240">
        <f>IF(OR(NOT(ISNUMBER($T236)),ISBLANK($W236),NOT(ISNUMBER($X236))),0,IF(BO$132&gt;=YEAR($T236),$W236,0))</f>
        <v/>
      </c>
      <c r="BP236" s="240">
        <f>IF(OR(NOT(ISNUMBER($T236)),ISBLANK($W236),NOT(ISNUMBER($X236))),0,IF(BP$132&gt;=YEAR($T236),$W236,0))</f>
        <v/>
      </c>
      <c r="BQ236" s="240">
        <f>IF(OR(NOT(ISNUMBER($T236)),ISBLANK($W236),NOT(ISNUMBER($X236))),0,IF(BQ$132&gt;=YEAR($T236),$W236,0))</f>
        <v/>
      </c>
      <c r="BR236" s="240">
        <f>IF(OR(NOT(ISNUMBER($T236)),ISBLANK($W236),NOT(ISNUMBER($X236))),0,IF(BR$132&gt;=YEAR($T236),$W236,0))</f>
        <v/>
      </c>
      <c r="BS236" s="240">
        <f>IF(OR(NOT(ISNUMBER($T236)),ISBLANK($W236),NOT(ISNUMBER($X236))),0,IF(BS$132&gt;=YEAR($T236),$W236,0))</f>
        <v/>
      </c>
      <c r="BT236" s="240">
        <f>IF(OR(NOT(ISNUMBER($T236)),ISBLANK($W236),NOT(ISNUMBER($X236))),0,IF(BT$132&gt;=YEAR($T236),$W236,0))</f>
        <v/>
      </c>
      <c r="BU236" s="240">
        <f>IF(OR(NOT(ISNUMBER($T236)),ISBLANK($W236),NOT(ISNUMBER($X236))),0,IF(BU$132&gt;=YEAR($T236),$W236,0))</f>
        <v/>
      </c>
      <c r="BV236" s="240">
        <f>IF(OR(NOT(ISNUMBER($T236)),ISBLANK($W236),NOT(ISNUMBER($X236))),0,IF(BV$132&gt;=YEAR($T236),$W236,0))</f>
        <v/>
      </c>
      <c r="BW236" s="240">
        <f>IF(OR(NOT(ISNUMBER($T236)),ISBLANK($W236),NOT(ISNUMBER($X236))),0,IF(BW$132&gt;=YEAR($T236),$W236,0))</f>
        <v/>
      </c>
      <c r="BX236" s="240">
        <f>IF(OR(NOT(ISNUMBER($T236)),ISBLANK($W236),NOT(ISNUMBER($X236))),0,IF(BX$132&gt;=YEAR($T236),$W236,0))</f>
        <v/>
      </c>
      <c r="BY236" s="240">
        <f>IF(OR(NOT(ISNUMBER($T236)),ISBLANK($W236),NOT(ISNUMBER($X236))),0,IF(BY$132&gt;=YEAR($T236),$W236,0))</f>
        <v/>
      </c>
    </row>
    <row r="237" ht="15" customHeight="1" s="503">
      <c r="S237" s="12">
        <f>S112</f>
        <v/>
      </c>
      <c r="T237" s="176">
        <f>IFERROR( IF(ISBLANK(C118),"",IF(C118&lt;HLOOKUP(S112,$Z$275:$AC$280,5,FALSE),"",C118 ) ),"")</f>
        <v/>
      </c>
      <c r="U237" s="527">
        <f>U112</f>
        <v/>
      </c>
      <c r="V237" s="285">
        <f>V112</f>
        <v/>
      </c>
      <c r="W237" s="512">
        <f>W112</f>
        <v/>
      </c>
      <c r="X237" s="512">
        <f>X112</f>
        <v/>
      </c>
      <c r="Z237" s="240">
        <f>IF(OR(NOT(ISNUMBER($T237)),ISBLANK($W237),NOT(ISNUMBER($X237))),0,IF(Z$132&gt;=YEAR($T237),$W237,0))</f>
        <v/>
      </c>
      <c r="AA237" s="240">
        <f>IF(OR(NOT(ISNUMBER($T237)),ISBLANK($W237),NOT(ISNUMBER($X237))),0,IF(AA$132&gt;=YEAR($T237),$W237,0))</f>
        <v/>
      </c>
      <c r="AB237" s="240">
        <f>IF(OR(NOT(ISNUMBER($T237)),ISBLANK($W237),NOT(ISNUMBER($X237))),0,IF(AB$132&gt;=YEAR($T237),$W237,0))</f>
        <v/>
      </c>
      <c r="AC237" s="240">
        <f>IF(OR(NOT(ISNUMBER($T237)),ISBLANK($W237),NOT(ISNUMBER($X237))),0,IF(AC$132&gt;=YEAR($T237),$W237,0))</f>
        <v/>
      </c>
      <c r="AD237" s="240">
        <f>IF(OR(NOT(ISNUMBER($T237)),ISBLANK($W237),NOT(ISNUMBER($X237))),0,IF(AD$132&gt;=YEAR($T237),$W237,0))</f>
        <v/>
      </c>
      <c r="AE237" s="240">
        <f>IF(OR(NOT(ISNUMBER($T237)),ISBLANK($W237),NOT(ISNUMBER($X237))),0,IF(AE$132&gt;=YEAR($T237),$W237,0))</f>
        <v/>
      </c>
      <c r="AF237" s="240">
        <f>IF(OR(NOT(ISNUMBER($T237)),ISBLANK($W237),NOT(ISNUMBER($X237))),0,IF(AF$132&gt;=YEAR($T237),$W237,0))</f>
        <v/>
      </c>
      <c r="AG237" s="240">
        <f>IF(OR(NOT(ISNUMBER($T237)),ISBLANK($W237),NOT(ISNUMBER($X237))),0,IF(AG$132&gt;=YEAR($T237),$W237,0))</f>
        <v/>
      </c>
      <c r="AH237" s="240">
        <f>IF(OR(NOT(ISNUMBER($T237)),ISBLANK($W237),NOT(ISNUMBER($X237))),0,IF(AH$132&gt;=YEAR($T237),$W237,0))</f>
        <v/>
      </c>
      <c r="AI237" s="240">
        <f>IF(OR(NOT(ISNUMBER($T237)),ISBLANK($W237),NOT(ISNUMBER($X237))),0,IF(AI$132&gt;=YEAR($T237),$W237,0))</f>
        <v/>
      </c>
      <c r="AJ237" s="240">
        <f>IF(OR(NOT(ISNUMBER($T237)),ISBLANK($W237),NOT(ISNUMBER($X237))),0,IF(AJ$132&gt;=YEAR($T237),$W237,0))</f>
        <v/>
      </c>
      <c r="AK237" s="240">
        <f>IF(OR(NOT(ISNUMBER($T237)),ISBLANK($W237),NOT(ISNUMBER($X237))),0,IF(AK$132&gt;=YEAR($T237),$W237,0))</f>
        <v/>
      </c>
      <c r="AL237" s="240">
        <f>IF(OR(NOT(ISNUMBER($T237)),ISBLANK($W237),NOT(ISNUMBER($X237))),0,IF(AL$132&gt;=YEAR($T237),$W237,0))</f>
        <v/>
      </c>
      <c r="AM237" s="240">
        <f>IF(OR(NOT(ISNUMBER($T237)),ISBLANK($W237),NOT(ISNUMBER($X237))),0,IF(AM$132&gt;=YEAR($T237),$W237,0))</f>
        <v/>
      </c>
      <c r="AN237" s="240">
        <f>IF(OR(NOT(ISNUMBER($T237)),ISBLANK($W237),NOT(ISNUMBER($X237))),0,IF(AN$132&gt;=YEAR($T237),$W237,0))</f>
        <v/>
      </c>
      <c r="AO237" s="240">
        <f>IF(OR(NOT(ISNUMBER($T237)),ISBLANK($W237),NOT(ISNUMBER($X237))),0,IF(AO$132&gt;=YEAR($T237),$W237,0))</f>
        <v/>
      </c>
      <c r="AP237" s="240">
        <f>IF(OR(NOT(ISNUMBER($T237)),ISBLANK($W237),NOT(ISNUMBER($X237))),0,IF(AP$132&gt;=YEAR($T237),$W237,0))</f>
        <v/>
      </c>
      <c r="AQ237" s="240">
        <f>IF(OR(NOT(ISNUMBER($T237)),ISBLANK($W237),NOT(ISNUMBER($X237))),0,IF(AQ$132&gt;=YEAR($T237),$W237,0))</f>
        <v/>
      </c>
      <c r="AR237" s="240">
        <f>IF(OR(NOT(ISNUMBER($T237)),ISBLANK($W237),NOT(ISNUMBER($X237))),0,IF(AR$132&gt;=YEAR($T237),$W237,0))</f>
        <v/>
      </c>
      <c r="AS237" s="240">
        <f>IF(OR(NOT(ISNUMBER($T237)),ISBLANK($W237),NOT(ISNUMBER($X237))),0,IF(AS$132&gt;=YEAR($T237),$W237,0))</f>
        <v/>
      </c>
      <c r="AT237" s="240">
        <f>IF(OR(NOT(ISNUMBER($T237)),ISBLANK($W237),NOT(ISNUMBER($X237))),0,IF(AT$132&gt;=YEAR($T237),$W237,0))</f>
        <v/>
      </c>
      <c r="AU237" s="240">
        <f>IF(OR(NOT(ISNUMBER($T237)),ISBLANK($W237),NOT(ISNUMBER($X237))),0,IF(AU$132&gt;=YEAR($T237),$W237,0))</f>
        <v/>
      </c>
      <c r="AV237" s="240">
        <f>IF(OR(NOT(ISNUMBER($T237)),ISBLANK($W237),NOT(ISNUMBER($X237))),0,IF(AV$132&gt;=YEAR($T237),$W237,0))</f>
        <v/>
      </c>
      <c r="AW237" s="240">
        <f>IF(OR(NOT(ISNUMBER($T237)),ISBLANK($W237),NOT(ISNUMBER($X237))),0,IF(AW$132&gt;=YEAR($T237),$W237,0))</f>
        <v/>
      </c>
      <c r="AX237" s="240">
        <f>IF(OR(NOT(ISNUMBER($T237)),ISBLANK($W237),NOT(ISNUMBER($X237))),0,IF(AX$132&gt;=YEAR($T237),$W237,0))</f>
        <v/>
      </c>
      <c r="AY237" s="240">
        <f>IF(OR(NOT(ISNUMBER($T237)),ISBLANK($W237),NOT(ISNUMBER($X237))),0,IF(AY$132&gt;=YEAR($T237),$W237,0))</f>
        <v/>
      </c>
      <c r="AZ237" s="240">
        <f>IF(OR(NOT(ISNUMBER($T237)),ISBLANK($W237),NOT(ISNUMBER($X237))),0,IF(AZ$132&gt;=YEAR($T237),$W237,0))</f>
        <v/>
      </c>
      <c r="BA237" s="240">
        <f>IF(OR(NOT(ISNUMBER($T237)),ISBLANK($W237),NOT(ISNUMBER($X237))),0,IF(BA$132&gt;=YEAR($T237),$W237,0))</f>
        <v/>
      </c>
      <c r="BB237" s="240">
        <f>IF(OR(NOT(ISNUMBER($T237)),ISBLANK($W237),NOT(ISNUMBER($X237))),0,IF(BB$132&gt;=YEAR($T237),$W237,0))</f>
        <v/>
      </c>
      <c r="BC237" s="240">
        <f>IF(OR(NOT(ISNUMBER($T237)),ISBLANK($W237),NOT(ISNUMBER($X237))),0,IF(BC$132&gt;=YEAR($T237),$W237,0))</f>
        <v/>
      </c>
      <c r="BD237" s="240">
        <f>IF(OR(NOT(ISNUMBER($T237)),ISBLANK($W237),NOT(ISNUMBER($X237))),0,IF(BD$132&gt;=YEAR($T237),$W237,0))</f>
        <v/>
      </c>
      <c r="BE237" s="240">
        <f>IF(OR(NOT(ISNUMBER($T237)),ISBLANK($W237),NOT(ISNUMBER($X237))),0,IF(BE$132&gt;=YEAR($T237),$W237,0))</f>
        <v/>
      </c>
      <c r="BF237" s="240">
        <f>IF(OR(NOT(ISNUMBER($T237)),ISBLANK($W237),NOT(ISNUMBER($X237))),0,IF(BF$132&gt;=YEAR($T237),$W237,0))</f>
        <v/>
      </c>
      <c r="BG237" s="240">
        <f>IF(OR(NOT(ISNUMBER($T237)),ISBLANK($W237),NOT(ISNUMBER($X237))),0,IF(BG$132&gt;=YEAR($T237),$W237,0))</f>
        <v/>
      </c>
      <c r="BH237" s="240">
        <f>IF(OR(NOT(ISNUMBER($T237)),ISBLANK($W237),NOT(ISNUMBER($X237))),0,IF(BH$132&gt;=YEAR($T237),$W237,0))</f>
        <v/>
      </c>
      <c r="BI237" s="240">
        <f>IF(OR(NOT(ISNUMBER($T237)),ISBLANK($W237),NOT(ISNUMBER($X237))),0,IF(BI$132&gt;=YEAR($T237),$W237,0))</f>
        <v/>
      </c>
      <c r="BJ237" s="240">
        <f>IF(OR(NOT(ISNUMBER($T237)),ISBLANK($W237),NOT(ISNUMBER($X237))),0,IF(BJ$132&gt;=YEAR($T237),$W237,0))</f>
        <v/>
      </c>
      <c r="BK237" s="240">
        <f>IF(OR(NOT(ISNUMBER($T237)),ISBLANK($W237),NOT(ISNUMBER($X237))),0,IF(BK$132&gt;=YEAR($T237),$W237,0))</f>
        <v/>
      </c>
      <c r="BL237" s="240">
        <f>IF(OR(NOT(ISNUMBER($T237)),ISBLANK($W237),NOT(ISNUMBER($X237))),0,IF(BL$132&gt;=YEAR($T237),$W237,0))</f>
        <v/>
      </c>
      <c r="BM237" s="240">
        <f>IF(OR(NOT(ISNUMBER($T237)),ISBLANK($W237),NOT(ISNUMBER($X237))),0,IF(BM$132&gt;=YEAR($T237),$W237,0))</f>
        <v/>
      </c>
      <c r="BN237" s="240">
        <f>IF(OR(NOT(ISNUMBER($T237)),ISBLANK($W237),NOT(ISNUMBER($X237))),0,IF(BN$132&gt;=YEAR($T237),$W237,0))</f>
        <v/>
      </c>
      <c r="BO237" s="240">
        <f>IF(OR(NOT(ISNUMBER($T237)),ISBLANK($W237),NOT(ISNUMBER($X237))),0,IF(BO$132&gt;=YEAR($T237),$W237,0))</f>
        <v/>
      </c>
      <c r="BP237" s="240">
        <f>IF(OR(NOT(ISNUMBER($T237)),ISBLANK($W237),NOT(ISNUMBER($X237))),0,IF(BP$132&gt;=YEAR($T237),$W237,0))</f>
        <v/>
      </c>
      <c r="BQ237" s="240">
        <f>IF(OR(NOT(ISNUMBER($T237)),ISBLANK($W237),NOT(ISNUMBER($X237))),0,IF(BQ$132&gt;=YEAR($T237),$W237,0))</f>
        <v/>
      </c>
      <c r="BR237" s="240">
        <f>IF(OR(NOT(ISNUMBER($T237)),ISBLANK($W237),NOT(ISNUMBER($X237))),0,IF(BR$132&gt;=YEAR($T237),$W237,0))</f>
        <v/>
      </c>
      <c r="BS237" s="240">
        <f>IF(OR(NOT(ISNUMBER($T237)),ISBLANK($W237),NOT(ISNUMBER($X237))),0,IF(BS$132&gt;=YEAR($T237),$W237,0))</f>
        <v/>
      </c>
      <c r="BT237" s="240">
        <f>IF(OR(NOT(ISNUMBER($T237)),ISBLANK($W237),NOT(ISNUMBER($X237))),0,IF(BT$132&gt;=YEAR($T237),$W237,0))</f>
        <v/>
      </c>
      <c r="BU237" s="240">
        <f>IF(OR(NOT(ISNUMBER($T237)),ISBLANK($W237),NOT(ISNUMBER($X237))),0,IF(BU$132&gt;=YEAR($T237),$W237,0))</f>
        <v/>
      </c>
      <c r="BV237" s="240">
        <f>IF(OR(NOT(ISNUMBER($T237)),ISBLANK($W237),NOT(ISNUMBER($X237))),0,IF(BV$132&gt;=YEAR($T237),$W237,0))</f>
        <v/>
      </c>
      <c r="BW237" s="240">
        <f>IF(OR(NOT(ISNUMBER($T237)),ISBLANK($W237),NOT(ISNUMBER($X237))),0,IF(BW$132&gt;=YEAR($T237),$W237,0))</f>
        <v/>
      </c>
      <c r="BX237" s="240">
        <f>IF(OR(NOT(ISNUMBER($T237)),ISBLANK($W237),NOT(ISNUMBER($X237))),0,IF(BX$132&gt;=YEAR($T237),$W237,0))</f>
        <v/>
      </c>
      <c r="BY237" s="240">
        <f>IF(OR(NOT(ISNUMBER($T237)),ISBLANK($W237),NOT(ISNUMBER($X237))),0,IF(BY$132&gt;=YEAR($T237),$W237,0))</f>
        <v/>
      </c>
    </row>
    <row r="238" ht="15" customHeight="1" s="503">
      <c r="S238" s="12">
        <f>S113</f>
        <v/>
      </c>
      <c r="T238" s="176">
        <f>IFERROR( IF(ISBLANK(C119),"",IF(C119&lt;HLOOKUP(S113,$Z$275:$AC$280,5,FALSE),"",C119 ) ),"")</f>
        <v/>
      </c>
      <c r="U238" s="527">
        <f>U113</f>
        <v/>
      </c>
      <c r="V238" s="285">
        <f>V113</f>
        <v/>
      </c>
      <c r="W238" s="512">
        <f>W113</f>
        <v/>
      </c>
      <c r="X238" s="512">
        <f>X113</f>
        <v/>
      </c>
      <c r="Z238" s="240">
        <f>IF(OR(NOT(ISNUMBER($T238)),ISBLANK($W238),NOT(ISNUMBER($X238))),0,IF(Z$132&gt;=YEAR($T238),$W238,0))</f>
        <v/>
      </c>
      <c r="AA238" s="240">
        <f>IF(OR(NOT(ISNUMBER($T238)),ISBLANK($W238),NOT(ISNUMBER($X238))),0,IF(AA$132&gt;=YEAR($T238),$W238,0))</f>
        <v/>
      </c>
      <c r="AB238" s="240">
        <f>IF(OR(NOT(ISNUMBER($T238)),ISBLANK($W238),NOT(ISNUMBER($X238))),0,IF(AB$132&gt;=YEAR($T238),$W238,0))</f>
        <v/>
      </c>
      <c r="AC238" s="240">
        <f>IF(OR(NOT(ISNUMBER($T238)),ISBLANK($W238),NOT(ISNUMBER($X238))),0,IF(AC$132&gt;=YEAR($T238),$W238,0))</f>
        <v/>
      </c>
      <c r="AD238" s="240">
        <f>IF(OR(NOT(ISNUMBER($T238)),ISBLANK($W238),NOT(ISNUMBER($X238))),0,IF(AD$132&gt;=YEAR($T238),$W238,0))</f>
        <v/>
      </c>
      <c r="AE238" s="240">
        <f>IF(OR(NOT(ISNUMBER($T238)),ISBLANK($W238),NOT(ISNUMBER($X238))),0,IF(AE$132&gt;=YEAR($T238),$W238,0))</f>
        <v/>
      </c>
      <c r="AF238" s="240">
        <f>IF(OR(NOT(ISNUMBER($T238)),ISBLANK($W238),NOT(ISNUMBER($X238))),0,IF(AF$132&gt;=YEAR($T238),$W238,0))</f>
        <v/>
      </c>
      <c r="AG238" s="240">
        <f>IF(OR(NOT(ISNUMBER($T238)),ISBLANK($W238),NOT(ISNUMBER($X238))),0,IF(AG$132&gt;=YEAR($T238),$W238,0))</f>
        <v/>
      </c>
      <c r="AH238" s="240">
        <f>IF(OR(NOT(ISNUMBER($T238)),ISBLANK($W238),NOT(ISNUMBER($X238))),0,IF(AH$132&gt;=YEAR($T238),$W238,0))</f>
        <v/>
      </c>
      <c r="AI238" s="240">
        <f>IF(OR(NOT(ISNUMBER($T238)),ISBLANK($W238),NOT(ISNUMBER($X238))),0,IF(AI$132&gt;=YEAR($T238),$W238,0))</f>
        <v/>
      </c>
      <c r="AJ238" s="240">
        <f>IF(OR(NOT(ISNUMBER($T238)),ISBLANK($W238),NOT(ISNUMBER($X238))),0,IF(AJ$132&gt;=YEAR($T238),$W238,0))</f>
        <v/>
      </c>
      <c r="AK238" s="240">
        <f>IF(OR(NOT(ISNUMBER($T238)),ISBLANK($W238),NOT(ISNUMBER($X238))),0,IF(AK$132&gt;=YEAR($T238),$W238,0))</f>
        <v/>
      </c>
      <c r="AL238" s="240">
        <f>IF(OR(NOT(ISNUMBER($T238)),ISBLANK($W238),NOT(ISNUMBER($X238))),0,IF(AL$132&gt;=YEAR($T238),$W238,0))</f>
        <v/>
      </c>
      <c r="AM238" s="240">
        <f>IF(OR(NOT(ISNUMBER($T238)),ISBLANK($W238),NOT(ISNUMBER($X238))),0,IF(AM$132&gt;=YEAR($T238),$W238,0))</f>
        <v/>
      </c>
      <c r="AN238" s="240">
        <f>IF(OR(NOT(ISNUMBER($T238)),ISBLANK($W238),NOT(ISNUMBER($X238))),0,IF(AN$132&gt;=YEAR($T238),$W238,0))</f>
        <v/>
      </c>
      <c r="AO238" s="240">
        <f>IF(OR(NOT(ISNUMBER($T238)),ISBLANK($W238),NOT(ISNUMBER($X238))),0,IF(AO$132&gt;=YEAR($T238),$W238,0))</f>
        <v/>
      </c>
      <c r="AP238" s="240">
        <f>IF(OR(NOT(ISNUMBER($T238)),ISBLANK($W238),NOT(ISNUMBER($X238))),0,IF(AP$132&gt;=YEAR($T238),$W238,0))</f>
        <v/>
      </c>
      <c r="AQ238" s="240">
        <f>IF(OR(NOT(ISNUMBER($T238)),ISBLANK($W238),NOT(ISNUMBER($X238))),0,IF(AQ$132&gt;=YEAR($T238),$W238,0))</f>
        <v/>
      </c>
      <c r="AR238" s="240">
        <f>IF(OR(NOT(ISNUMBER($T238)),ISBLANK($W238),NOT(ISNUMBER($X238))),0,IF(AR$132&gt;=YEAR($T238),$W238,0))</f>
        <v/>
      </c>
      <c r="AS238" s="240">
        <f>IF(OR(NOT(ISNUMBER($T238)),ISBLANK($W238),NOT(ISNUMBER($X238))),0,IF(AS$132&gt;=YEAR($T238),$W238,0))</f>
        <v/>
      </c>
      <c r="AT238" s="240">
        <f>IF(OR(NOT(ISNUMBER($T238)),ISBLANK($W238),NOT(ISNUMBER($X238))),0,IF(AT$132&gt;=YEAR($T238),$W238,0))</f>
        <v/>
      </c>
      <c r="AU238" s="240">
        <f>IF(OR(NOT(ISNUMBER($T238)),ISBLANK($W238),NOT(ISNUMBER($X238))),0,IF(AU$132&gt;=YEAR($T238),$W238,0))</f>
        <v/>
      </c>
      <c r="AV238" s="240">
        <f>IF(OR(NOT(ISNUMBER($T238)),ISBLANK($W238),NOT(ISNUMBER($X238))),0,IF(AV$132&gt;=YEAR($T238),$W238,0))</f>
        <v/>
      </c>
      <c r="AW238" s="240">
        <f>IF(OR(NOT(ISNUMBER($T238)),ISBLANK($W238),NOT(ISNUMBER($X238))),0,IF(AW$132&gt;=YEAR($T238),$W238,0))</f>
        <v/>
      </c>
      <c r="AX238" s="240">
        <f>IF(OR(NOT(ISNUMBER($T238)),ISBLANK($W238),NOT(ISNUMBER($X238))),0,IF(AX$132&gt;=YEAR($T238),$W238,0))</f>
        <v/>
      </c>
      <c r="AY238" s="240">
        <f>IF(OR(NOT(ISNUMBER($T238)),ISBLANK($W238),NOT(ISNUMBER($X238))),0,IF(AY$132&gt;=YEAR($T238),$W238,0))</f>
        <v/>
      </c>
      <c r="AZ238" s="240">
        <f>IF(OR(NOT(ISNUMBER($T238)),ISBLANK($W238),NOT(ISNUMBER($X238))),0,IF(AZ$132&gt;=YEAR($T238),$W238,0))</f>
        <v/>
      </c>
      <c r="BA238" s="240">
        <f>IF(OR(NOT(ISNUMBER($T238)),ISBLANK($W238),NOT(ISNUMBER($X238))),0,IF(BA$132&gt;=YEAR($T238),$W238,0))</f>
        <v/>
      </c>
      <c r="BB238" s="240">
        <f>IF(OR(NOT(ISNUMBER($T238)),ISBLANK($W238),NOT(ISNUMBER($X238))),0,IF(BB$132&gt;=YEAR($T238),$W238,0))</f>
        <v/>
      </c>
      <c r="BC238" s="240">
        <f>IF(OR(NOT(ISNUMBER($T238)),ISBLANK($W238),NOT(ISNUMBER($X238))),0,IF(BC$132&gt;=YEAR($T238),$W238,0))</f>
        <v/>
      </c>
      <c r="BD238" s="240">
        <f>IF(OR(NOT(ISNUMBER($T238)),ISBLANK($W238),NOT(ISNUMBER($X238))),0,IF(BD$132&gt;=YEAR($T238),$W238,0))</f>
        <v/>
      </c>
      <c r="BE238" s="240">
        <f>IF(OR(NOT(ISNUMBER($T238)),ISBLANK($W238),NOT(ISNUMBER($X238))),0,IF(BE$132&gt;=YEAR($T238),$W238,0))</f>
        <v/>
      </c>
      <c r="BF238" s="240">
        <f>IF(OR(NOT(ISNUMBER($T238)),ISBLANK($W238),NOT(ISNUMBER($X238))),0,IF(BF$132&gt;=YEAR($T238),$W238,0))</f>
        <v/>
      </c>
      <c r="BG238" s="240">
        <f>IF(OR(NOT(ISNUMBER($T238)),ISBLANK($W238),NOT(ISNUMBER($X238))),0,IF(BG$132&gt;=YEAR($T238),$W238,0))</f>
        <v/>
      </c>
      <c r="BH238" s="240">
        <f>IF(OR(NOT(ISNUMBER($T238)),ISBLANK($W238),NOT(ISNUMBER($X238))),0,IF(BH$132&gt;=YEAR($T238),$W238,0))</f>
        <v/>
      </c>
      <c r="BI238" s="240">
        <f>IF(OR(NOT(ISNUMBER($T238)),ISBLANK($W238),NOT(ISNUMBER($X238))),0,IF(BI$132&gt;=YEAR($T238),$W238,0))</f>
        <v/>
      </c>
      <c r="BJ238" s="240">
        <f>IF(OR(NOT(ISNUMBER($T238)),ISBLANK($W238),NOT(ISNUMBER($X238))),0,IF(BJ$132&gt;=YEAR($T238),$W238,0))</f>
        <v/>
      </c>
      <c r="BK238" s="240">
        <f>IF(OR(NOT(ISNUMBER($T238)),ISBLANK($W238),NOT(ISNUMBER($X238))),0,IF(BK$132&gt;=YEAR($T238),$W238,0))</f>
        <v/>
      </c>
      <c r="BL238" s="240">
        <f>IF(OR(NOT(ISNUMBER($T238)),ISBLANK($W238),NOT(ISNUMBER($X238))),0,IF(BL$132&gt;=YEAR($T238),$W238,0))</f>
        <v/>
      </c>
      <c r="BM238" s="240">
        <f>IF(OR(NOT(ISNUMBER($T238)),ISBLANK($W238),NOT(ISNUMBER($X238))),0,IF(BM$132&gt;=YEAR($T238),$W238,0))</f>
        <v/>
      </c>
      <c r="BN238" s="240">
        <f>IF(OR(NOT(ISNUMBER($T238)),ISBLANK($W238),NOT(ISNUMBER($X238))),0,IF(BN$132&gt;=YEAR($T238),$W238,0))</f>
        <v/>
      </c>
      <c r="BO238" s="240">
        <f>IF(OR(NOT(ISNUMBER($T238)),ISBLANK($W238),NOT(ISNUMBER($X238))),0,IF(BO$132&gt;=YEAR($T238),$W238,0))</f>
        <v/>
      </c>
      <c r="BP238" s="240">
        <f>IF(OR(NOT(ISNUMBER($T238)),ISBLANK($W238),NOT(ISNUMBER($X238))),0,IF(BP$132&gt;=YEAR($T238),$W238,0))</f>
        <v/>
      </c>
      <c r="BQ238" s="240">
        <f>IF(OR(NOT(ISNUMBER($T238)),ISBLANK($W238),NOT(ISNUMBER($X238))),0,IF(BQ$132&gt;=YEAR($T238),$W238,0))</f>
        <v/>
      </c>
      <c r="BR238" s="240">
        <f>IF(OR(NOT(ISNUMBER($T238)),ISBLANK($W238),NOT(ISNUMBER($X238))),0,IF(BR$132&gt;=YEAR($T238),$W238,0))</f>
        <v/>
      </c>
      <c r="BS238" s="240">
        <f>IF(OR(NOT(ISNUMBER($T238)),ISBLANK($W238),NOT(ISNUMBER($X238))),0,IF(BS$132&gt;=YEAR($T238),$W238,0))</f>
        <v/>
      </c>
      <c r="BT238" s="240">
        <f>IF(OR(NOT(ISNUMBER($T238)),ISBLANK($W238),NOT(ISNUMBER($X238))),0,IF(BT$132&gt;=YEAR($T238),$W238,0))</f>
        <v/>
      </c>
      <c r="BU238" s="240">
        <f>IF(OR(NOT(ISNUMBER($T238)),ISBLANK($W238),NOT(ISNUMBER($X238))),0,IF(BU$132&gt;=YEAR($T238),$W238,0))</f>
        <v/>
      </c>
      <c r="BV238" s="240">
        <f>IF(OR(NOT(ISNUMBER($T238)),ISBLANK($W238),NOT(ISNUMBER($X238))),0,IF(BV$132&gt;=YEAR($T238),$W238,0))</f>
        <v/>
      </c>
      <c r="BW238" s="240">
        <f>IF(OR(NOT(ISNUMBER($T238)),ISBLANK($W238),NOT(ISNUMBER($X238))),0,IF(BW$132&gt;=YEAR($T238),$W238,0))</f>
        <v/>
      </c>
      <c r="BX238" s="240">
        <f>IF(OR(NOT(ISNUMBER($T238)),ISBLANK($W238),NOT(ISNUMBER($X238))),0,IF(BX$132&gt;=YEAR($T238),$W238,0))</f>
        <v/>
      </c>
      <c r="BY238" s="240">
        <f>IF(OR(NOT(ISNUMBER($T238)),ISBLANK($W238),NOT(ISNUMBER($X238))),0,IF(BY$132&gt;=YEAR($T238),$W238,0))</f>
        <v/>
      </c>
    </row>
    <row r="239" ht="15" customHeight="1" s="503">
      <c r="S239" s="12">
        <f>S114</f>
        <v/>
      </c>
      <c r="T239" s="176">
        <f>IFERROR( IF(ISBLANK(C120),"",IF(C120&lt;HLOOKUP(S114,$Z$275:$AC$280,5,FALSE),"",C120 ) ),"")</f>
        <v/>
      </c>
      <c r="U239" s="527">
        <f>U114</f>
        <v/>
      </c>
      <c r="V239" s="285">
        <f>V114</f>
        <v/>
      </c>
      <c r="W239" s="512">
        <f>W114</f>
        <v/>
      </c>
      <c r="X239" s="512">
        <f>X114</f>
        <v/>
      </c>
      <c r="Z239" s="240">
        <f>IF(OR(NOT(ISNUMBER($T239)),ISBLANK($W239),NOT(ISNUMBER($X239))),0,IF(Z$132&gt;=YEAR($T239),$W239,0))</f>
        <v/>
      </c>
      <c r="AA239" s="240">
        <f>IF(OR(NOT(ISNUMBER($T239)),ISBLANK($W239),NOT(ISNUMBER($X239))),0,IF(AA$132&gt;=YEAR($T239),$W239,0))</f>
        <v/>
      </c>
      <c r="AB239" s="240">
        <f>IF(OR(NOT(ISNUMBER($T239)),ISBLANK($W239),NOT(ISNUMBER($X239))),0,IF(AB$132&gt;=YEAR($T239),$W239,0))</f>
        <v/>
      </c>
      <c r="AC239" s="240">
        <f>IF(OR(NOT(ISNUMBER($T239)),ISBLANK($W239),NOT(ISNUMBER($X239))),0,IF(AC$132&gt;=YEAR($T239),$W239,0))</f>
        <v/>
      </c>
      <c r="AD239" s="240">
        <f>IF(OR(NOT(ISNUMBER($T239)),ISBLANK($W239),NOT(ISNUMBER($X239))),0,IF(AD$132&gt;=YEAR($T239),$W239,0))</f>
        <v/>
      </c>
      <c r="AE239" s="240">
        <f>IF(OR(NOT(ISNUMBER($T239)),ISBLANK($W239),NOT(ISNUMBER($X239))),0,IF(AE$132&gt;=YEAR($T239),$W239,0))</f>
        <v/>
      </c>
      <c r="AF239" s="240">
        <f>IF(OR(NOT(ISNUMBER($T239)),ISBLANK($W239),NOT(ISNUMBER($X239))),0,IF(AF$132&gt;=YEAR($T239),$W239,0))</f>
        <v/>
      </c>
      <c r="AG239" s="240">
        <f>IF(OR(NOT(ISNUMBER($T239)),ISBLANK($W239),NOT(ISNUMBER($X239))),0,IF(AG$132&gt;=YEAR($T239),$W239,0))</f>
        <v/>
      </c>
      <c r="AH239" s="240">
        <f>IF(OR(NOT(ISNUMBER($T239)),ISBLANK($W239),NOT(ISNUMBER($X239))),0,IF(AH$132&gt;=YEAR($T239),$W239,0))</f>
        <v/>
      </c>
      <c r="AI239" s="240">
        <f>IF(OR(NOT(ISNUMBER($T239)),ISBLANK($W239),NOT(ISNUMBER($X239))),0,IF(AI$132&gt;=YEAR($T239),$W239,0))</f>
        <v/>
      </c>
      <c r="AJ239" s="240">
        <f>IF(OR(NOT(ISNUMBER($T239)),ISBLANK($W239),NOT(ISNUMBER($X239))),0,IF(AJ$132&gt;=YEAR($T239),$W239,0))</f>
        <v/>
      </c>
      <c r="AK239" s="240">
        <f>IF(OR(NOT(ISNUMBER($T239)),ISBLANK($W239),NOT(ISNUMBER($X239))),0,IF(AK$132&gt;=YEAR($T239),$W239,0))</f>
        <v/>
      </c>
      <c r="AL239" s="240">
        <f>IF(OR(NOT(ISNUMBER($T239)),ISBLANK($W239),NOT(ISNUMBER($X239))),0,IF(AL$132&gt;=YEAR($T239),$W239,0))</f>
        <v/>
      </c>
      <c r="AM239" s="240">
        <f>IF(OR(NOT(ISNUMBER($T239)),ISBLANK($W239),NOT(ISNUMBER($X239))),0,IF(AM$132&gt;=YEAR($T239),$W239,0))</f>
        <v/>
      </c>
      <c r="AN239" s="240">
        <f>IF(OR(NOT(ISNUMBER($T239)),ISBLANK($W239),NOT(ISNUMBER($X239))),0,IF(AN$132&gt;=YEAR($T239),$W239,0))</f>
        <v/>
      </c>
      <c r="AO239" s="240">
        <f>IF(OR(NOT(ISNUMBER($T239)),ISBLANK($W239),NOT(ISNUMBER($X239))),0,IF(AO$132&gt;=YEAR($T239),$W239,0))</f>
        <v/>
      </c>
      <c r="AP239" s="240">
        <f>IF(OR(NOT(ISNUMBER($T239)),ISBLANK($W239),NOT(ISNUMBER($X239))),0,IF(AP$132&gt;=YEAR($T239),$W239,0))</f>
        <v/>
      </c>
      <c r="AQ239" s="240">
        <f>IF(OR(NOT(ISNUMBER($T239)),ISBLANK($W239),NOT(ISNUMBER($X239))),0,IF(AQ$132&gt;=YEAR($T239),$W239,0))</f>
        <v/>
      </c>
      <c r="AR239" s="240">
        <f>IF(OR(NOT(ISNUMBER($T239)),ISBLANK($W239),NOT(ISNUMBER($X239))),0,IF(AR$132&gt;=YEAR($T239),$W239,0))</f>
        <v/>
      </c>
      <c r="AS239" s="240">
        <f>IF(OR(NOT(ISNUMBER($T239)),ISBLANK($W239),NOT(ISNUMBER($X239))),0,IF(AS$132&gt;=YEAR($T239),$W239,0))</f>
        <v/>
      </c>
      <c r="AT239" s="240">
        <f>IF(OR(NOT(ISNUMBER($T239)),ISBLANK($W239),NOT(ISNUMBER($X239))),0,IF(AT$132&gt;=YEAR($T239),$W239,0))</f>
        <v/>
      </c>
      <c r="AU239" s="240">
        <f>IF(OR(NOT(ISNUMBER($T239)),ISBLANK($W239),NOT(ISNUMBER($X239))),0,IF(AU$132&gt;=YEAR($T239),$W239,0))</f>
        <v/>
      </c>
      <c r="AV239" s="240">
        <f>IF(OR(NOT(ISNUMBER($T239)),ISBLANK($W239),NOT(ISNUMBER($X239))),0,IF(AV$132&gt;=YEAR($T239),$W239,0))</f>
        <v/>
      </c>
      <c r="AW239" s="240">
        <f>IF(OR(NOT(ISNUMBER($T239)),ISBLANK($W239),NOT(ISNUMBER($X239))),0,IF(AW$132&gt;=YEAR($T239),$W239,0))</f>
        <v/>
      </c>
      <c r="AX239" s="240">
        <f>IF(OR(NOT(ISNUMBER($T239)),ISBLANK($W239),NOT(ISNUMBER($X239))),0,IF(AX$132&gt;=YEAR($T239),$W239,0))</f>
        <v/>
      </c>
      <c r="AY239" s="240">
        <f>IF(OR(NOT(ISNUMBER($T239)),ISBLANK($W239),NOT(ISNUMBER($X239))),0,IF(AY$132&gt;=YEAR($T239),$W239,0))</f>
        <v/>
      </c>
      <c r="AZ239" s="240">
        <f>IF(OR(NOT(ISNUMBER($T239)),ISBLANK($W239),NOT(ISNUMBER($X239))),0,IF(AZ$132&gt;=YEAR($T239),$W239,0))</f>
        <v/>
      </c>
      <c r="BA239" s="240">
        <f>IF(OR(NOT(ISNUMBER($T239)),ISBLANK($W239),NOT(ISNUMBER($X239))),0,IF(BA$132&gt;=YEAR($T239),$W239,0))</f>
        <v/>
      </c>
      <c r="BB239" s="240">
        <f>IF(OR(NOT(ISNUMBER($T239)),ISBLANK($W239),NOT(ISNUMBER($X239))),0,IF(BB$132&gt;=YEAR($T239),$W239,0))</f>
        <v/>
      </c>
      <c r="BC239" s="240">
        <f>IF(OR(NOT(ISNUMBER($T239)),ISBLANK($W239),NOT(ISNUMBER($X239))),0,IF(BC$132&gt;=YEAR($T239),$W239,0))</f>
        <v/>
      </c>
      <c r="BD239" s="240">
        <f>IF(OR(NOT(ISNUMBER($T239)),ISBLANK($W239),NOT(ISNUMBER($X239))),0,IF(BD$132&gt;=YEAR($T239),$W239,0))</f>
        <v/>
      </c>
      <c r="BE239" s="240">
        <f>IF(OR(NOT(ISNUMBER($T239)),ISBLANK($W239),NOT(ISNUMBER($X239))),0,IF(BE$132&gt;=YEAR($T239),$W239,0))</f>
        <v/>
      </c>
      <c r="BF239" s="240">
        <f>IF(OR(NOT(ISNUMBER($T239)),ISBLANK($W239),NOT(ISNUMBER($X239))),0,IF(BF$132&gt;=YEAR($T239),$W239,0))</f>
        <v/>
      </c>
      <c r="BG239" s="240">
        <f>IF(OR(NOT(ISNUMBER($T239)),ISBLANK($W239),NOT(ISNUMBER($X239))),0,IF(BG$132&gt;=YEAR($T239),$W239,0))</f>
        <v/>
      </c>
      <c r="BH239" s="240">
        <f>IF(OR(NOT(ISNUMBER($T239)),ISBLANK($W239),NOT(ISNUMBER($X239))),0,IF(BH$132&gt;=YEAR($T239),$W239,0))</f>
        <v/>
      </c>
      <c r="BI239" s="240">
        <f>IF(OR(NOT(ISNUMBER($T239)),ISBLANK($W239),NOT(ISNUMBER($X239))),0,IF(BI$132&gt;=YEAR($T239),$W239,0))</f>
        <v/>
      </c>
      <c r="BJ239" s="240">
        <f>IF(OR(NOT(ISNUMBER($T239)),ISBLANK($W239),NOT(ISNUMBER($X239))),0,IF(BJ$132&gt;=YEAR($T239),$W239,0))</f>
        <v/>
      </c>
      <c r="BK239" s="240">
        <f>IF(OR(NOT(ISNUMBER($T239)),ISBLANK($W239),NOT(ISNUMBER($X239))),0,IF(BK$132&gt;=YEAR($T239),$W239,0))</f>
        <v/>
      </c>
      <c r="BL239" s="240">
        <f>IF(OR(NOT(ISNUMBER($T239)),ISBLANK($W239),NOT(ISNUMBER($X239))),0,IF(BL$132&gt;=YEAR($T239),$W239,0))</f>
        <v/>
      </c>
      <c r="BM239" s="240">
        <f>IF(OR(NOT(ISNUMBER($T239)),ISBLANK($W239),NOT(ISNUMBER($X239))),0,IF(BM$132&gt;=YEAR($T239),$W239,0))</f>
        <v/>
      </c>
      <c r="BN239" s="240">
        <f>IF(OR(NOT(ISNUMBER($T239)),ISBLANK($W239),NOT(ISNUMBER($X239))),0,IF(BN$132&gt;=YEAR($T239),$W239,0))</f>
        <v/>
      </c>
      <c r="BO239" s="240">
        <f>IF(OR(NOT(ISNUMBER($T239)),ISBLANK($W239),NOT(ISNUMBER($X239))),0,IF(BO$132&gt;=YEAR($T239),$W239,0))</f>
        <v/>
      </c>
      <c r="BP239" s="240">
        <f>IF(OR(NOT(ISNUMBER($T239)),ISBLANK($W239),NOT(ISNUMBER($X239))),0,IF(BP$132&gt;=YEAR($T239),$W239,0))</f>
        <v/>
      </c>
      <c r="BQ239" s="240">
        <f>IF(OR(NOT(ISNUMBER($T239)),ISBLANK($W239),NOT(ISNUMBER($X239))),0,IF(BQ$132&gt;=YEAR($T239),$W239,0))</f>
        <v/>
      </c>
      <c r="BR239" s="240">
        <f>IF(OR(NOT(ISNUMBER($T239)),ISBLANK($W239),NOT(ISNUMBER($X239))),0,IF(BR$132&gt;=YEAR($T239),$W239,0))</f>
        <v/>
      </c>
      <c r="BS239" s="240">
        <f>IF(OR(NOT(ISNUMBER($T239)),ISBLANK($W239),NOT(ISNUMBER($X239))),0,IF(BS$132&gt;=YEAR($T239),$W239,0))</f>
        <v/>
      </c>
      <c r="BT239" s="240">
        <f>IF(OR(NOT(ISNUMBER($T239)),ISBLANK($W239),NOT(ISNUMBER($X239))),0,IF(BT$132&gt;=YEAR($T239),$W239,0))</f>
        <v/>
      </c>
      <c r="BU239" s="240">
        <f>IF(OR(NOT(ISNUMBER($T239)),ISBLANK($W239),NOT(ISNUMBER($X239))),0,IF(BU$132&gt;=YEAR($T239),$W239,0))</f>
        <v/>
      </c>
      <c r="BV239" s="240">
        <f>IF(OR(NOT(ISNUMBER($T239)),ISBLANK($W239),NOT(ISNUMBER($X239))),0,IF(BV$132&gt;=YEAR($T239),$W239,0))</f>
        <v/>
      </c>
      <c r="BW239" s="240">
        <f>IF(OR(NOT(ISNUMBER($T239)),ISBLANK($W239),NOT(ISNUMBER($X239))),0,IF(BW$132&gt;=YEAR($T239),$W239,0))</f>
        <v/>
      </c>
      <c r="BX239" s="240">
        <f>IF(OR(NOT(ISNUMBER($T239)),ISBLANK($W239),NOT(ISNUMBER($X239))),0,IF(BX$132&gt;=YEAR($T239),$W239,0))</f>
        <v/>
      </c>
      <c r="BY239" s="240">
        <f>IF(OR(NOT(ISNUMBER($T239)),ISBLANK($W239),NOT(ISNUMBER($X239))),0,IF(BY$132&gt;=YEAR($T239),$W239,0))</f>
        <v/>
      </c>
    </row>
    <row r="240" ht="15" customHeight="1" s="503">
      <c r="S240" s="12">
        <f>S115</f>
        <v/>
      </c>
      <c r="T240" s="176">
        <f>IFERROR( IF(ISBLANK(C121),"",IF(C121&lt;HLOOKUP(S115,$Z$275:$AC$280,5,FALSE),"",C121 ) ),"")</f>
        <v/>
      </c>
      <c r="U240" s="527">
        <f>U115</f>
        <v/>
      </c>
      <c r="V240" s="285">
        <f>V115</f>
        <v/>
      </c>
      <c r="W240" s="512">
        <f>W115</f>
        <v/>
      </c>
      <c r="X240" s="512">
        <f>X115</f>
        <v/>
      </c>
      <c r="Z240" s="240">
        <f>IF(OR(NOT(ISNUMBER($T240)),ISBLANK($W240),NOT(ISNUMBER($X240))),0,IF(Z$132&gt;=YEAR($T240),$W240,0))</f>
        <v/>
      </c>
      <c r="AA240" s="240">
        <f>IF(OR(NOT(ISNUMBER($T240)),ISBLANK($W240),NOT(ISNUMBER($X240))),0,IF(AA$132&gt;=YEAR($T240),$W240,0))</f>
        <v/>
      </c>
      <c r="AB240" s="240">
        <f>IF(OR(NOT(ISNUMBER($T240)),ISBLANK($W240),NOT(ISNUMBER($X240))),0,IF(AB$132&gt;=YEAR($T240),$W240,0))</f>
        <v/>
      </c>
      <c r="AC240" s="240">
        <f>IF(OR(NOT(ISNUMBER($T240)),ISBLANK($W240),NOT(ISNUMBER($X240))),0,IF(AC$132&gt;=YEAR($T240),$W240,0))</f>
        <v/>
      </c>
      <c r="AD240" s="240">
        <f>IF(OR(NOT(ISNUMBER($T240)),ISBLANK($W240),NOT(ISNUMBER($X240))),0,IF(AD$132&gt;=YEAR($T240),$W240,0))</f>
        <v/>
      </c>
      <c r="AE240" s="240">
        <f>IF(OR(NOT(ISNUMBER($T240)),ISBLANK($W240),NOT(ISNUMBER($X240))),0,IF(AE$132&gt;=YEAR($T240),$W240,0))</f>
        <v/>
      </c>
      <c r="AF240" s="240">
        <f>IF(OR(NOT(ISNUMBER($T240)),ISBLANK($W240),NOT(ISNUMBER($X240))),0,IF(AF$132&gt;=YEAR($T240),$W240,0))</f>
        <v/>
      </c>
      <c r="AG240" s="240">
        <f>IF(OR(NOT(ISNUMBER($T240)),ISBLANK($W240),NOT(ISNUMBER($X240))),0,IF(AG$132&gt;=YEAR($T240),$W240,0))</f>
        <v/>
      </c>
      <c r="AH240" s="240">
        <f>IF(OR(NOT(ISNUMBER($T240)),ISBLANK($W240),NOT(ISNUMBER($X240))),0,IF(AH$132&gt;=YEAR($T240),$W240,0))</f>
        <v/>
      </c>
      <c r="AI240" s="240">
        <f>IF(OR(NOT(ISNUMBER($T240)),ISBLANK($W240),NOT(ISNUMBER($X240))),0,IF(AI$132&gt;=YEAR($T240),$W240,0))</f>
        <v/>
      </c>
      <c r="AJ240" s="240">
        <f>IF(OR(NOT(ISNUMBER($T240)),ISBLANK($W240),NOT(ISNUMBER($X240))),0,IF(AJ$132&gt;=YEAR($T240),$W240,0))</f>
        <v/>
      </c>
      <c r="AK240" s="240">
        <f>IF(OR(NOT(ISNUMBER($T240)),ISBLANK($W240),NOT(ISNUMBER($X240))),0,IF(AK$132&gt;=YEAR($T240),$W240,0))</f>
        <v/>
      </c>
      <c r="AL240" s="240">
        <f>IF(OR(NOT(ISNUMBER($T240)),ISBLANK($W240),NOT(ISNUMBER($X240))),0,IF(AL$132&gt;=YEAR($T240),$W240,0))</f>
        <v/>
      </c>
      <c r="AM240" s="240">
        <f>IF(OR(NOT(ISNUMBER($T240)),ISBLANK($W240),NOT(ISNUMBER($X240))),0,IF(AM$132&gt;=YEAR($T240),$W240,0))</f>
        <v/>
      </c>
      <c r="AN240" s="240">
        <f>IF(OR(NOT(ISNUMBER($T240)),ISBLANK($W240),NOT(ISNUMBER($X240))),0,IF(AN$132&gt;=YEAR($T240),$W240,0))</f>
        <v/>
      </c>
      <c r="AO240" s="240">
        <f>IF(OR(NOT(ISNUMBER($T240)),ISBLANK($W240),NOT(ISNUMBER($X240))),0,IF(AO$132&gt;=YEAR($T240),$W240,0))</f>
        <v/>
      </c>
      <c r="AP240" s="240">
        <f>IF(OR(NOT(ISNUMBER($T240)),ISBLANK($W240),NOT(ISNUMBER($X240))),0,IF(AP$132&gt;=YEAR($T240),$W240,0))</f>
        <v/>
      </c>
      <c r="AQ240" s="240">
        <f>IF(OR(NOT(ISNUMBER($T240)),ISBLANK($W240),NOT(ISNUMBER($X240))),0,IF(AQ$132&gt;=YEAR($T240),$W240,0))</f>
        <v/>
      </c>
      <c r="AR240" s="240">
        <f>IF(OR(NOT(ISNUMBER($T240)),ISBLANK($W240),NOT(ISNUMBER($X240))),0,IF(AR$132&gt;=YEAR($T240),$W240,0))</f>
        <v/>
      </c>
      <c r="AS240" s="240">
        <f>IF(OR(NOT(ISNUMBER($T240)),ISBLANK($W240),NOT(ISNUMBER($X240))),0,IF(AS$132&gt;=YEAR($T240),$W240,0))</f>
        <v/>
      </c>
      <c r="AT240" s="240">
        <f>IF(OR(NOT(ISNUMBER($T240)),ISBLANK($W240),NOT(ISNUMBER($X240))),0,IF(AT$132&gt;=YEAR($T240),$W240,0))</f>
        <v/>
      </c>
      <c r="AU240" s="240">
        <f>IF(OR(NOT(ISNUMBER($T240)),ISBLANK($W240),NOT(ISNUMBER($X240))),0,IF(AU$132&gt;=YEAR($T240),$W240,0))</f>
        <v/>
      </c>
      <c r="AV240" s="240">
        <f>IF(OR(NOT(ISNUMBER($T240)),ISBLANK($W240),NOT(ISNUMBER($X240))),0,IF(AV$132&gt;=YEAR($T240),$W240,0))</f>
        <v/>
      </c>
      <c r="AW240" s="240">
        <f>IF(OR(NOT(ISNUMBER($T240)),ISBLANK($W240),NOT(ISNUMBER($X240))),0,IF(AW$132&gt;=YEAR($T240),$W240,0))</f>
        <v/>
      </c>
      <c r="AX240" s="240">
        <f>IF(OR(NOT(ISNUMBER($T240)),ISBLANK($W240),NOT(ISNUMBER($X240))),0,IF(AX$132&gt;=YEAR($T240),$W240,0))</f>
        <v/>
      </c>
      <c r="AY240" s="240">
        <f>IF(OR(NOT(ISNUMBER($T240)),ISBLANK($W240),NOT(ISNUMBER($X240))),0,IF(AY$132&gt;=YEAR($T240),$W240,0))</f>
        <v/>
      </c>
      <c r="AZ240" s="240">
        <f>IF(OR(NOT(ISNUMBER($T240)),ISBLANK($W240),NOT(ISNUMBER($X240))),0,IF(AZ$132&gt;=YEAR($T240),$W240,0))</f>
        <v/>
      </c>
      <c r="BA240" s="240">
        <f>IF(OR(NOT(ISNUMBER($T240)),ISBLANK($W240),NOT(ISNUMBER($X240))),0,IF(BA$132&gt;=YEAR($T240),$W240,0))</f>
        <v/>
      </c>
      <c r="BB240" s="240">
        <f>IF(OR(NOT(ISNUMBER($T240)),ISBLANK($W240),NOT(ISNUMBER($X240))),0,IF(BB$132&gt;=YEAR($T240),$W240,0))</f>
        <v/>
      </c>
      <c r="BC240" s="240">
        <f>IF(OR(NOT(ISNUMBER($T240)),ISBLANK($W240),NOT(ISNUMBER($X240))),0,IF(BC$132&gt;=YEAR($T240),$W240,0))</f>
        <v/>
      </c>
      <c r="BD240" s="240">
        <f>IF(OR(NOT(ISNUMBER($T240)),ISBLANK($W240),NOT(ISNUMBER($X240))),0,IF(BD$132&gt;=YEAR($T240),$W240,0))</f>
        <v/>
      </c>
      <c r="BE240" s="240">
        <f>IF(OR(NOT(ISNUMBER($T240)),ISBLANK($W240),NOT(ISNUMBER($X240))),0,IF(BE$132&gt;=YEAR($T240),$W240,0))</f>
        <v/>
      </c>
      <c r="BF240" s="240">
        <f>IF(OR(NOT(ISNUMBER($T240)),ISBLANK($W240),NOT(ISNUMBER($X240))),0,IF(BF$132&gt;=YEAR($T240),$W240,0))</f>
        <v/>
      </c>
      <c r="BG240" s="240">
        <f>IF(OR(NOT(ISNUMBER($T240)),ISBLANK($W240),NOT(ISNUMBER($X240))),0,IF(BG$132&gt;=YEAR($T240),$W240,0))</f>
        <v/>
      </c>
      <c r="BH240" s="240">
        <f>IF(OR(NOT(ISNUMBER($T240)),ISBLANK($W240),NOT(ISNUMBER($X240))),0,IF(BH$132&gt;=YEAR($T240),$W240,0))</f>
        <v/>
      </c>
      <c r="BI240" s="240">
        <f>IF(OR(NOT(ISNUMBER($T240)),ISBLANK($W240),NOT(ISNUMBER($X240))),0,IF(BI$132&gt;=YEAR($T240),$W240,0))</f>
        <v/>
      </c>
      <c r="BJ240" s="240">
        <f>IF(OR(NOT(ISNUMBER($T240)),ISBLANK($W240),NOT(ISNUMBER($X240))),0,IF(BJ$132&gt;=YEAR($T240),$W240,0))</f>
        <v/>
      </c>
      <c r="BK240" s="240">
        <f>IF(OR(NOT(ISNUMBER($T240)),ISBLANK($W240),NOT(ISNUMBER($X240))),0,IF(BK$132&gt;=YEAR($T240),$W240,0))</f>
        <v/>
      </c>
      <c r="BL240" s="240">
        <f>IF(OR(NOT(ISNUMBER($T240)),ISBLANK($W240),NOT(ISNUMBER($X240))),0,IF(BL$132&gt;=YEAR($T240),$W240,0))</f>
        <v/>
      </c>
      <c r="BM240" s="240">
        <f>IF(OR(NOT(ISNUMBER($T240)),ISBLANK($W240),NOT(ISNUMBER($X240))),0,IF(BM$132&gt;=YEAR($T240),$W240,0))</f>
        <v/>
      </c>
      <c r="BN240" s="240">
        <f>IF(OR(NOT(ISNUMBER($T240)),ISBLANK($W240),NOT(ISNUMBER($X240))),0,IF(BN$132&gt;=YEAR($T240),$W240,0))</f>
        <v/>
      </c>
      <c r="BO240" s="240">
        <f>IF(OR(NOT(ISNUMBER($T240)),ISBLANK($W240),NOT(ISNUMBER($X240))),0,IF(BO$132&gt;=YEAR($T240),$W240,0))</f>
        <v/>
      </c>
      <c r="BP240" s="240">
        <f>IF(OR(NOT(ISNUMBER($T240)),ISBLANK($W240),NOT(ISNUMBER($X240))),0,IF(BP$132&gt;=YEAR($T240),$W240,0))</f>
        <v/>
      </c>
      <c r="BQ240" s="240">
        <f>IF(OR(NOT(ISNUMBER($T240)),ISBLANK($W240),NOT(ISNUMBER($X240))),0,IF(BQ$132&gt;=YEAR($T240),$W240,0))</f>
        <v/>
      </c>
      <c r="BR240" s="240">
        <f>IF(OR(NOT(ISNUMBER($T240)),ISBLANK($W240),NOT(ISNUMBER($X240))),0,IF(BR$132&gt;=YEAR($T240),$W240,0))</f>
        <v/>
      </c>
      <c r="BS240" s="240">
        <f>IF(OR(NOT(ISNUMBER($T240)),ISBLANK($W240),NOT(ISNUMBER($X240))),0,IF(BS$132&gt;=YEAR($T240),$W240,0))</f>
        <v/>
      </c>
      <c r="BT240" s="240">
        <f>IF(OR(NOT(ISNUMBER($T240)),ISBLANK($W240),NOT(ISNUMBER($X240))),0,IF(BT$132&gt;=YEAR($T240),$W240,0))</f>
        <v/>
      </c>
      <c r="BU240" s="240">
        <f>IF(OR(NOT(ISNUMBER($T240)),ISBLANK($W240),NOT(ISNUMBER($X240))),0,IF(BU$132&gt;=YEAR($T240),$W240,0))</f>
        <v/>
      </c>
      <c r="BV240" s="240">
        <f>IF(OR(NOT(ISNUMBER($T240)),ISBLANK($W240),NOT(ISNUMBER($X240))),0,IF(BV$132&gt;=YEAR($T240),$W240,0))</f>
        <v/>
      </c>
      <c r="BW240" s="240">
        <f>IF(OR(NOT(ISNUMBER($T240)),ISBLANK($W240),NOT(ISNUMBER($X240))),0,IF(BW$132&gt;=YEAR($T240),$W240,0))</f>
        <v/>
      </c>
      <c r="BX240" s="240">
        <f>IF(OR(NOT(ISNUMBER($T240)),ISBLANK($W240),NOT(ISNUMBER($X240))),0,IF(BX$132&gt;=YEAR($T240),$W240,0))</f>
        <v/>
      </c>
      <c r="BY240" s="240">
        <f>IF(OR(NOT(ISNUMBER($T240)),ISBLANK($W240),NOT(ISNUMBER($X240))),0,IF(BY$132&gt;=YEAR($T240),$W240,0))</f>
        <v/>
      </c>
    </row>
    <row r="241" ht="15" customHeight="1" s="503">
      <c r="S241" s="12">
        <f>S116</f>
        <v/>
      </c>
      <c r="T241" s="176">
        <f>IFERROR( IF(ISBLANK(C122),"",IF(C122&lt;HLOOKUP(S116,$Z$275:$AC$280,5,FALSE),"",C122 ) ),"")</f>
        <v/>
      </c>
      <c r="U241" s="527">
        <f>U116</f>
        <v/>
      </c>
      <c r="V241" s="285">
        <f>V116</f>
        <v/>
      </c>
      <c r="W241" s="512">
        <f>W116</f>
        <v/>
      </c>
      <c r="X241" s="512">
        <f>X116</f>
        <v/>
      </c>
      <c r="Z241" s="240">
        <f>IF(OR(NOT(ISNUMBER($T241)),ISBLANK($W241),NOT(ISNUMBER($X241))),0,IF(Z$132&gt;=YEAR($T241),$W241,0))</f>
        <v/>
      </c>
      <c r="AA241" s="240">
        <f>IF(OR(NOT(ISNUMBER($T241)),ISBLANK($W241),NOT(ISNUMBER($X241))),0,IF(AA$132&gt;=YEAR($T241),$W241,0))</f>
        <v/>
      </c>
      <c r="AB241" s="240">
        <f>IF(OR(NOT(ISNUMBER($T241)),ISBLANK($W241),NOT(ISNUMBER($X241))),0,IF(AB$132&gt;=YEAR($T241),$W241,0))</f>
        <v/>
      </c>
      <c r="AC241" s="240">
        <f>IF(OR(NOT(ISNUMBER($T241)),ISBLANK($W241),NOT(ISNUMBER($X241))),0,IF(AC$132&gt;=YEAR($T241),$W241,0))</f>
        <v/>
      </c>
      <c r="AD241" s="240">
        <f>IF(OR(NOT(ISNUMBER($T241)),ISBLANK($W241),NOT(ISNUMBER($X241))),0,IF(AD$132&gt;=YEAR($T241),$W241,0))</f>
        <v/>
      </c>
      <c r="AE241" s="240">
        <f>IF(OR(NOT(ISNUMBER($T241)),ISBLANK($W241),NOT(ISNUMBER($X241))),0,IF(AE$132&gt;=YEAR($T241),$W241,0))</f>
        <v/>
      </c>
      <c r="AF241" s="240">
        <f>IF(OR(NOT(ISNUMBER($T241)),ISBLANK($W241),NOT(ISNUMBER($X241))),0,IF(AF$132&gt;=YEAR($T241),$W241,0))</f>
        <v/>
      </c>
      <c r="AG241" s="240">
        <f>IF(OR(NOT(ISNUMBER($T241)),ISBLANK($W241),NOT(ISNUMBER($X241))),0,IF(AG$132&gt;=YEAR($T241),$W241,0))</f>
        <v/>
      </c>
      <c r="AH241" s="240">
        <f>IF(OR(NOT(ISNUMBER($T241)),ISBLANK($W241),NOT(ISNUMBER($X241))),0,IF(AH$132&gt;=YEAR($T241),$W241,0))</f>
        <v/>
      </c>
      <c r="AI241" s="240">
        <f>IF(OR(NOT(ISNUMBER($T241)),ISBLANK($W241),NOT(ISNUMBER($X241))),0,IF(AI$132&gt;=YEAR($T241),$W241,0))</f>
        <v/>
      </c>
      <c r="AJ241" s="240">
        <f>IF(OR(NOT(ISNUMBER($T241)),ISBLANK($W241),NOT(ISNUMBER($X241))),0,IF(AJ$132&gt;=YEAR($T241),$W241,0))</f>
        <v/>
      </c>
      <c r="AK241" s="240">
        <f>IF(OR(NOT(ISNUMBER($T241)),ISBLANK($W241),NOT(ISNUMBER($X241))),0,IF(AK$132&gt;=YEAR($T241),$W241,0))</f>
        <v/>
      </c>
      <c r="AL241" s="240">
        <f>IF(OR(NOT(ISNUMBER($T241)),ISBLANK($W241),NOT(ISNUMBER($X241))),0,IF(AL$132&gt;=YEAR($T241),$W241,0))</f>
        <v/>
      </c>
      <c r="AM241" s="240">
        <f>IF(OR(NOT(ISNUMBER($T241)),ISBLANK($W241),NOT(ISNUMBER($X241))),0,IF(AM$132&gt;=YEAR($T241),$W241,0))</f>
        <v/>
      </c>
      <c r="AN241" s="240">
        <f>IF(OR(NOT(ISNUMBER($T241)),ISBLANK($W241),NOT(ISNUMBER($X241))),0,IF(AN$132&gt;=YEAR($T241),$W241,0))</f>
        <v/>
      </c>
      <c r="AO241" s="240">
        <f>IF(OR(NOT(ISNUMBER($T241)),ISBLANK($W241),NOT(ISNUMBER($X241))),0,IF(AO$132&gt;=YEAR($T241),$W241,0))</f>
        <v/>
      </c>
      <c r="AP241" s="240">
        <f>IF(OR(NOT(ISNUMBER($T241)),ISBLANK($W241),NOT(ISNUMBER($X241))),0,IF(AP$132&gt;=YEAR($T241),$W241,0))</f>
        <v/>
      </c>
      <c r="AQ241" s="240">
        <f>IF(OR(NOT(ISNUMBER($T241)),ISBLANK($W241),NOT(ISNUMBER($X241))),0,IF(AQ$132&gt;=YEAR($T241),$W241,0))</f>
        <v/>
      </c>
      <c r="AR241" s="240">
        <f>IF(OR(NOT(ISNUMBER($T241)),ISBLANK($W241),NOT(ISNUMBER($X241))),0,IF(AR$132&gt;=YEAR($T241),$W241,0))</f>
        <v/>
      </c>
      <c r="AS241" s="240">
        <f>IF(OR(NOT(ISNUMBER($T241)),ISBLANK($W241),NOT(ISNUMBER($X241))),0,IF(AS$132&gt;=YEAR($T241),$W241,0))</f>
        <v/>
      </c>
      <c r="AT241" s="240">
        <f>IF(OR(NOT(ISNUMBER($T241)),ISBLANK($W241),NOT(ISNUMBER($X241))),0,IF(AT$132&gt;=YEAR($T241),$W241,0))</f>
        <v/>
      </c>
      <c r="AU241" s="240">
        <f>IF(OR(NOT(ISNUMBER($T241)),ISBLANK($W241),NOT(ISNUMBER($X241))),0,IF(AU$132&gt;=YEAR($T241),$W241,0))</f>
        <v/>
      </c>
      <c r="AV241" s="240">
        <f>IF(OR(NOT(ISNUMBER($T241)),ISBLANK($W241),NOT(ISNUMBER($X241))),0,IF(AV$132&gt;=YEAR($T241),$W241,0))</f>
        <v/>
      </c>
      <c r="AW241" s="240">
        <f>IF(OR(NOT(ISNUMBER($T241)),ISBLANK($W241),NOT(ISNUMBER($X241))),0,IF(AW$132&gt;=YEAR($T241),$W241,0))</f>
        <v/>
      </c>
      <c r="AX241" s="240">
        <f>IF(OR(NOT(ISNUMBER($T241)),ISBLANK($W241),NOT(ISNUMBER($X241))),0,IF(AX$132&gt;=YEAR($T241),$W241,0))</f>
        <v/>
      </c>
      <c r="AY241" s="240">
        <f>IF(OR(NOT(ISNUMBER($T241)),ISBLANK($W241),NOT(ISNUMBER($X241))),0,IF(AY$132&gt;=YEAR($T241),$W241,0))</f>
        <v/>
      </c>
      <c r="AZ241" s="240">
        <f>IF(OR(NOT(ISNUMBER($T241)),ISBLANK($W241),NOT(ISNUMBER($X241))),0,IF(AZ$132&gt;=YEAR($T241),$W241,0))</f>
        <v/>
      </c>
      <c r="BA241" s="240">
        <f>IF(OR(NOT(ISNUMBER($T241)),ISBLANK($W241),NOT(ISNUMBER($X241))),0,IF(BA$132&gt;=YEAR($T241),$W241,0))</f>
        <v/>
      </c>
      <c r="BB241" s="240">
        <f>IF(OR(NOT(ISNUMBER($T241)),ISBLANK($W241),NOT(ISNUMBER($X241))),0,IF(BB$132&gt;=YEAR($T241),$W241,0))</f>
        <v/>
      </c>
      <c r="BC241" s="240">
        <f>IF(OR(NOT(ISNUMBER($T241)),ISBLANK($W241),NOT(ISNUMBER($X241))),0,IF(BC$132&gt;=YEAR($T241),$W241,0))</f>
        <v/>
      </c>
      <c r="BD241" s="240">
        <f>IF(OR(NOT(ISNUMBER($T241)),ISBLANK($W241),NOT(ISNUMBER($X241))),0,IF(BD$132&gt;=YEAR($T241),$W241,0))</f>
        <v/>
      </c>
      <c r="BE241" s="240">
        <f>IF(OR(NOT(ISNUMBER($T241)),ISBLANK($W241),NOT(ISNUMBER($X241))),0,IF(BE$132&gt;=YEAR($T241),$W241,0))</f>
        <v/>
      </c>
      <c r="BF241" s="240">
        <f>IF(OR(NOT(ISNUMBER($T241)),ISBLANK($W241),NOT(ISNUMBER($X241))),0,IF(BF$132&gt;=YEAR($T241),$W241,0))</f>
        <v/>
      </c>
      <c r="BG241" s="240">
        <f>IF(OR(NOT(ISNUMBER($T241)),ISBLANK($W241),NOT(ISNUMBER($X241))),0,IF(BG$132&gt;=YEAR($T241),$W241,0))</f>
        <v/>
      </c>
      <c r="BH241" s="240">
        <f>IF(OR(NOT(ISNUMBER($T241)),ISBLANK($W241),NOT(ISNUMBER($X241))),0,IF(BH$132&gt;=YEAR($T241),$W241,0))</f>
        <v/>
      </c>
      <c r="BI241" s="240">
        <f>IF(OR(NOT(ISNUMBER($T241)),ISBLANK($W241),NOT(ISNUMBER($X241))),0,IF(BI$132&gt;=YEAR($T241),$W241,0))</f>
        <v/>
      </c>
      <c r="BJ241" s="240">
        <f>IF(OR(NOT(ISNUMBER($T241)),ISBLANK($W241),NOT(ISNUMBER($X241))),0,IF(BJ$132&gt;=YEAR($T241),$W241,0))</f>
        <v/>
      </c>
      <c r="BK241" s="240">
        <f>IF(OR(NOT(ISNUMBER($T241)),ISBLANK($W241),NOT(ISNUMBER($X241))),0,IF(BK$132&gt;=YEAR($T241),$W241,0))</f>
        <v/>
      </c>
      <c r="BL241" s="240">
        <f>IF(OR(NOT(ISNUMBER($T241)),ISBLANK($W241),NOT(ISNUMBER($X241))),0,IF(BL$132&gt;=YEAR($T241),$W241,0))</f>
        <v/>
      </c>
      <c r="BM241" s="240">
        <f>IF(OR(NOT(ISNUMBER($T241)),ISBLANK($W241),NOT(ISNUMBER($X241))),0,IF(BM$132&gt;=YEAR($T241),$W241,0))</f>
        <v/>
      </c>
      <c r="BN241" s="240">
        <f>IF(OR(NOT(ISNUMBER($T241)),ISBLANK($W241),NOT(ISNUMBER($X241))),0,IF(BN$132&gt;=YEAR($T241),$W241,0))</f>
        <v/>
      </c>
      <c r="BO241" s="240">
        <f>IF(OR(NOT(ISNUMBER($T241)),ISBLANK($W241),NOT(ISNUMBER($X241))),0,IF(BO$132&gt;=YEAR($T241),$W241,0))</f>
        <v/>
      </c>
      <c r="BP241" s="240">
        <f>IF(OR(NOT(ISNUMBER($T241)),ISBLANK($W241),NOT(ISNUMBER($X241))),0,IF(BP$132&gt;=YEAR($T241),$W241,0))</f>
        <v/>
      </c>
      <c r="BQ241" s="240">
        <f>IF(OR(NOT(ISNUMBER($T241)),ISBLANK($W241),NOT(ISNUMBER($X241))),0,IF(BQ$132&gt;=YEAR($T241),$W241,0))</f>
        <v/>
      </c>
      <c r="BR241" s="240">
        <f>IF(OR(NOT(ISNUMBER($T241)),ISBLANK($W241),NOT(ISNUMBER($X241))),0,IF(BR$132&gt;=YEAR($T241),$W241,0))</f>
        <v/>
      </c>
      <c r="BS241" s="240">
        <f>IF(OR(NOT(ISNUMBER($T241)),ISBLANK($W241),NOT(ISNUMBER($X241))),0,IF(BS$132&gt;=YEAR($T241),$W241,0))</f>
        <v/>
      </c>
      <c r="BT241" s="240">
        <f>IF(OR(NOT(ISNUMBER($T241)),ISBLANK($W241),NOT(ISNUMBER($X241))),0,IF(BT$132&gt;=YEAR($T241),$W241,0))</f>
        <v/>
      </c>
      <c r="BU241" s="240">
        <f>IF(OR(NOT(ISNUMBER($T241)),ISBLANK($W241),NOT(ISNUMBER($X241))),0,IF(BU$132&gt;=YEAR($T241),$W241,0))</f>
        <v/>
      </c>
      <c r="BV241" s="240">
        <f>IF(OR(NOT(ISNUMBER($T241)),ISBLANK($W241),NOT(ISNUMBER($X241))),0,IF(BV$132&gt;=YEAR($T241),$W241,0))</f>
        <v/>
      </c>
      <c r="BW241" s="240">
        <f>IF(OR(NOT(ISNUMBER($T241)),ISBLANK($W241),NOT(ISNUMBER($X241))),0,IF(BW$132&gt;=YEAR($T241),$W241,0))</f>
        <v/>
      </c>
      <c r="BX241" s="240">
        <f>IF(OR(NOT(ISNUMBER($T241)),ISBLANK($W241),NOT(ISNUMBER($X241))),0,IF(BX$132&gt;=YEAR($T241),$W241,0))</f>
        <v/>
      </c>
      <c r="BY241" s="240">
        <f>IF(OR(NOT(ISNUMBER($T241)),ISBLANK($W241),NOT(ISNUMBER($X241))),0,IF(BY$132&gt;=YEAR($T241),$W241,0))</f>
        <v/>
      </c>
    </row>
    <row r="242" ht="15" customHeight="1" s="503">
      <c r="S242" s="12">
        <f>S117</f>
        <v/>
      </c>
      <c r="T242" s="176">
        <f>IFERROR( IF(ISBLANK(C123),"",IF(C123&lt;HLOOKUP(S117,$Z$275:$AC$280,5,FALSE),"",C123 ) ),"")</f>
        <v/>
      </c>
      <c r="U242" s="527">
        <f>U117</f>
        <v/>
      </c>
      <c r="V242" s="285">
        <f>V117</f>
        <v/>
      </c>
      <c r="W242" s="512">
        <f>W117</f>
        <v/>
      </c>
      <c r="X242" s="512">
        <f>X117</f>
        <v/>
      </c>
      <c r="Z242" s="240">
        <f>IF(OR(NOT(ISNUMBER($T242)),ISBLANK($W242),NOT(ISNUMBER($X242))),0,IF(Z$132&gt;=YEAR($T242),$W242,0))</f>
        <v/>
      </c>
      <c r="AA242" s="240">
        <f>IF(OR(NOT(ISNUMBER($T242)),ISBLANK($W242),NOT(ISNUMBER($X242))),0,IF(AA$132&gt;=YEAR($T242),$W242,0))</f>
        <v/>
      </c>
      <c r="AB242" s="240">
        <f>IF(OR(NOT(ISNUMBER($T242)),ISBLANK($W242),NOT(ISNUMBER($X242))),0,IF(AB$132&gt;=YEAR($T242),$W242,0))</f>
        <v/>
      </c>
      <c r="AC242" s="240">
        <f>IF(OR(NOT(ISNUMBER($T242)),ISBLANK($W242),NOT(ISNUMBER($X242))),0,IF(AC$132&gt;=YEAR($T242),$W242,0))</f>
        <v/>
      </c>
      <c r="AD242" s="240">
        <f>IF(OR(NOT(ISNUMBER($T242)),ISBLANK($W242),NOT(ISNUMBER($X242))),0,IF(AD$132&gt;=YEAR($T242),$W242,0))</f>
        <v/>
      </c>
      <c r="AE242" s="240">
        <f>IF(OR(NOT(ISNUMBER($T242)),ISBLANK($W242),NOT(ISNUMBER($X242))),0,IF(AE$132&gt;=YEAR($T242),$W242,0))</f>
        <v/>
      </c>
      <c r="AF242" s="240">
        <f>IF(OR(NOT(ISNUMBER($T242)),ISBLANK($W242),NOT(ISNUMBER($X242))),0,IF(AF$132&gt;=YEAR($T242),$W242,0))</f>
        <v/>
      </c>
      <c r="AG242" s="240">
        <f>IF(OR(NOT(ISNUMBER($T242)),ISBLANK($W242),NOT(ISNUMBER($X242))),0,IF(AG$132&gt;=YEAR($T242),$W242,0))</f>
        <v/>
      </c>
      <c r="AH242" s="240">
        <f>IF(OR(NOT(ISNUMBER($T242)),ISBLANK($W242),NOT(ISNUMBER($X242))),0,IF(AH$132&gt;=YEAR($T242),$W242,0))</f>
        <v/>
      </c>
      <c r="AI242" s="240">
        <f>IF(OR(NOT(ISNUMBER($T242)),ISBLANK($W242),NOT(ISNUMBER($X242))),0,IF(AI$132&gt;=YEAR($T242),$W242,0))</f>
        <v/>
      </c>
      <c r="AJ242" s="240">
        <f>IF(OR(NOT(ISNUMBER($T242)),ISBLANK($W242),NOT(ISNUMBER($X242))),0,IF(AJ$132&gt;=YEAR($T242),$W242,0))</f>
        <v/>
      </c>
      <c r="AK242" s="240">
        <f>IF(OR(NOT(ISNUMBER($T242)),ISBLANK($W242),NOT(ISNUMBER($X242))),0,IF(AK$132&gt;=YEAR($T242),$W242,0))</f>
        <v/>
      </c>
      <c r="AL242" s="240">
        <f>IF(OR(NOT(ISNUMBER($T242)),ISBLANK($W242),NOT(ISNUMBER($X242))),0,IF(AL$132&gt;=YEAR($T242),$W242,0))</f>
        <v/>
      </c>
      <c r="AM242" s="240">
        <f>IF(OR(NOT(ISNUMBER($T242)),ISBLANK($W242),NOT(ISNUMBER($X242))),0,IF(AM$132&gt;=YEAR($T242),$W242,0))</f>
        <v/>
      </c>
      <c r="AN242" s="240">
        <f>IF(OR(NOT(ISNUMBER($T242)),ISBLANK($W242),NOT(ISNUMBER($X242))),0,IF(AN$132&gt;=YEAR($T242),$W242,0))</f>
        <v/>
      </c>
      <c r="AO242" s="240">
        <f>IF(OR(NOT(ISNUMBER($T242)),ISBLANK($W242),NOT(ISNUMBER($X242))),0,IF(AO$132&gt;=YEAR($T242),$W242,0))</f>
        <v/>
      </c>
      <c r="AP242" s="240">
        <f>IF(OR(NOT(ISNUMBER($T242)),ISBLANK($W242),NOT(ISNUMBER($X242))),0,IF(AP$132&gt;=YEAR($T242),$W242,0))</f>
        <v/>
      </c>
      <c r="AQ242" s="240">
        <f>IF(OR(NOT(ISNUMBER($T242)),ISBLANK($W242),NOT(ISNUMBER($X242))),0,IF(AQ$132&gt;=YEAR($T242),$W242,0))</f>
        <v/>
      </c>
      <c r="AR242" s="240">
        <f>IF(OR(NOT(ISNUMBER($T242)),ISBLANK($W242),NOT(ISNUMBER($X242))),0,IF(AR$132&gt;=YEAR($T242),$W242,0))</f>
        <v/>
      </c>
      <c r="AS242" s="240">
        <f>IF(OR(NOT(ISNUMBER($T242)),ISBLANK($W242),NOT(ISNUMBER($X242))),0,IF(AS$132&gt;=YEAR($T242),$W242,0))</f>
        <v/>
      </c>
      <c r="AT242" s="240">
        <f>IF(OR(NOT(ISNUMBER($T242)),ISBLANK($W242),NOT(ISNUMBER($X242))),0,IF(AT$132&gt;=YEAR($T242),$W242,0))</f>
        <v/>
      </c>
      <c r="AU242" s="240">
        <f>IF(OR(NOT(ISNUMBER($T242)),ISBLANK($W242),NOT(ISNUMBER($X242))),0,IF(AU$132&gt;=YEAR($T242),$W242,0))</f>
        <v/>
      </c>
      <c r="AV242" s="240">
        <f>IF(OR(NOT(ISNUMBER($T242)),ISBLANK($W242),NOT(ISNUMBER($X242))),0,IF(AV$132&gt;=YEAR($T242),$W242,0))</f>
        <v/>
      </c>
      <c r="AW242" s="240">
        <f>IF(OR(NOT(ISNUMBER($T242)),ISBLANK($W242),NOT(ISNUMBER($X242))),0,IF(AW$132&gt;=YEAR($T242),$W242,0))</f>
        <v/>
      </c>
      <c r="AX242" s="240">
        <f>IF(OR(NOT(ISNUMBER($T242)),ISBLANK($W242),NOT(ISNUMBER($X242))),0,IF(AX$132&gt;=YEAR($T242),$W242,0))</f>
        <v/>
      </c>
      <c r="AY242" s="240">
        <f>IF(OR(NOT(ISNUMBER($T242)),ISBLANK($W242),NOT(ISNUMBER($X242))),0,IF(AY$132&gt;=YEAR($T242),$W242,0))</f>
        <v/>
      </c>
      <c r="AZ242" s="240">
        <f>IF(OR(NOT(ISNUMBER($T242)),ISBLANK($W242),NOT(ISNUMBER($X242))),0,IF(AZ$132&gt;=YEAR($T242),$W242,0))</f>
        <v/>
      </c>
      <c r="BA242" s="240">
        <f>IF(OR(NOT(ISNUMBER($T242)),ISBLANK($W242),NOT(ISNUMBER($X242))),0,IF(BA$132&gt;=YEAR($T242),$W242,0))</f>
        <v/>
      </c>
      <c r="BB242" s="240">
        <f>IF(OR(NOT(ISNUMBER($T242)),ISBLANK($W242),NOT(ISNUMBER($X242))),0,IF(BB$132&gt;=YEAR($T242),$W242,0))</f>
        <v/>
      </c>
      <c r="BC242" s="240">
        <f>IF(OR(NOT(ISNUMBER($T242)),ISBLANK($W242),NOT(ISNUMBER($X242))),0,IF(BC$132&gt;=YEAR($T242),$W242,0))</f>
        <v/>
      </c>
      <c r="BD242" s="240">
        <f>IF(OR(NOT(ISNUMBER($T242)),ISBLANK($W242),NOT(ISNUMBER($X242))),0,IF(BD$132&gt;=YEAR($T242),$W242,0))</f>
        <v/>
      </c>
      <c r="BE242" s="240">
        <f>IF(OR(NOT(ISNUMBER($T242)),ISBLANK($W242),NOT(ISNUMBER($X242))),0,IF(BE$132&gt;=YEAR($T242),$W242,0))</f>
        <v/>
      </c>
      <c r="BF242" s="240">
        <f>IF(OR(NOT(ISNUMBER($T242)),ISBLANK($W242),NOT(ISNUMBER($X242))),0,IF(BF$132&gt;=YEAR($T242),$W242,0))</f>
        <v/>
      </c>
      <c r="BG242" s="240">
        <f>IF(OR(NOT(ISNUMBER($T242)),ISBLANK($W242),NOT(ISNUMBER($X242))),0,IF(BG$132&gt;=YEAR($T242),$W242,0))</f>
        <v/>
      </c>
      <c r="BH242" s="240">
        <f>IF(OR(NOT(ISNUMBER($T242)),ISBLANK($W242),NOT(ISNUMBER($X242))),0,IF(BH$132&gt;=YEAR($T242),$W242,0))</f>
        <v/>
      </c>
      <c r="BI242" s="240">
        <f>IF(OR(NOT(ISNUMBER($T242)),ISBLANK($W242),NOT(ISNUMBER($X242))),0,IF(BI$132&gt;=YEAR($T242),$W242,0))</f>
        <v/>
      </c>
      <c r="BJ242" s="240">
        <f>IF(OR(NOT(ISNUMBER($T242)),ISBLANK($W242),NOT(ISNUMBER($X242))),0,IF(BJ$132&gt;=YEAR($T242),$W242,0))</f>
        <v/>
      </c>
      <c r="BK242" s="240">
        <f>IF(OR(NOT(ISNUMBER($T242)),ISBLANK($W242),NOT(ISNUMBER($X242))),0,IF(BK$132&gt;=YEAR($T242),$W242,0))</f>
        <v/>
      </c>
      <c r="BL242" s="240">
        <f>IF(OR(NOT(ISNUMBER($T242)),ISBLANK($W242),NOT(ISNUMBER($X242))),0,IF(BL$132&gt;=YEAR($T242),$W242,0))</f>
        <v/>
      </c>
      <c r="BM242" s="240">
        <f>IF(OR(NOT(ISNUMBER($T242)),ISBLANK($W242),NOT(ISNUMBER($X242))),0,IF(BM$132&gt;=YEAR($T242),$W242,0))</f>
        <v/>
      </c>
      <c r="BN242" s="240">
        <f>IF(OR(NOT(ISNUMBER($T242)),ISBLANK($W242),NOT(ISNUMBER($X242))),0,IF(BN$132&gt;=YEAR($T242),$W242,0))</f>
        <v/>
      </c>
      <c r="BO242" s="240">
        <f>IF(OR(NOT(ISNUMBER($T242)),ISBLANK($W242),NOT(ISNUMBER($X242))),0,IF(BO$132&gt;=YEAR($T242),$W242,0))</f>
        <v/>
      </c>
      <c r="BP242" s="240">
        <f>IF(OR(NOT(ISNUMBER($T242)),ISBLANK($W242),NOT(ISNUMBER($X242))),0,IF(BP$132&gt;=YEAR($T242),$W242,0))</f>
        <v/>
      </c>
      <c r="BQ242" s="240">
        <f>IF(OR(NOT(ISNUMBER($T242)),ISBLANK($W242),NOT(ISNUMBER($X242))),0,IF(BQ$132&gt;=YEAR($T242),$W242,0))</f>
        <v/>
      </c>
      <c r="BR242" s="240">
        <f>IF(OR(NOT(ISNUMBER($T242)),ISBLANK($W242),NOT(ISNUMBER($X242))),0,IF(BR$132&gt;=YEAR($T242),$W242,0))</f>
        <v/>
      </c>
      <c r="BS242" s="240">
        <f>IF(OR(NOT(ISNUMBER($T242)),ISBLANK($W242),NOT(ISNUMBER($X242))),0,IF(BS$132&gt;=YEAR($T242),$W242,0))</f>
        <v/>
      </c>
      <c r="BT242" s="240">
        <f>IF(OR(NOT(ISNUMBER($T242)),ISBLANK($W242),NOT(ISNUMBER($X242))),0,IF(BT$132&gt;=YEAR($T242),$W242,0))</f>
        <v/>
      </c>
      <c r="BU242" s="240">
        <f>IF(OR(NOT(ISNUMBER($T242)),ISBLANK($W242),NOT(ISNUMBER($X242))),0,IF(BU$132&gt;=YEAR($T242),$W242,0))</f>
        <v/>
      </c>
      <c r="BV242" s="240">
        <f>IF(OR(NOT(ISNUMBER($T242)),ISBLANK($W242),NOT(ISNUMBER($X242))),0,IF(BV$132&gt;=YEAR($T242),$W242,0))</f>
        <v/>
      </c>
      <c r="BW242" s="240">
        <f>IF(OR(NOT(ISNUMBER($T242)),ISBLANK($W242),NOT(ISNUMBER($X242))),0,IF(BW$132&gt;=YEAR($T242),$W242,0))</f>
        <v/>
      </c>
      <c r="BX242" s="240">
        <f>IF(OR(NOT(ISNUMBER($T242)),ISBLANK($W242),NOT(ISNUMBER($X242))),0,IF(BX$132&gt;=YEAR($T242),$W242,0))</f>
        <v/>
      </c>
      <c r="BY242" s="240">
        <f>IF(OR(NOT(ISNUMBER($T242)),ISBLANK($W242),NOT(ISNUMBER($X242))),0,IF(BY$132&gt;=YEAR($T242),$W242,0))</f>
        <v/>
      </c>
    </row>
    <row r="243" ht="15" customHeight="1" s="503">
      <c r="S243" s="12">
        <f>S118</f>
        <v/>
      </c>
      <c r="T243" s="176">
        <f>IFERROR( IF(ISBLANK(C124),"",IF(C124&lt;HLOOKUP(S118,$Z$275:$AC$280,5,FALSE),"",C124 ) ),"")</f>
        <v/>
      </c>
      <c r="U243" s="527">
        <f>U118</f>
        <v/>
      </c>
      <c r="V243" s="285">
        <f>V118</f>
        <v/>
      </c>
      <c r="W243" s="512">
        <f>W118</f>
        <v/>
      </c>
      <c r="X243" s="512">
        <f>X118</f>
        <v/>
      </c>
      <c r="Z243" s="240">
        <f>IF(OR(NOT(ISNUMBER($T243)),ISBLANK($W243),NOT(ISNUMBER($X243))),0,IF(Z$132&gt;=YEAR($T243),$W243,0))</f>
        <v/>
      </c>
      <c r="AA243" s="240">
        <f>IF(OR(NOT(ISNUMBER($T243)),ISBLANK($W243),NOT(ISNUMBER($X243))),0,IF(AA$132&gt;=YEAR($T243),$W243,0))</f>
        <v/>
      </c>
      <c r="AB243" s="240">
        <f>IF(OR(NOT(ISNUMBER($T243)),ISBLANK($W243),NOT(ISNUMBER($X243))),0,IF(AB$132&gt;=YEAR($T243),$W243,0))</f>
        <v/>
      </c>
      <c r="AC243" s="240">
        <f>IF(OR(NOT(ISNUMBER($T243)),ISBLANK($W243),NOT(ISNUMBER($X243))),0,IF(AC$132&gt;=YEAR($T243),$W243,0))</f>
        <v/>
      </c>
      <c r="AD243" s="240">
        <f>IF(OR(NOT(ISNUMBER($T243)),ISBLANK($W243),NOT(ISNUMBER($X243))),0,IF(AD$132&gt;=YEAR($T243),$W243,0))</f>
        <v/>
      </c>
      <c r="AE243" s="240">
        <f>IF(OR(NOT(ISNUMBER($T243)),ISBLANK($W243),NOT(ISNUMBER($X243))),0,IF(AE$132&gt;=YEAR($T243),$W243,0))</f>
        <v/>
      </c>
      <c r="AF243" s="240">
        <f>IF(OR(NOT(ISNUMBER($T243)),ISBLANK($W243),NOT(ISNUMBER($X243))),0,IF(AF$132&gt;=YEAR($T243),$W243,0))</f>
        <v/>
      </c>
      <c r="AG243" s="240">
        <f>IF(OR(NOT(ISNUMBER($T243)),ISBLANK($W243),NOT(ISNUMBER($X243))),0,IF(AG$132&gt;=YEAR($T243),$W243,0))</f>
        <v/>
      </c>
      <c r="AH243" s="240">
        <f>IF(OR(NOT(ISNUMBER($T243)),ISBLANK($W243),NOT(ISNUMBER($X243))),0,IF(AH$132&gt;=YEAR($T243),$W243,0))</f>
        <v/>
      </c>
      <c r="AI243" s="240">
        <f>IF(OR(NOT(ISNUMBER($T243)),ISBLANK($W243),NOT(ISNUMBER($X243))),0,IF(AI$132&gt;=YEAR($T243),$W243,0))</f>
        <v/>
      </c>
      <c r="AJ243" s="240">
        <f>IF(OR(NOT(ISNUMBER($T243)),ISBLANK($W243),NOT(ISNUMBER($X243))),0,IF(AJ$132&gt;=YEAR($T243),$W243,0))</f>
        <v/>
      </c>
      <c r="AK243" s="240">
        <f>IF(OR(NOT(ISNUMBER($T243)),ISBLANK($W243),NOT(ISNUMBER($X243))),0,IF(AK$132&gt;=YEAR($T243),$W243,0))</f>
        <v/>
      </c>
      <c r="AL243" s="240">
        <f>IF(OR(NOT(ISNUMBER($T243)),ISBLANK($W243),NOT(ISNUMBER($X243))),0,IF(AL$132&gt;=YEAR($T243),$W243,0))</f>
        <v/>
      </c>
      <c r="AM243" s="240">
        <f>IF(OR(NOT(ISNUMBER($T243)),ISBLANK($W243),NOT(ISNUMBER($X243))),0,IF(AM$132&gt;=YEAR($T243),$W243,0))</f>
        <v/>
      </c>
      <c r="AN243" s="240">
        <f>IF(OR(NOT(ISNUMBER($T243)),ISBLANK($W243),NOT(ISNUMBER($X243))),0,IF(AN$132&gt;=YEAR($T243),$W243,0))</f>
        <v/>
      </c>
      <c r="AO243" s="240">
        <f>IF(OR(NOT(ISNUMBER($T243)),ISBLANK($W243),NOT(ISNUMBER($X243))),0,IF(AO$132&gt;=YEAR($T243),$W243,0))</f>
        <v/>
      </c>
      <c r="AP243" s="240">
        <f>IF(OR(NOT(ISNUMBER($T243)),ISBLANK($W243),NOT(ISNUMBER($X243))),0,IF(AP$132&gt;=YEAR($T243),$W243,0))</f>
        <v/>
      </c>
      <c r="AQ243" s="240">
        <f>IF(OR(NOT(ISNUMBER($T243)),ISBLANK($W243),NOT(ISNUMBER($X243))),0,IF(AQ$132&gt;=YEAR($T243),$W243,0))</f>
        <v/>
      </c>
      <c r="AR243" s="240">
        <f>IF(OR(NOT(ISNUMBER($T243)),ISBLANK($W243),NOT(ISNUMBER($X243))),0,IF(AR$132&gt;=YEAR($T243),$W243,0))</f>
        <v/>
      </c>
      <c r="AS243" s="240">
        <f>IF(OR(NOT(ISNUMBER($T243)),ISBLANK($W243),NOT(ISNUMBER($X243))),0,IF(AS$132&gt;=YEAR($T243),$W243,0))</f>
        <v/>
      </c>
      <c r="AT243" s="240">
        <f>IF(OR(NOT(ISNUMBER($T243)),ISBLANK($W243),NOT(ISNUMBER($X243))),0,IF(AT$132&gt;=YEAR($T243),$W243,0))</f>
        <v/>
      </c>
      <c r="AU243" s="240">
        <f>IF(OR(NOT(ISNUMBER($T243)),ISBLANK($W243),NOT(ISNUMBER($X243))),0,IF(AU$132&gt;=YEAR($T243),$W243,0))</f>
        <v/>
      </c>
      <c r="AV243" s="240">
        <f>IF(OR(NOT(ISNUMBER($T243)),ISBLANK($W243),NOT(ISNUMBER($X243))),0,IF(AV$132&gt;=YEAR($T243),$W243,0))</f>
        <v/>
      </c>
      <c r="AW243" s="240">
        <f>IF(OR(NOT(ISNUMBER($T243)),ISBLANK($W243),NOT(ISNUMBER($X243))),0,IF(AW$132&gt;=YEAR($T243),$W243,0))</f>
        <v/>
      </c>
      <c r="AX243" s="240">
        <f>IF(OR(NOT(ISNUMBER($T243)),ISBLANK($W243),NOT(ISNUMBER($X243))),0,IF(AX$132&gt;=YEAR($T243),$W243,0))</f>
        <v/>
      </c>
      <c r="AY243" s="240">
        <f>IF(OR(NOT(ISNUMBER($T243)),ISBLANK($W243),NOT(ISNUMBER($X243))),0,IF(AY$132&gt;=YEAR($T243),$W243,0))</f>
        <v/>
      </c>
      <c r="AZ243" s="240">
        <f>IF(OR(NOT(ISNUMBER($T243)),ISBLANK($W243),NOT(ISNUMBER($X243))),0,IF(AZ$132&gt;=YEAR($T243),$W243,0))</f>
        <v/>
      </c>
      <c r="BA243" s="240">
        <f>IF(OR(NOT(ISNUMBER($T243)),ISBLANK($W243),NOT(ISNUMBER($X243))),0,IF(BA$132&gt;=YEAR($T243),$W243,0))</f>
        <v/>
      </c>
      <c r="BB243" s="240">
        <f>IF(OR(NOT(ISNUMBER($T243)),ISBLANK($W243),NOT(ISNUMBER($X243))),0,IF(BB$132&gt;=YEAR($T243),$W243,0))</f>
        <v/>
      </c>
      <c r="BC243" s="240">
        <f>IF(OR(NOT(ISNUMBER($T243)),ISBLANK($W243),NOT(ISNUMBER($X243))),0,IF(BC$132&gt;=YEAR($T243),$W243,0))</f>
        <v/>
      </c>
      <c r="BD243" s="240">
        <f>IF(OR(NOT(ISNUMBER($T243)),ISBLANK($W243),NOT(ISNUMBER($X243))),0,IF(BD$132&gt;=YEAR($T243),$W243,0))</f>
        <v/>
      </c>
      <c r="BE243" s="240">
        <f>IF(OR(NOT(ISNUMBER($T243)),ISBLANK($W243),NOT(ISNUMBER($X243))),0,IF(BE$132&gt;=YEAR($T243),$W243,0))</f>
        <v/>
      </c>
      <c r="BF243" s="240">
        <f>IF(OR(NOT(ISNUMBER($T243)),ISBLANK($W243),NOT(ISNUMBER($X243))),0,IF(BF$132&gt;=YEAR($T243),$W243,0))</f>
        <v/>
      </c>
      <c r="BG243" s="240">
        <f>IF(OR(NOT(ISNUMBER($T243)),ISBLANK($W243),NOT(ISNUMBER($X243))),0,IF(BG$132&gt;=YEAR($T243),$W243,0))</f>
        <v/>
      </c>
      <c r="BH243" s="240">
        <f>IF(OR(NOT(ISNUMBER($T243)),ISBLANK($W243),NOT(ISNUMBER($X243))),0,IF(BH$132&gt;=YEAR($T243),$W243,0))</f>
        <v/>
      </c>
      <c r="BI243" s="240">
        <f>IF(OR(NOT(ISNUMBER($T243)),ISBLANK($W243),NOT(ISNUMBER($X243))),0,IF(BI$132&gt;=YEAR($T243),$W243,0))</f>
        <v/>
      </c>
      <c r="BJ243" s="240">
        <f>IF(OR(NOT(ISNUMBER($T243)),ISBLANK($W243),NOT(ISNUMBER($X243))),0,IF(BJ$132&gt;=YEAR($T243),$W243,0))</f>
        <v/>
      </c>
      <c r="BK243" s="240">
        <f>IF(OR(NOT(ISNUMBER($T243)),ISBLANK($W243),NOT(ISNUMBER($X243))),0,IF(BK$132&gt;=YEAR($T243),$W243,0))</f>
        <v/>
      </c>
      <c r="BL243" s="240">
        <f>IF(OR(NOT(ISNUMBER($T243)),ISBLANK($W243),NOT(ISNUMBER($X243))),0,IF(BL$132&gt;=YEAR($T243),$W243,0))</f>
        <v/>
      </c>
      <c r="BM243" s="240">
        <f>IF(OR(NOT(ISNUMBER($T243)),ISBLANK($W243),NOT(ISNUMBER($X243))),0,IF(BM$132&gt;=YEAR($T243),$W243,0))</f>
        <v/>
      </c>
      <c r="BN243" s="240">
        <f>IF(OR(NOT(ISNUMBER($T243)),ISBLANK($W243),NOT(ISNUMBER($X243))),0,IF(BN$132&gt;=YEAR($T243),$W243,0))</f>
        <v/>
      </c>
      <c r="BO243" s="240">
        <f>IF(OR(NOT(ISNUMBER($T243)),ISBLANK($W243),NOT(ISNUMBER($X243))),0,IF(BO$132&gt;=YEAR($T243),$W243,0))</f>
        <v/>
      </c>
      <c r="BP243" s="240">
        <f>IF(OR(NOT(ISNUMBER($T243)),ISBLANK($W243),NOT(ISNUMBER($X243))),0,IF(BP$132&gt;=YEAR($T243),$W243,0))</f>
        <v/>
      </c>
      <c r="BQ243" s="240">
        <f>IF(OR(NOT(ISNUMBER($T243)),ISBLANK($W243),NOT(ISNUMBER($X243))),0,IF(BQ$132&gt;=YEAR($T243),$W243,0))</f>
        <v/>
      </c>
      <c r="BR243" s="240">
        <f>IF(OR(NOT(ISNUMBER($T243)),ISBLANK($W243),NOT(ISNUMBER($X243))),0,IF(BR$132&gt;=YEAR($T243),$W243,0))</f>
        <v/>
      </c>
      <c r="BS243" s="240">
        <f>IF(OR(NOT(ISNUMBER($T243)),ISBLANK($W243),NOT(ISNUMBER($X243))),0,IF(BS$132&gt;=YEAR($T243),$W243,0))</f>
        <v/>
      </c>
      <c r="BT243" s="240">
        <f>IF(OR(NOT(ISNUMBER($T243)),ISBLANK($W243),NOT(ISNUMBER($X243))),0,IF(BT$132&gt;=YEAR($T243),$W243,0))</f>
        <v/>
      </c>
      <c r="BU243" s="240">
        <f>IF(OR(NOT(ISNUMBER($T243)),ISBLANK($W243),NOT(ISNUMBER($X243))),0,IF(BU$132&gt;=YEAR($T243),$W243,0))</f>
        <v/>
      </c>
      <c r="BV243" s="240">
        <f>IF(OR(NOT(ISNUMBER($T243)),ISBLANK($W243),NOT(ISNUMBER($X243))),0,IF(BV$132&gt;=YEAR($T243),$W243,0))</f>
        <v/>
      </c>
      <c r="BW243" s="240">
        <f>IF(OR(NOT(ISNUMBER($T243)),ISBLANK($W243),NOT(ISNUMBER($X243))),0,IF(BW$132&gt;=YEAR($T243),$W243,0))</f>
        <v/>
      </c>
      <c r="BX243" s="240">
        <f>IF(OR(NOT(ISNUMBER($T243)),ISBLANK($W243),NOT(ISNUMBER($X243))),0,IF(BX$132&gt;=YEAR($T243),$W243,0))</f>
        <v/>
      </c>
      <c r="BY243" s="240">
        <f>IF(OR(NOT(ISNUMBER($T243)),ISBLANK($W243),NOT(ISNUMBER($X243))),0,IF(BY$132&gt;=YEAR($T243),$W243,0))</f>
        <v/>
      </c>
    </row>
    <row r="244" ht="15" customHeight="1" s="503">
      <c r="S244" s="12">
        <f>S119</f>
        <v/>
      </c>
      <c r="T244" s="176">
        <f>IFERROR( IF(ISBLANK(C125),"",IF(C125&lt;HLOOKUP(S119,$Z$275:$AC$280,5,FALSE),"",C125 ) ),"")</f>
        <v/>
      </c>
      <c r="U244" s="527">
        <f>U119</f>
        <v/>
      </c>
      <c r="V244" s="285">
        <f>V119</f>
        <v/>
      </c>
      <c r="W244" s="512">
        <f>W119</f>
        <v/>
      </c>
      <c r="X244" s="512">
        <f>X119</f>
        <v/>
      </c>
      <c r="Z244" s="240">
        <f>IF(OR(NOT(ISNUMBER($T244)),ISBLANK($W244),NOT(ISNUMBER($X244))),0,IF(Z$132&gt;=YEAR($T244),$W244,0))</f>
        <v/>
      </c>
      <c r="AA244" s="240">
        <f>IF(OR(NOT(ISNUMBER($T244)),ISBLANK($W244),NOT(ISNUMBER($X244))),0,IF(AA$132&gt;=YEAR($T244),$W244,0))</f>
        <v/>
      </c>
      <c r="AB244" s="240">
        <f>IF(OR(NOT(ISNUMBER($T244)),ISBLANK($W244),NOT(ISNUMBER($X244))),0,IF(AB$132&gt;=YEAR($T244),$W244,0))</f>
        <v/>
      </c>
      <c r="AC244" s="240">
        <f>IF(OR(NOT(ISNUMBER($T244)),ISBLANK($W244),NOT(ISNUMBER($X244))),0,IF(AC$132&gt;=YEAR($T244),$W244,0))</f>
        <v/>
      </c>
      <c r="AD244" s="240">
        <f>IF(OR(NOT(ISNUMBER($T244)),ISBLANK($W244),NOT(ISNUMBER($X244))),0,IF(AD$132&gt;=YEAR($T244),$W244,0))</f>
        <v/>
      </c>
      <c r="AE244" s="240">
        <f>IF(OR(NOT(ISNUMBER($T244)),ISBLANK($W244),NOT(ISNUMBER($X244))),0,IF(AE$132&gt;=YEAR($T244),$W244,0))</f>
        <v/>
      </c>
      <c r="AF244" s="240">
        <f>IF(OR(NOT(ISNUMBER($T244)),ISBLANK($W244),NOT(ISNUMBER($X244))),0,IF(AF$132&gt;=YEAR($T244),$W244,0))</f>
        <v/>
      </c>
      <c r="AG244" s="240">
        <f>IF(OR(NOT(ISNUMBER($T244)),ISBLANK($W244),NOT(ISNUMBER($X244))),0,IF(AG$132&gt;=YEAR($T244),$W244,0))</f>
        <v/>
      </c>
      <c r="AH244" s="240">
        <f>IF(OR(NOT(ISNUMBER($T244)),ISBLANK($W244),NOT(ISNUMBER($X244))),0,IF(AH$132&gt;=YEAR($T244),$W244,0))</f>
        <v/>
      </c>
      <c r="AI244" s="240">
        <f>IF(OR(NOT(ISNUMBER($T244)),ISBLANK($W244),NOT(ISNUMBER($X244))),0,IF(AI$132&gt;=YEAR($T244),$W244,0))</f>
        <v/>
      </c>
      <c r="AJ244" s="240">
        <f>IF(OR(NOT(ISNUMBER($T244)),ISBLANK($W244),NOT(ISNUMBER($X244))),0,IF(AJ$132&gt;=YEAR($T244),$W244,0))</f>
        <v/>
      </c>
      <c r="AK244" s="240">
        <f>IF(OR(NOT(ISNUMBER($T244)),ISBLANK($W244),NOT(ISNUMBER($X244))),0,IF(AK$132&gt;=YEAR($T244),$W244,0))</f>
        <v/>
      </c>
      <c r="AL244" s="240">
        <f>IF(OR(NOT(ISNUMBER($T244)),ISBLANK($W244),NOT(ISNUMBER($X244))),0,IF(AL$132&gt;=YEAR($T244),$W244,0))</f>
        <v/>
      </c>
      <c r="AM244" s="240">
        <f>IF(OR(NOT(ISNUMBER($T244)),ISBLANK($W244),NOT(ISNUMBER($X244))),0,IF(AM$132&gt;=YEAR($T244),$W244,0))</f>
        <v/>
      </c>
      <c r="AN244" s="240">
        <f>IF(OR(NOT(ISNUMBER($T244)),ISBLANK($W244),NOT(ISNUMBER($X244))),0,IF(AN$132&gt;=YEAR($T244),$W244,0))</f>
        <v/>
      </c>
      <c r="AO244" s="240">
        <f>IF(OR(NOT(ISNUMBER($T244)),ISBLANK($W244),NOT(ISNUMBER($X244))),0,IF(AO$132&gt;=YEAR($T244),$W244,0))</f>
        <v/>
      </c>
      <c r="AP244" s="240">
        <f>IF(OR(NOT(ISNUMBER($T244)),ISBLANK($W244),NOT(ISNUMBER($X244))),0,IF(AP$132&gt;=YEAR($T244),$W244,0))</f>
        <v/>
      </c>
      <c r="AQ244" s="240">
        <f>IF(OR(NOT(ISNUMBER($T244)),ISBLANK($W244),NOT(ISNUMBER($X244))),0,IF(AQ$132&gt;=YEAR($T244),$W244,0))</f>
        <v/>
      </c>
      <c r="AR244" s="240">
        <f>IF(OR(NOT(ISNUMBER($T244)),ISBLANK($W244),NOT(ISNUMBER($X244))),0,IF(AR$132&gt;=YEAR($T244),$W244,0))</f>
        <v/>
      </c>
      <c r="AS244" s="240">
        <f>IF(OR(NOT(ISNUMBER($T244)),ISBLANK($W244),NOT(ISNUMBER($X244))),0,IF(AS$132&gt;=YEAR($T244),$W244,0))</f>
        <v/>
      </c>
      <c r="AT244" s="240">
        <f>IF(OR(NOT(ISNUMBER($T244)),ISBLANK($W244),NOT(ISNUMBER($X244))),0,IF(AT$132&gt;=YEAR($T244),$W244,0))</f>
        <v/>
      </c>
      <c r="AU244" s="240">
        <f>IF(OR(NOT(ISNUMBER($T244)),ISBLANK($W244),NOT(ISNUMBER($X244))),0,IF(AU$132&gt;=YEAR($T244),$W244,0))</f>
        <v/>
      </c>
      <c r="AV244" s="240">
        <f>IF(OR(NOT(ISNUMBER($T244)),ISBLANK($W244),NOT(ISNUMBER($X244))),0,IF(AV$132&gt;=YEAR($T244),$W244,0))</f>
        <v/>
      </c>
      <c r="AW244" s="240">
        <f>IF(OR(NOT(ISNUMBER($T244)),ISBLANK($W244),NOT(ISNUMBER($X244))),0,IF(AW$132&gt;=YEAR($T244),$W244,0))</f>
        <v/>
      </c>
      <c r="AX244" s="240">
        <f>IF(OR(NOT(ISNUMBER($T244)),ISBLANK($W244),NOT(ISNUMBER($X244))),0,IF(AX$132&gt;=YEAR($T244),$W244,0))</f>
        <v/>
      </c>
      <c r="AY244" s="240">
        <f>IF(OR(NOT(ISNUMBER($T244)),ISBLANK($W244),NOT(ISNUMBER($X244))),0,IF(AY$132&gt;=YEAR($T244),$W244,0))</f>
        <v/>
      </c>
      <c r="AZ244" s="240">
        <f>IF(OR(NOT(ISNUMBER($T244)),ISBLANK($W244),NOT(ISNUMBER($X244))),0,IF(AZ$132&gt;=YEAR($T244),$W244,0))</f>
        <v/>
      </c>
      <c r="BA244" s="240">
        <f>IF(OR(NOT(ISNUMBER($T244)),ISBLANK($W244),NOT(ISNUMBER($X244))),0,IF(BA$132&gt;=YEAR($T244),$W244,0))</f>
        <v/>
      </c>
      <c r="BB244" s="240">
        <f>IF(OR(NOT(ISNUMBER($T244)),ISBLANK($W244),NOT(ISNUMBER($X244))),0,IF(BB$132&gt;=YEAR($T244),$W244,0))</f>
        <v/>
      </c>
      <c r="BC244" s="240">
        <f>IF(OR(NOT(ISNUMBER($T244)),ISBLANK($W244),NOT(ISNUMBER($X244))),0,IF(BC$132&gt;=YEAR($T244),$W244,0))</f>
        <v/>
      </c>
      <c r="BD244" s="240">
        <f>IF(OR(NOT(ISNUMBER($T244)),ISBLANK($W244),NOT(ISNUMBER($X244))),0,IF(BD$132&gt;=YEAR($T244),$W244,0))</f>
        <v/>
      </c>
      <c r="BE244" s="240">
        <f>IF(OR(NOT(ISNUMBER($T244)),ISBLANK($W244),NOT(ISNUMBER($X244))),0,IF(BE$132&gt;=YEAR($T244),$W244,0))</f>
        <v/>
      </c>
      <c r="BF244" s="240">
        <f>IF(OR(NOT(ISNUMBER($T244)),ISBLANK($W244),NOT(ISNUMBER($X244))),0,IF(BF$132&gt;=YEAR($T244),$W244,0))</f>
        <v/>
      </c>
      <c r="BG244" s="240">
        <f>IF(OR(NOT(ISNUMBER($T244)),ISBLANK($W244),NOT(ISNUMBER($X244))),0,IF(BG$132&gt;=YEAR($T244),$W244,0))</f>
        <v/>
      </c>
      <c r="BH244" s="240">
        <f>IF(OR(NOT(ISNUMBER($T244)),ISBLANK($W244),NOT(ISNUMBER($X244))),0,IF(BH$132&gt;=YEAR($T244),$W244,0))</f>
        <v/>
      </c>
      <c r="BI244" s="240">
        <f>IF(OR(NOT(ISNUMBER($T244)),ISBLANK($W244),NOT(ISNUMBER($X244))),0,IF(BI$132&gt;=YEAR($T244),$W244,0))</f>
        <v/>
      </c>
      <c r="BJ244" s="240">
        <f>IF(OR(NOT(ISNUMBER($T244)),ISBLANK($W244),NOT(ISNUMBER($X244))),0,IF(BJ$132&gt;=YEAR($T244),$W244,0))</f>
        <v/>
      </c>
      <c r="BK244" s="240">
        <f>IF(OR(NOT(ISNUMBER($T244)),ISBLANK($W244),NOT(ISNUMBER($X244))),0,IF(BK$132&gt;=YEAR($T244),$W244,0))</f>
        <v/>
      </c>
      <c r="BL244" s="240">
        <f>IF(OR(NOT(ISNUMBER($T244)),ISBLANK($W244),NOT(ISNUMBER($X244))),0,IF(BL$132&gt;=YEAR($T244),$W244,0))</f>
        <v/>
      </c>
      <c r="BM244" s="240">
        <f>IF(OR(NOT(ISNUMBER($T244)),ISBLANK($W244),NOT(ISNUMBER($X244))),0,IF(BM$132&gt;=YEAR($T244),$W244,0))</f>
        <v/>
      </c>
      <c r="BN244" s="240">
        <f>IF(OR(NOT(ISNUMBER($T244)),ISBLANK($W244),NOT(ISNUMBER($X244))),0,IF(BN$132&gt;=YEAR($T244),$W244,0))</f>
        <v/>
      </c>
      <c r="BO244" s="240">
        <f>IF(OR(NOT(ISNUMBER($T244)),ISBLANK($W244),NOT(ISNUMBER($X244))),0,IF(BO$132&gt;=YEAR($T244),$W244,0))</f>
        <v/>
      </c>
      <c r="BP244" s="240">
        <f>IF(OR(NOT(ISNUMBER($T244)),ISBLANK($W244),NOT(ISNUMBER($X244))),0,IF(BP$132&gt;=YEAR($T244),$W244,0))</f>
        <v/>
      </c>
      <c r="BQ244" s="240">
        <f>IF(OR(NOT(ISNUMBER($T244)),ISBLANK($W244),NOT(ISNUMBER($X244))),0,IF(BQ$132&gt;=YEAR($T244),$W244,0))</f>
        <v/>
      </c>
      <c r="BR244" s="240">
        <f>IF(OR(NOT(ISNUMBER($T244)),ISBLANK($W244),NOT(ISNUMBER($X244))),0,IF(BR$132&gt;=YEAR($T244),$W244,0))</f>
        <v/>
      </c>
      <c r="BS244" s="240">
        <f>IF(OR(NOT(ISNUMBER($T244)),ISBLANK($W244),NOT(ISNUMBER($X244))),0,IF(BS$132&gt;=YEAR($T244),$W244,0))</f>
        <v/>
      </c>
      <c r="BT244" s="240">
        <f>IF(OR(NOT(ISNUMBER($T244)),ISBLANK($W244),NOT(ISNUMBER($X244))),0,IF(BT$132&gt;=YEAR($T244),$W244,0))</f>
        <v/>
      </c>
      <c r="BU244" s="240">
        <f>IF(OR(NOT(ISNUMBER($T244)),ISBLANK($W244),NOT(ISNUMBER($X244))),0,IF(BU$132&gt;=YEAR($T244),$W244,0))</f>
        <v/>
      </c>
      <c r="BV244" s="240">
        <f>IF(OR(NOT(ISNUMBER($T244)),ISBLANK($W244),NOT(ISNUMBER($X244))),0,IF(BV$132&gt;=YEAR($T244),$W244,0))</f>
        <v/>
      </c>
      <c r="BW244" s="240">
        <f>IF(OR(NOT(ISNUMBER($T244)),ISBLANK($W244),NOT(ISNUMBER($X244))),0,IF(BW$132&gt;=YEAR($T244),$W244,0))</f>
        <v/>
      </c>
      <c r="BX244" s="240">
        <f>IF(OR(NOT(ISNUMBER($T244)),ISBLANK($W244),NOT(ISNUMBER($X244))),0,IF(BX$132&gt;=YEAR($T244),$W244,0))</f>
        <v/>
      </c>
      <c r="BY244" s="240">
        <f>IF(OR(NOT(ISNUMBER($T244)),ISBLANK($W244),NOT(ISNUMBER($X244))),0,IF(BY$132&gt;=YEAR($T244),$W244,0))</f>
        <v/>
      </c>
    </row>
    <row r="245" ht="15" customHeight="1" s="503">
      <c r="S245" s="12">
        <f>S120</f>
        <v/>
      </c>
      <c r="T245" s="176">
        <f>IFERROR( IF(ISBLANK(C126),"",IF(C126&lt;HLOOKUP(S120,$Z$275:$AC$280,5,FALSE),"",C126 ) ),"")</f>
        <v/>
      </c>
      <c r="U245" s="527">
        <f>U120</f>
        <v/>
      </c>
      <c r="V245" s="285">
        <f>V120</f>
        <v/>
      </c>
      <c r="W245" s="512">
        <f>W120</f>
        <v/>
      </c>
      <c r="X245" s="512">
        <f>X120</f>
        <v/>
      </c>
      <c r="Z245" s="240">
        <f>IF(OR(NOT(ISNUMBER($T245)),ISBLANK($W245),NOT(ISNUMBER($X245))),0,IF(Z$132&gt;=YEAR($T245),$W245,0))</f>
        <v/>
      </c>
      <c r="AA245" s="240">
        <f>IF(OR(NOT(ISNUMBER($T245)),ISBLANK($W245),NOT(ISNUMBER($X245))),0,IF(AA$132&gt;=YEAR($T245),$W245,0))</f>
        <v/>
      </c>
      <c r="AB245" s="240">
        <f>IF(OR(NOT(ISNUMBER($T245)),ISBLANK($W245),NOT(ISNUMBER($X245))),0,IF(AB$132&gt;=YEAR($T245),$W245,0))</f>
        <v/>
      </c>
      <c r="AC245" s="240">
        <f>IF(OR(NOT(ISNUMBER($T245)),ISBLANK($W245),NOT(ISNUMBER($X245))),0,IF(AC$132&gt;=YEAR($T245),$W245,0))</f>
        <v/>
      </c>
      <c r="AD245" s="240">
        <f>IF(OR(NOT(ISNUMBER($T245)),ISBLANK($W245),NOT(ISNUMBER($X245))),0,IF(AD$132&gt;=YEAR($T245),$W245,0))</f>
        <v/>
      </c>
      <c r="AE245" s="240">
        <f>IF(OR(NOT(ISNUMBER($T245)),ISBLANK($W245),NOT(ISNUMBER($X245))),0,IF(AE$132&gt;=YEAR($T245),$W245,0))</f>
        <v/>
      </c>
      <c r="AF245" s="240">
        <f>IF(OR(NOT(ISNUMBER($T245)),ISBLANK($W245),NOT(ISNUMBER($X245))),0,IF(AF$132&gt;=YEAR($T245),$W245,0))</f>
        <v/>
      </c>
      <c r="AG245" s="240">
        <f>IF(OR(NOT(ISNUMBER($T245)),ISBLANK($W245),NOT(ISNUMBER($X245))),0,IF(AG$132&gt;=YEAR($T245),$W245,0))</f>
        <v/>
      </c>
      <c r="AH245" s="240">
        <f>IF(OR(NOT(ISNUMBER($T245)),ISBLANK($W245),NOT(ISNUMBER($X245))),0,IF(AH$132&gt;=YEAR($T245),$W245,0))</f>
        <v/>
      </c>
      <c r="AI245" s="240">
        <f>IF(OR(NOT(ISNUMBER($T245)),ISBLANK($W245),NOT(ISNUMBER($X245))),0,IF(AI$132&gt;=YEAR($T245),$W245,0))</f>
        <v/>
      </c>
      <c r="AJ245" s="240">
        <f>IF(OR(NOT(ISNUMBER($T245)),ISBLANK($W245),NOT(ISNUMBER($X245))),0,IF(AJ$132&gt;=YEAR($T245),$W245,0))</f>
        <v/>
      </c>
      <c r="AK245" s="240">
        <f>IF(OR(NOT(ISNUMBER($T245)),ISBLANK($W245),NOT(ISNUMBER($X245))),0,IF(AK$132&gt;=YEAR($T245),$W245,0))</f>
        <v/>
      </c>
      <c r="AL245" s="240">
        <f>IF(OR(NOT(ISNUMBER($T245)),ISBLANK($W245),NOT(ISNUMBER($X245))),0,IF(AL$132&gt;=YEAR($T245),$W245,0))</f>
        <v/>
      </c>
      <c r="AM245" s="240">
        <f>IF(OR(NOT(ISNUMBER($T245)),ISBLANK($W245),NOT(ISNUMBER($X245))),0,IF(AM$132&gt;=YEAR($T245),$W245,0))</f>
        <v/>
      </c>
      <c r="AN245" s="240">
        <f>IF(OR(NOT(ISNUMBER($T245)),ISBLANK($W245),NOT(ISNUMBER($X245))),0,IF(AN$132&gt;=YEAR($T245),$W245,0))</f>
        <v/>
      </c>
      <c r="AO245" s="240">
        <f>IF(OR(NOT(ISNUMBER($T245)),ISBLANK($W245),NOT(ISNUMBER($X245))),0,IF(AO$132&gt;=YEAR($T245),$W245,0))</f>
        <v/>
      </c>
      <c r="AP245" s="240">
        <f>IF(OR(NOT(ISNUMBER($T245)),ISBLANK($W245),NOT(ISNUMBER($X245))),0,IF(AP$132&gt;=YEAR($T245),$W245,0))</f>
        <v/>
      </c>
      <c r="AQ245" s="240">
        <f>IF(OR(NOT(ISNUMBER($T245)),ISBLANK($W245),NOT(ISNUMBER($X245))),0,IF(AQ$132&gt;=YEAR($T245),$W245,0))</f>
        <v/>
      </c>
      <c r="AR245" s="240">
        <f>IF(OR(NOT(ISNUMBER($T245)),ISBLANK($W245),NOT(ISNUMBER($X245))),0,IF(AR$132&gt;=YEAR($T245),$W245,0))</f>
        <v/>
      </c>
      <c r="AS245" s="240">
        <f>IF(OR(NOT(ISNUMBER($T245)),ISBLANK($W245),NOT(ISNUMBER($X245))),0,IF(AS$132&gt;=YEAR($T245),$W245,0))</f>
        <v/>
      </c>
      <c r="AT245" s="240">
        <f>IF(OR(NOT(ISNUMBER($T245)),ISBLANK($W245),NOT(ISNUMBER($X245))),0,IF(AT$132&gt;=YEAR($T245),$W245,0))</f>
        <v/>
      </c>
      <c r="AU245" s="240">
        <f>IF(OR(NOT(ISNUMBER($T245)),ISBLANK($W245),NOT(ISNUMBER($X245))),0,IF(AU$132&gt;=YEAR($T245),$W245,0))</f>
        <v/>
      </c>
      <c r="AV245" s="240">
        <f>IF(OR(NOT(ISNUMBER($T245)),ISBLANK($W245),NOT(ISNUMBER($X245))),0,IF(AV$132&gt;=YEAR($T245),$W245,0))</f>
        <v/>
      </c>
      <c r="AW245" s="240">
        <f>IF(OR(NOT(ISNUMBER($T245)),ISBLANK($W245),NOT(ISNUMBER($X245))),0,IF(AW$132&gt;=YEAR($T245),$W245,0))</f>
        <v/>
      </c>
      <c r="AX245" s="240">
        <f>IF(OR(NOT(ISNUMBER($T245)),ISBLANK($W245),NOT(ISNUMBER($X245))),0,IF(AX$132&gt;=YEAR($T245),$W245,0))</f>
        <v/>
      </c>
      <c r="AY245" s="240">
        <f>IF(OR(NOT(ISNUMBER($T245)),ISBLANK($W245),NOT(ISNUMBER($X245))),0,IF(AY$132&gt;=YEAR($T245),$W245,0))</f>
        <v/>
      </c>
      <c r="AZ245" s="240">
        <f>IF(OR(NOT(ISNUMBER($T245)),ISBLANK($W245),NOT(ISNUMBER($X245))),0,IF(AZ$132&gt;=YEAR($T245),$W245,0))</f>
        <v/>
      </c>
      <c r="BA245" s="240">
        <f>IF(OR(NOT(ISNUMBER($T245)),ISBLANK($W245),NOT(ISNUMBER($X245))),0,IF(BA$132&gt;=YEAR($T245),$W245,0))</f>
        <v/>
      </c>
      <c r="BB245" s="240">
        <f>IF(OR(NOT(ISNUMBER($T245)),ISBLANK($W245),NOT(ISNUMBER($X245))),0,IF(BB$132&gt;=YEAR($T245),$W245,0))</f>
        <v/>
      </c>
      <c r="BC245" s="240">
        <f>IF(OR(NOT(ISNUMBER($T245)),ISBLANK($W245),NOT(ISNUMBER($X245))),0,IF(BC$132&gt;=YEAR($T245),$W245,0))</f>
        <v/>
      </c>
      <c r="BD245" s="240">
        <f>IF(OR(NOT(ISNUMBER($T245)),ISBLANK($W245),NOT(ISNUMBER($X245))),0,IF(BD$132&gt;=YEAR($T245),$W245,0))</f>
        <v/>
      </c>
      <c r="BE245" s="240">
        <f>IF(OR(NOT(ISNUMBER($T245)),ISBLANK($W245),NOT(ISNUMBER($X245))),0,IF(BE$132&gt;=YEAR($T245),$W245,0))</f>
        <v/>
      </c>
      <c r="BF245" s="240">
        <f>IF(OR(NOT(ISNUMBER($T245)),ISBLANK($W245),NOT(ISNUMBER($X245))),0,IF(BF$132&gt;=YEAR($T245),$W245,0))</f>
        <v/>
      </c>
      <c r="BG245" s="240">
        <f>IF(OR(NOT(ISNUMBER($T245)),ISBLANK($W245),NOT(ISNUMBER($X245))),0,IF(BG$132&gt;=YEAR($T245),$W245,0))</f>
        <v/>
      </c>
      <c r="BH245" s="240">
        <f>IF(OR(NOT(ISNUMBER($T245)),ISBLANK($W245),NOT(ISNUMBER($X245))),0,IF(BH$132&gt;=YEAR($T245),$W245,0))</f>
        <v/>
      </c>
      <c r="BI245" s="240">
        <f>IF(OR(NOT(ISNUMBER($T245)),ISBLANK($W245),NOT(ISNUMBER($X245))),0,IF(BI$132&gt;=YEAR($T245),$W245,0))</f>
        <v/>
      </c>
      <c r="BJ245" s="240">
        <f>IF(OR(NOT(ISNUMBER($T245)),ISBLANK($W245),NOT(ISNUMBER($X245))),0,IF(BJ$132&gt;=YEAR($T245),$W245,0))</f>
        <v/>
      </c>
      <c r="BK245" s="240">
        <f>IF(OR(NOT(ISNUMBER($T245)),ISBLANK($W245),NOT(ISNUMBER($X245))),0,IF(BK$132&gt;=YEAR($T245),$W245,0))</f>
        <v/>
      </c>
      <c r="BL245" s="240">
        <f>IF(OR(NOT(ISNUMBER($T245)),ISBLANK($W245),NOT(ISNUMBER($X245))),0,IF(BL$132&gt;=YEAR($T245),$W245,0))</f>
        <v/>
      </c>
      <c r="BM245" s="240">
        <f>IF(OR(NOT(ISNUMBER($T245)),ISBLANK($W245),NOT(ISNUMBER($X245))),0,IF(BM$132&gt;=YEAR($T245),$W245,0))</f>
        <v/>
      </c>
      <c r="BN245" s="240">
        <f>IF(OR(NOT(ISNUMBER($T245)),ISBLANK($W245),NOT(ISNUMBER($X245))),0,IF(BN$132&gt;=YEAR($T245),$W245,0))</f>
        <v/>
      </c>
      <c r="BO245" s="240">
        <f>IF(OR(NOT(ISNUMBER($T245)),ISBLANK($W245),NOT(ISNUMBER($X245))),0,IF(BO$132&gt;=YEAR($T245),$W245,0))</f>
        <v/>
      </c>
      <c r="BP245" s="240">
        <f>IF(OR(NOT(ISNUMBER($T245)),ISBLANK($W245),NOT(ISNUMBER($X245))),0,IF(BP$132&gt;=YEAR($T245),$W245,0))</f>
        <v/>
      </c>
      <c r="BQ245" s="240">
        <f>IF(OR(NOT(ISNUMBER($T245)),ISBLANK($W245),NOT(ISNUMBER($X245))),0,IF(BQ$132&gt;=YEAR($T245),$W245,0))</f>
        <v/>
      </c>
      <c r="BR245" s="240">
        <f>IF(OR(NOT(ISNUMBER($T245)),ISBLANK($W245),NOT(ISNUMBER($X245))),0,IF(BR$132&gt;=YEAR($T245),$W245,0))</f>
        <v/>
      </c>
      <c r="BS245" s="240">
        <f>IF(OR(NOT(ISNUMBER($T245)),ISBLANK($W245),NOT(ISNUMBER($X245))),0,IF(BS$132&gt;=YEAR($T245),$W245,0))</f>
        <v/>
      </c>
      <c r="BT245" s="240">
        <f>IF(OR(NOT(ISNUMBER($T245)),ISBLANK($W245),NOT(ISNUMBER($X245))),0,IF(BT$132&gt;=YEAR($T245),$W245,0))</f>
        <v/>
      </c>
      <c r="BU245" s="240">
        <f>IF(OR(NOT(ISNUMBER($T245)),ISBLANK($W245),NOT(ISNUMBER($X245))),0,IF(BU$132&gt;=YEAR($T245),$W245,0))</f>
        <v/>
      </c>
      <c r="BV245" s="240">
        <f>IF(OR(NOT(ISNUMBER($T245)),ISBLANK($W245),NOT(ISNUMBER($X245))),0,IF(BV$132&gt;=YEAR($T245),$W245,0))</f>
        <v/>
      </c>
      <c r="BW245" s="240">
        <f>IF(OR(NOT(ISNUMBER($T245)),ISBLANK($W245),NOT(ISNUMBER($X245))),0,IF(BW$132&gt;=YEAR($T245),$W245,0))</f>
        <v/>
      </c>
      <c r="BX245" s="240">
        <f>IF(OR(NOT(ISNUMBER($T245)),ISBLANK($W245),NOT(ISNUMBER($X245))),0,IF(BX$132&gt;=YEAR($T245),$W245,0))</f>
        <v/>
      </c>
      <c r="BY245" s="240">
        <f>IF(OR(NOT(ISNUMBER($T245)),ISBLANK($W245),NOT(ISNUMBER($X245))),0,IF(BY$132&gt;=YEAR($T245),$W245,0))</f>
        <v/>
      </c>
    </row>
    <row r="246" ht="15" customHeight="1" s="503">
      <c r="S246" s="12">
        <f>S121</f>
        <v/>
      </c>
      <c r="T246" s="176">
        <f>IFERROR( IF(ISBLANK(C127),"",IF(C127&lt;HLOOKUP(S121,$Z$275:$AC$280,5,FALSE),"",C127 ) ),"")</f>
        <v/>
      </c>
      <c r="U246" s="527">
        <f>U121</f>
        <v/>
      </c>
      <c r="V246" s="285">
        <f>V121</f>
        <v/>
      </c>
      <c r="W246" s="512">
        <f>W121</f>
        <v/>
      </c>
      <c r="X246" s="512">
        <f>X121</f>
        <v/>
      </c>
      <c r="Z246" s="240">
        <f>IF(OR(NOT(ISNUMBER($T246)),ISBLANK($W246),NOT(ISNUMBER($X246))),0,IF(Z$132&gt;=YEAR($T246),$W246,0))</f>
        <v/>
      </c>
      <c r="AA246" s="240">
        <f>IF(OR(NOT(ISNUMBER($T246)),ISBLANK($W246),NOT(ISNUMBER($X246))),0,IF(AA$132&gt;=YEAR($T246),$W246,0))</f>
        <v/>
      </c>
      <c r="AB246" s="240">
        <f>IF(OR(NOT(ISNUMBER($T246)),ISBLANK($W246),NOT(ISNUMBER($X246))),0,IF(AB$132&gt;=YEAR($T246),$W246,0))</f>
        <v/>
      </c>
      <c r="AC246" s="240">
        <f>IF(OR(NOT(ISNUMBER($T246)),ISBLANK($W246),NOT(ISNUMBER($X246))),0,IF(AC$132&gt;=YEAR($T246),$W246,0))</f>
        <v/>
      </c>
      <c r="AD246" s="240">
        <f>IF(OR(NOT(ISNUMBER($T246)),ISBLANK($W246),NOT(ISNUMBER($X246))),0,IF(AD$132&gt;=YEAR($T246),$W246,0))</f>
        <v/>
      </c>
      <c r="AE246" s="240">
        <f>IF(OR(NOT(ISNUMBER($T246)),ISBLANK($W246),NOT(ISNUMBER($X246))),0,IF(AE$132&gt;=YEAR($T246),$W246,0))</f>
        <v/>
      </c>
      <c r="AF246" s="240">
        <f>IF(OR(NOT(ISNUMBER($T246)),ISBLANK($W246),NOT(ISNUMBER($X246))),0,IF(AF$132&gt;=YEAR($T246),$W246,0))</f>
        <v/>
      </c>
      <c r="AG246" s="240">
        <f>IF(OR(NOT(ISNUMBER($T246)),ISBLANK($W246),NOT(ISNUMBER($X246))),0,IF(AG$132&gt;=YEAR($T246),$W246,0))</f>
        <v/>
      </c>
      <c r="AH246" s="240">
        <f>IF(OR(NOT(ISNUMBER($T246)),ISBLANK($W246),NOT(ISNUMBER($X246))),0,IF(AH$132&gt;=YEAR($T246),$W246,0))</f>
        <v/>
      </c>
      <c r="AI246" s="240">
        <f>IF(OR(NOT(ISNUMBER($T246)),ISBLANK($W246),NOT(ISNUMBER($X246))),0,IF(AI$132&gt;=YEAR($T246),$W246,0))</f>
        <v/>
      </c>
      <c r="AJ246" s="240">
        <f>IF(OR(NOT(ISNUMBER($T246)),ISBLANK($W246),NOT(ISNUMBER($X246))),0,IF(AJ$132&gt;=YEAR($T246),$W246,0))</f>
        <v/>
      </c>
      <c r="AK246" s="240">
        <f>IF(OR(NOT(ISNUMBER($T246)),ISBLANK($W246),NOT(ISNUMBER($X246))),0,IF(AK$132&gt;=YEAR($T246),$W246,0))</f>
        <v/>
      </c>
      <c r="AL246" s="240">
        <f>IF(OR(NOT(ISNUMBER($T246)),ISBLANK($W246),NOT(ISNUMBER($X246))),0,IF(AL$132&gt;=YEAR($T246),$W246,0))</f>
        <v/>
      </c>
      <c r="AM246" s="240">
        <f>IF(OR(NOT(ISNUMBER($T246)),ISBLANK($W246),NOT(ISNUMBER($X246))),0,IF(AM$132&gt;=YEAR($T246),$W246,0))</f>
        <v/>
      </c>
      <c r="AN246" s="240">
        <f>IF(OR(NOT(ISNUMBER($T246)),ISBLANK($W246),NOT(ISNUMBER($X246))),0,IF(AN$132&gt;=YEAR($T246),$W246,0))</f>
        <v/>
      </c>
      <c r="AO246" s="240">
        <f>IF(OR(NOT(ISNUMBER($T246)),ISBLANK($W246),NOT(ISNUMBER($X246))),0,IF(AO$132&gt;=YEAR($T246),$W246,0))</f>
        <v/>
      </c>
      <c r="AP246" s="240">
        <f>IF(OR(NOT(ISNUMBER($T246)),ISBLANK($W246),NOT(ISNUMBER($X246))),0,IF(AP$132&gt;=YEAR($T246),$W246,0))</f>
        <v/>
      </c>
      <c r="AQ246" s="240">
        <f>IF(OR(NOT(ISNUMBER($T246)),ISBLANK($W246),NOT(ISNUMBER($X246))),0,IF(AQ$132&gt;=YEAR($T246),$W246,0))</f>
        <v/>
      </c>
      <c r="AR246" s="240">
        <f>IF(OR(NOT(ISNUMBER($T246)),ISBLANK($W246),NOT(ISNUMBER($X246))),0,IF(AR$132&gt;=YEAR($T246),$W246,0))</f>
        <v/>
      </c>
      <c r="AS246" s="240">
        <f>IF(OR(NOT(ISNUMBER($T246)),ISBLANK($W246),NOT(ISNUMBER($X246))),0,IF(AS$132&gt;=YEAR($T246),$W246,0))</f>
        <v/>
      </c>
      <c r="AT246" s="240">
        <f>IF(OR(NOT(ISNUMBER($T246)),ISBLANK($W246),NOT(ISNUMBER($X246))),0,IF(AT$132&gt;=YEAR($T246),$W246,0))</f>
        <v/>
      </c>
      <c r="AU246" s="240">
        <f>IF(OR(NOT(ISNUMBER($T246)),ISBLANK($W246),NOT(ISNUMBER($X246))),0,IF(AU$132&gt;=YEAR($T246),$W246,0))</f>
        <v/>
      </c>
      <c r="AV246" s="240">
        <f>IF(OR(NOT(ISNUMBER($T246)),ISBLANK($W246),NOT(ISNUMBER($X246))),0,IF(AV$132&gt;=YEAR($T246),$W246,0))</f>
        <v/>
      </c>
      <c r="AW246" s="240">
        <f>IF(OR(NOT(ISNUMBER($T246)),ISBLANK($W246),NOT(ISNUMBER($X246))),0,IF(AW$132&gt;=YEAR($T246),$W246,0))</f>
        <v/>
      </c>
      <c r="AX246" s="240">
        <f>IF(OR(NOT(ISNUMBER($T246)),ISBLANK($W246),NOT(ISNUMBER($X246))),0,IF(AX$132&gt;=YEAR($T246),$W246,0))</f>
        <v/>
      </c>
      <c r="AY246" s="240">
        <f>IF(OR(NOT(ISNUMBER($T246)),ISBLANK($W246),NOT(ISNUMBER($X246))),0,IF(AY$132&gt;=YEAR($T246),$W246,0))</f>
        <v/>
      </c>
      <c r="AZ246" s="240">
        <f>IF(OR(NOT(ISNUMBER($T246)),ISBLANK($W246),NOT(ISNUMBER($X246))),0,IF(AZ$132&gt;=YEAR($T246),$W246,0))</f>
        <v/>
      </c>
      <c r="BA246" s="240">
        <f>IF(OR(NOT(ISNUMBER($T246)),ISBLANK($W246),NOT(ISNUMBER($X246))),0,IF(BA$132&gt;=YEAR($T246),$W246,0))</f>
        <v/>
      </c>
      <c r="BB246" s="240">
        <f>IF(OR(NOT(ISNUMBER($T246)),ISBLANK($W246),NOT(ISNUMBER($X246))),0,IF(BB$132&gt;=YEAR($T246),$W246,0))</f>
        <v/>
      </c>
      <c r="BC246" s="240">
        <f>IF(OR(NOT(ISNUMBER($T246)),ISBLANK($W246),NOT(ISNUMBER($X246))),0,IF(BC$132&gt;=YEAR($T246),$W246,0))</f>
        <v/>
      </c>
      <c r="BD246" s="240">
        <f>IF(OR(NOT(ISNUMBER($T246)),ISBLANK($W246),NOT(ISNUMBER($X246))),0,IF(BD$132&gt;=YEAR($T246),$W246,0))</f>
        <v/>
      </c>
      <c r="BE246" s="240">
        <f>IF(OR(NOT(ISNUMBER($T246)),ISBLANK($W246),NOT(ISNUMBER($X246))),0,IF(BE$132&gt;=YEAR($T246),$W246,0))</f>
        <v/>
      </c>
      <c r="BF246" s="240">
        <f>IF(OR(NOT(ISNUMBER($T246)),ISBLANK($W246),NOT(ISNUMBER($X246))),0,IF(BF$132&gt;=YEAR($T246),$W246,0))</f>
        <v/>
      </c>
      <c r="BG246" s="240">
        <f>IF(OR(NOT(ISNUMBER($T246)),ISBLANK($W246),NOT(ISNUMBER($X246))),0,IF(BG$132&gt;=YEAR($T246),$W246,0))</f>
        <v/>
      </c>
      <c r="BH246" s="240">
        <f>IF(OR(NOT(ISNUMBER($T246)),ISBLANK($W246),NOT(ISNUMBER($X246))),0,IF(BH$132&gt;=YEAR($T246),$W246,0))</f>
        <v/>
      </c>
      <c r="BI246" s="240">
        <f>IF(OR(NOT(ISNUMBER($T246)),ISBLANK($W246),NOT(ISNUMBER($X246))),0,IF(BI$132&gt;=YEAR($T246),$W246,0))</f>
        <v/>
      </c>
      <c r="BJ246" s="240">
        <f>IF(OR(NOT(ISNUMBER($T246)),ISBLANK($W246),NOT(ISNUMBER($X246))),0,IF(BJ$132&gt;=YEAR($T246),$W246,0))</f>
        <v/>
      </c>
      <c r="BK246" s="240">
        <f>IF(OR(NOT(ISNUMBER($T246)),ISBLANK($W246),NOT(ISNUMBER($X246))),0,IF(BK$132&gt;=YEAR($T246),$W246,0))</f>
        <v/>
      </c>
      <c r="BL246" s="240">
        <f>IF(OR(NOT(ISNUMBER($T246)),ISBLANK($W246),NOT(ISNUMBER($X246))),0,IF(BL$132&gt;=YEAR($T246),$W246,0))</f>
        <v/>
      </c>
      <c r="BM246" s="240">
        <f>IF(OR(NOT(ISNUMBER($T246)),ISBLANK($W246),NOT(ISNUMBER($X246))),0,IF(BM$132&gt;=YEAR($T246),$W246,0))</f>
        <v/>
      </c>
      <c r="BN246" s="240">
        <f>IF(OR(NOT(ISNUMBER($T246)),ISBLANK($W246),NOT(ISNUMBER($X246))),0,IF(BN$132&gt;=YEAR($T246),$W246,0))</f>
        <v/>
      </c>
      <c r="BO246" s="240">
        <f>IF(OR(NOT(ISNUMBER($T246)),ISBLANK($W246),NOT(ISNUMBER($X246))),0,IF(BO$132&gt;=YEAR($T246),$W246,0))</f>
        <v/>
      </c>
      <c r="BP246" s="240">
        <f>IF(OR(NOT(ISNUMBER($T246)),ISBLANK($W246),NOT(ISNUMBER($X246))),0,IF(BP$132&gt;=YEAR($T246),$W246,0))</f>
        <v/>
      </c>
      <c r="BQ246" s="240">
        <f>IF(OR(NOT(ISNUMBER($T246)),ISBLANK($W246),NOT(ISNUMBER($X246))),0,IF(BQ$132&gt;=YEAR($T246),$W246,0))</f>
        <v/>
      </c>
      <c r="BR246" s="240">
        <f>IF(OR(NOT(ISNUMBER($T246)),ISBLANK($W246),NOT(ISNUMBER($X246))),0,IF(BR$132&gt;=YEAR($T246),$W246,0))</f>
        <v/>
      </c>
      <c r="BS246" s="240">
        <f>IF(OR(NOT(ISNUMBER($T246)),ISBLANK($W246),NOT(ISNUMBER($X246))),0,IF(BS$132&gt;=YEAR($T246),$W246,0))</f>
        <v/>
      </c>
      <c r="BT246" s="240">
        <f>IF(OR(NOT(ISNUMBER($T246)),ISBLANK($W246),NOT(ISNUMBER($X246))),0,IF(BT$132&gt;=YEAR($T246),$W246,0))</f>
        <v/>
      </c>
      <c r="BU246" s="240">
        <f>IF(OR(NOT(ISNUMBER($T246)),ISBLANK($W246),NOT(ISNUMBER($X246))),0,IF(BU$132&gt;=YEAR($T246),$W246,0))</f>
        <v/>
      </c>
      <c r="BV246" s="240">
        <f>IF(OR(NOT(ISNUMBER($T246)),ISBLANK($W246),NOT(ISNUMBER($X246))),0,IF(BV$132&gt;=YEAR($T246),$W246,0))</f>
        <v/>
      </c>
      <c r="BW246" s="240">
        <f>IF(OR(NOT(ISNUMBER($T246)),ISBLANK($W246),NOT(ISNUMBER($X246))),0,IF(BW$132&gt;=YEAR($T246),$W246,0))</f>
        <v/>
      </c>
      <c r="BX246" s="240">
        <f>IF(OR(NOT(ISNUMBER($T246)),ISBLANK($W246),NOT(ISNUMBER($X246))),0,IF(BX$132&gt;=YEAR($T246),$W246,0))</f>
        <v/>
      </c>
      <c r="BY246" s="240">
        <f>IF(OR(NOT(ISNUMBER($T246)),ISBLANK($W246),NOT(ISNUMBER($X246))),0,IF(BY$132&gt;=YEAR($T246),$W246,0))</f>
        <v/>
      </c>
    </row>
    <row r="247" ht="15" customHeight="1" s="503">
      <c r="S247" s="12">
        <f>S122</f>
        <v/>
      </c>
      <c r="T247" s="176">
        <f>IFERROR( IF(ISBLANK(C128),"",IF(C128&lt;HLOOKUP(S122,$Z$275:$AC$280,5,FALSE),"",C128 ) ),"")</f>
        <v/>
      </c>
      <c r="U247" s="527">
        <f>U122</f>
        <v/>
      </c>
      <c r="V247" s="285">
        <f>V122</f>
        <v/>
      </c>
      <c r="W247" s="512">
        <f>W122</f>
        <v/>
      </c>
      <c r="X247" s="512">
        <f>X122</f>
        <v/>
      </c>
      <c r="Z247" s="240">
        <f>IF(OR(NOT(ISNUMBER($T247)),ISBLANK($W247),NOT(ISNUMBER($X247))),0,IF(Z$132&gt;=YEAR($T247),$W247,0))</f>
        <v/>
      </c>
      <c r="AA247" s="240">
        <f>IF(OR(NOT(ISNUMBER($T247)),ISBLANK($W247),NOT(ISNUMBER($X247))),0,IF(AA$132&gt;=YEAR($T247),$W247,0))</f>
        <v/>
      </c>
      <c r="AB247" s="240">
        <f>IF(OR(NOT(ISNUMBER($T247)),ISBLANK($W247),NOT(ISNUMBER($X247))),0,IF(AB$132&gt;=YEAR($T247),$W247,0))</f>
        <v/>
      </c>
      <c r="AC247" s="240">
        <f>IF(OR(NOT(ISNUMBER($T247)),ISBLANK($W247),NOT(ISNUMBER($X247))),0,IF(AC$132&gt;=YEAR($T247),$W247,0))</f>
        <v/>
      </c>
      <c r="AD247" s="240">
        <f>IF(OR(NOT(ISNUMBER($T247)),ISBLANK($W247),NOT(ISNUMBER($X247))),0,IF(AD$132&gt;=YEAR($T247),$W247,0))</f>
        <v/>
      </c>
      <c r="AE247" s="240">
        <f>IF(OR(NOT(ISNUMBER($T247)),ISBLANK($W247),NOT(ISNUMBER($X247))),0,IF(AE$132&gt;=YEAR($T247),$W247,0))</f>
        <v/>
      </c>
      <c r="AF247" s="240">
        <f>IF(OR(NOT(ISNUMBER($T247)),ISBLANK($W247),NOT(ISNUMBER($X247))),0,IF(AF$132&gt;=YEAR($T247),$W247,0))</f>
        <v/>
      </c>
      <c r="AG247" s="240">
        <f>IF(OR(NOT(ISNUMBER($T247)),ISBLANK($W247),NOT(ISNUMBER($X247))),0,IF(AG$132&gt;=YEAR($T247),$W247,0))</f>
        <v/>
      </c>
      <c r="AH247" s="240">
        <f>IF(OR(NOT(ISNUMBER($T247)),ISBLANK($W247),NOT(ISNUMBER($X247))),0,IF(AH$132&gt;=YEAR($T247),$W247,0))</f>
        <v/>
      </c>
      <c r="AI247" s="240">
        <f>IF(OR(NOT(ISNUMBER($T247)),ISBLANK($W247),NOT(ISNUMBER($X247))),0,IF(AI$132&gt;=YEAR($T247),$W247,0))</f>
        <v/>
      </c>
      <c r="AJ247" s="240">
        <f>IF(OR(NOT(ISNUMBER($T247)),ISBLANK($W247),NOT(ISNUMBER($X247))),0,IF(AJ$132&gt;=YEAR($T247),$W247,0))</f>
        <v/>
      </c>
      <c r="AK247" s="240">
        <f>IF(OR(NOT(ISNUMBER($T247)),ISBLANK($W247),NOT(ISNUMBER($X247))),0,IF(AK$132&gt;=YEAR($T247),$W247,0))</f>
        <v/>
      </c>
      <c r="AL247" s="240">
        <f>IF(OR(NOT(ISNUMBER($T247)),ISBLANK($W247),NOT(ISNUMBER($X247))),0,IF(AL$132&gt;=YEAR($T247),$W247,0))</f>
        <v/>
      </c>
      <c r="AM247" s="240">
        <f>IF(OR(NOT(ISNUMBER($T247)),ISBLANK($W247),NOT(ISNUMBER($X247))),0,IF(AM$132&gt;=YEAR($T247),$W247,0))</f>
        <v/>
      </c>
      <c r="AN247" s="240">
        <f>IF(OR(NOT(ISNUMBER($T247)),ISBLANK($W247),NOT(ISNUMBER($X247))),0,IF(AN$132&gt;=YEAR($T247),$W247,0))</f>
        <v/>
      </c>
      <c r="AO247" s="240">
        <f>IF(OR(NOT(ISNUMBER($T247)),ISBLANK($W247),NOT(ISNUMBER($X247))),0,IF(AO$132&gt;=YEAR($T247),$W247,0))</f>
        <v/>
      </c>
      <c r="AP247" s="240">
        <f>IF(OR(NOT(ISNUMBER($T247)),ISBLANK($W247),NOT(ISNUMBER($X247))),0,IF(AP$132&gt;=YEAR($T247),$W247,0))</f>
        <v/>
      </c>
      <c r="AQ247" s="240">
        <f>IF(OR(NOT(ISNUMBER($T247)),ISBLANK($W247),NOT(ISNUMBER($X247))),0,IF(AQ$132&gt;=YEAR($T247),$W247,0))</f>
        <v/>
      </c>
      <c r="AR247" s="240">
        <f>IF(OR(NOT(ISNUMBER($T247)),ISBLANK($W247),NOT(ISNUMBER($X247))),0,IF(AR$132&gt;=YEAR($T247),$W247,0))</f>
        <v/>
      </c>
      <c r="AS247" s="240">
        <f>IF(OR(NOT(ISNUMBER($T247)),ISBLANK($W247),NOT(ISNUMBER($X247))),0,IF(AS$132&gt;=YEAR($T247),$W247,0))</f>
        <v/>
      </c>
      <c r="AT247" s="240">
        <f>IF(OR(NOT(ISNUMBER($T247)),ISBLANK($W247),NOT(ISNUMBER($X247))),0,IF(AT$132&gt;=YEAR($T247),$W247,0))</f>
        <v/>
      </c>
      <c r="AU247" s="240">
        <f>IF(OR(NOT(ISNUMBER($T247)),ISBLANK($W247),NOT(ISNUMBER($X247))),0,IF(AU$132&gt;=YEAR($T247),$W247,0))</f>
        <v/>
      </c>
      <c r="AV247" s="240">
        <f>IF(OR(NOT(ISNUMBER($T247)),ISBLANK($W247),NOT(ISNUMBER($X247))),0,IF(AV$132&gt;=YEAR($T247),$W247,0))</f>
        <v/>
      </c>
      <c r="AW247" s="240">
        <f>IF(OR(NOT(ISNUMBER($T247)),ISBLANK($W247),NOT(ISNUMBER($X247))),0,IF(AW$132&gt;=YEAR($T247),$W247,0))</f>
        <v/>
      </c>
      <c r="AX247" s="240">
        <f>IF(OR(NOT(ISNUMBER($T247)),ISBLANK($W247),NOT(ISNUMBER($X247))),0,IF(AX$132&gt;=YEAR($T247),$W247,0))</f>
        <v/>
      </c>
      <c r="AY247" s="240">
        <f>IF(OR(NOT(ISNUMBER($T247)),ISBLANK($W247),NOT(ISNUMBER($X247))),0,IF(AY$132&gt;=YEAR($T247),$W247,0))</f>
        <v/>
      </c>
      <c r="AZ247" s="240">
        <f>IF(OR(NOT(ISNUMBER($T247)),ISBLANK($W247),NOT(ISNUMBER($X247))),0,IF(AZ$132&gt;=YEAR($T247),$W247,0))</f>
        <v/>
      </c>
      <c r="BA247" s="240">
        <f>IF(OR(NOT(ISNUMBER($T247)),ISBLANK($W247),NOT(ISNUMBER($X247))),0,IF(BA$132&gt;=YEAR($T247),$W247,0))</f>
        <v/>
      </c>
      <c r="BB247" s="240">
        <f>IF(OR(NOT(ISNUMBER($T247)),ISBLANK($W247),NOT(ISNUMBER($X247))),0,IF(BB$132&gt;=YEAR($T247),$W247,0))</f>
        <v/>
      </c>
      <c r="BC247" s="240">
        <f>IF(OR(NOT(ISNUMBER($T247)),ISBLANK($W247),NOT(ISNUMBER($X247))),0,IF(BC$132&gt;=YEAR($T247),$W247,0))</f>
        <v/>
      </c>
      <c r="BD247" s="240">
        <f>IF(OR(NOT(ISNUMBER($T247)),ISBLANK($W247),NOT(ISNUMBER($X247))),0,IF(BD$132&gt;=YEAR($T247),$W247,0))</f>
        <v/>
      </c>
      <c r="BE247" s="240">
        <f>IF(OR(NOT(ISNUMBER($T247)),ISBLANK($W247),NOT(ISNUMBER($X247))),0,IF(BE$132&gt;=YEAR($T247),$W247,0))</f>
        <v/>
      </c>
      <c r="BF247" s="240">
        <f>IF(OR(NOT(ISNUMBER($T247)),ISBLANK($W247),NOT(ISNUMBER($X247))),0,IF(BF$132&gt;=YEAR($T247),$W247,0))</f>
        <v/>
      </c>
      <c r="BG247" s="240">
        <f>IF(OR(NOT(ISNUMBER($T247)),ISBLANK($W247),NOT(ISNUMBER($X247))),0,IF(BG$132&gt;=YEAR($T247),$W247,0))</f>
        <v/>
      </c>
      <c r="BH247" s="240">
        <f>IF(OR(NOT(ISNUMBER($T247)),ISBLANK($W247),NOT(ISNUMBER($X247))),0,IF(BH$132&gt;=YEAR($T247),$W247,0))</f>
        <v/>
      </c>
      <c r="BI247" s="240">
        <f>IF(OR(NOT(ISNUMBER($T247)),ISBLANK($W247),NOT(ISNUMBER($X247))),0,IF(BI$132&gt;=YEAR($T247),$W247,0))</f>
        <v/>
      </c>
      <c r="BJ247" s="240">
        <f>IF(OR(NOT(ISNUMBER($T247)),ISBLANK($W247),NOT(ISNUMBER($X247))),0,IF(BJ$132&gt;=YEAR($T247),$W247,0))</f>
        <v/>
      </c>
      <c r="BK247" s="240">
        <f>IF(OR(NOT(ISNUMBER($T247)),ISBLANK($W247),NOT(ISNUMBER($X247))),0,IF(BK$132&gt;=YEAR($T247),$W247,0))</f>
        <v/>
      </c>
      <c r="BL247" s="240">
        <f>IF(OR(NOT(ISNUMBER($T247)),ISBLANK($W247),NOT(ISNUMBER($X247))),0,IF(BL$132&gt;=YEAR($T247),$W247,0))</f>
        <v/>
      </c>
      <c r="BM247" s="240">
        <f>IF(OR(NOT(ISNUMBER($T247)),ISBLANK($W247),NOT(ISNUMBER($X247))),0,IF(BM$132&gt;=YEAR($T247),$W247,0))</f>
        <v/>
      </c>
      <c r="BN247" s="240">
        <f>IF(OR(NOT(ISNUMBER($T247)),ISBLANK($W247),NOT(ISNUMBER($X247))),0,IF(BN$132&gt;=YEAR($T247),$W247,0))</f>
        <v/>
      </c>
      <c r="BO247" s="240">
        <f>IF(OR(NOT(ISNUMBER($T247)),ISBLANK($W247),NOT(ISNUMBER($X247))),0,IF(BO$132&gt;=YEAR($T247),$W247,0))</f>
        <v/>
      </c>
      <c r="BP247" s="240">
        <f>IF(OR(NOT(ISNUMBER($T247)),ISBLANK($W247),NOT(ISNUMBER($X247))),0,IF(BP$132&gt;=YEAR($T247),$W247,0))</f>
        <v/>
      </c>
      <c r="BQ247" s="240">
        <f>IF(OR(NOT(ISNUMBER($T247)),ISBLANK($W247),NOT(ISNUMBER($X247))),0,IF(BQ$132&gt;=YEAR($T247),$W247,0))</f>
        <v/>
      </c>
      <c r="BR247" s="240">
        <f>IF(OR(NOT(ISNUMBER($T247)),ISBLANK($W247),NOT(ISNUMBER($X247))),0,IF(BR$132&gt;=YEAR($T247),$W247,0))</f>
        <v/>
      </c>
      <c r="BS247" s="240">
        <f>IF(OR(NOT(ISNUMBER($T247)),ISBLANK($W247),NOT(ISNUMBER($X247))),0,IF(BS$132&gt;=YEAR($T247),$W247,0))</f>
        <v/>
      </c>
      <c r="BT247" s="240">
        <f>IF(OR(NOT(ISNUMBER($T247)),ISBLANK($W247),NOT(ISNUMBER($X247))),0,IF(BT$132&gt;=YEAR($T247),$W247,0))</f>
        <v/>
      </c>
      <c r="BU247" s="240">
        <f>IF(OR(NOT(ISNUMBER($T247)),ISBLANK($W247),NOT(ISNUMBER($X247))),0,IF(BU$132&gt;=YEAR($T247),$W247,0))</f>
        <v/>
      </c>
      <c r="BV247" s="240">
        <f>IF(OR(NOT(ISNUMBER($T247)),ISBLANK($W247),NOT(ISNUMBER($X247))),0,IF(BV$132&gt;=YEAR($T247),$W247,0))</f>
        <v/>
      </c>
      <c r="BW247" s="240">
        <f>IF(OR(NOT(ISNUMBER($T247)),ISBLANK($W247),NOT(ISNUMBER($X247))),0,IF(BW$132&gt;=YEAR($T247),$W247,0))</f>
        <v/>
      </c>
      <c r="BX247" s="240">
        <f>IF(OR(NOT(ISNUMBER($T247)),ISBLANK($W247),NOT(ISNUMBER($X247))),0,IF(BX$132&gt;=YEAR($T247),$W247,0))</f>
        <v/>
      </c>
      <c r="BY247" s="240">
        <f>IF(OR(NOT(ISNUMBER($T247)),ISBLANK($W247),NOT(ISNUMBER($X247))),0,IF(BY$132&gt;=YEAR($T247),$W247,0))</f>
        <v/>
      </c>
    </row>
    <row r="248" ht="15" customHeight="1" s="503">
      <c r="S248" s="12">
        <f>S123</f>
        <v/>
      </c>
      <c r="T248" s="176">
        <f>IFERROR( IF(ISBLANK(C129),"",IF(C129&lt;HLOOKUP(S123,$Z$275:$AC$280,5,FALSE),"",C129 ) ),"")</f>
        <v/>
      </c>
      <c r="U248" s="527">
        <f>U123</f>
        <v/>
      </c>
      <c r="V248" s="285">
        <f>V123</f>
        <v/>
      </c>
      <c r="W248" s="512">
        <f>W123</f>
        <v/>
      </c>
      <c r="X248" s="512">
        <f>X123</f>
        <v/>
      </c>
      <c r="Z248" s="240">
        <f>IF(OR(NOT(ISNUMBER($T248)),ISBLANK($W248),NOT(ISNUMBER($X248))),0,IF(Z$132&gt;=YEAR($T248),$W248,0))</f>
        <v/>
      </c>
      <c r="AA248" s="240">
        <f>IF(OR(NOT(ISNUMBER($T248)),ISBLANK($W248),NOT(ISNUMBER($X248))),0,IF(AA$132&gt;=YEAR($T248),$W248,0))</f>
        <v/>
      </c>
      <c r="AB248" s="240">
        <f>IF(OR(NOT(ISNUMBER($T248)),ISBLANK($W248),NOT(ISNUMBER($X248))),0,IF(AB$132&gt;=YEAR($T248),$W248,0))</f>
        <v/>
      </c>
      <c r="AC248" s="240">
        <f>IF(OR(NOT(ISNUMBER($T248)),ISBLANK($W248),NOT(ISNUMBER($X248))),0,IF(AC$132&gt;=YEAR($T248),$W248,0))</f>
        <v/>
      </c>
      <c r="AD248" s="240">
        <f>IF(OR(NOT(ISNUMBER($T248)),ISBLANK($W248),NOT(ISNUMBER($X248))),0,IF(AD$132&gt;=YEAR($T248),$W248,0))</f>
        <v/>
      </c>
      <c r="AE248" s="240">
        <f>IF(OR(NOT(ISNUMBER($T248)),ISBLANK($W248),NOT(ISNUMBER($X248))),0,IF(AE$132&gt;=YEAR($T248),$W248,0))</f>
        <v/>
      </c>
      <c r="AF248" s="240">
        <f>IF(OR(NOT(ISNUMBER($T248)),ISBLANK($W248),NOT(ISNUMBER($X248))),0,IF(AF$132&gt;=YEAR($T248),$W248,0))</f>
        <v/>
      </c>
      <c r="AG248" s="240">
        <f>IF(OR(NOT(ISNUMBER($T248)),ISBLANK($W248),NOT(ISNUMBER($X248))),0,IF(AG$132&gt;=YEAR($T248),$W248,0))</f>
        <v/>
      </c>
      <c r="AH248" s="240">
        <f>IF(OR(NOT(ISNUMBER($T248)),ISBLANK($W248),NOT(ISNUMBER($X248))),0,IF(AH$132&gt;=YEAR($T248),$W248,0))</f>
        <v/>
      </c>
      <c r="AI248" s="240">
        <f>IF(OR(NOT(ISNUMBER($T248)),ISBLANK($W248),NOT(ISNUMBER($X248))),0,IF(AI$132&gt;=YEAR($T248),$W248,0))</f>
        <v/>
      </c>
      <c r="AJ248" s="240">
        <f>IF(OR(NOT(ISNUMBER($T248)),ISBLANK($W248),NOT(ISNUMBER($X248))),0,IF(AJ$132&gt;=YEAR($T248),$W248,0))</f>
        <v/>
      </c>
      <c r="AK248" s="240">
        <f>IF(OR(NOT(ISNUMBER($T248)),ISBLANK($W248),NOT(ISNUMBER($X248))),0,IF(AK$132&gt;=YEAR($T248),$W248,0))</f>
        <v/>
      </c>
      <c r="AL248" s="240">
        <f>IF(OR(NOT(ISNUMBER($T248)),ISBLANK($W248),NOT(ISNUMBER($X248))),0,IF(AL$132&gt;=YEAR($T248),$W248,0))</f>
        <v/>
      </c>
      <c r="AM248" s="240">
        <f>IF(OR(NOT(ISNUMBER($T248)),ISBLANK($W248),NOT(ISNUMBER($X248))),0,IF(AM$132&gt;=YEAR($T248),$W248,0))</f>
        <v/>
      </c>
      <c r="AN248" s="240">
        <f>IF(OR(NOT(ISNUMBER($T248)),ISBLANK($W248),NOT(ISNUMBER($X248))),0,IF(AN$132&gt;=YEAR($T248),$W248,0))</f>
        <v/>
      </c>
      <c r="AO248" s="240">
        <f>IF(OR(NOT(ISNUMBER($T248)),ISBLANK($W248),NOT(ISNUMBER($X248))),0,IF(AO$132&gt;=YEAR($T248),$W248,0))</f>
        <v/>
      </c>
      <c r="AP248" s="240">
        <f>IF(OR(NOT(ISNUMBER($T248)),ISBLANK($W248),NOT(ISNUMBER($X248))),0,IF(AP$132&gt;=YEAR($T248),$W248,0))</f>
        <v/>
      </c>
      <c r="AQ248" s="240">
        <f>IF(OR(NOT(ISNUMBER($T248)),ISBLANK($W248),NOT(ISNUMBER($X248))),0,IF(AQ$132&gt;=YEAR($T248),$W248,0))</f>
        <v/>
      </c>
      <c r="AR248" s="240">
        <f>IF(OR(NOT(ISNUMBER($T248)),ISBLANK($W248),NOT(ISNUMBER($X248))),0,IF(AR$132&gt;=YEAR($T248),$W248,0))</f>
        <v/>
      </c>
      <c r="AS248" s="240">
        <f>IF(OR(NOT(ISNUMBER($T248)),ISBLANK($W248),NOT(ISNUMBER($X248))),0,IF(AS$132&gt;=YEAR($T248),$W248,0))</f>
        <v/>
      </c>
      <c r="AT248" s="240">
        <f>IF(OR(NOT(ISNUMBER($T248)),ISBLANK($W248),NOT(ISNUMBER($X248))),0,IF(AT$132&gt;=YEAR($T248),$W248,0))</f>
        <v/>
      </c>
      <c r="AU248" s="240">
        <f>IF(OR(NOT(ISNUMBER($T248)),ISBLANK($W248),NOT(ISNUMBER($X248))),0,IF(AU$132&gt;=YEAR($T248),$W248,0))</f>
        <v/>
      </c>
      <c r="AV248" s="240">
        <f>IF(OR(NOT(ISNUMBER($T248)),ISBLANK($W248),NOT(ISNUMBER($X248))),0,IF(AV$132&gt;=YEAR($T248),$W248,0))</f>
        <v/>
      </c>
      <c r="AW248" s="240">
        <f>IF(OR(NOT(ISNUMBER($T248)),ISBLANK($W248),NOT(ISNUMBER($X248))),0,IF(AW$132&gt;=YEAR($T248),$W248,0))</f>
        <v/>
      </c>
      <c r="AX248" s="240">
        <f>IF(OR(NOT(ISNUMBER($T248)),ISBLANK($W248),NOT(ISNUMBER($X248))),0,IF(AX$132&gt;=YEAR($T248),$W248,0))</f>
        <v/>
      </c>
      <c r="AY248" s="240">
        <f>IF(OR(NOT(ISNUMBER($T248)),ISBLANK($W248),NOT(ISNUMBER($X248))),0,IF(AY$132&gt;=YEAR($T248),$W248,0))</f>
        <v/>
      </c>
      <c r="AZ248" s="240">
        <f>IF(OR(NOT(ISNUMBER($T248)),ISBLANK($W248),NOT(ISNUMBER($X248))),0,IF(AZ$132&gt;=YEAR($T248),$W248,0))</f>
        <v/>
      </c>
      <c r="BA248" s="240">
        <f>IF(OR(NOT(ISNUMBER($T248)),ISBLANK($W248),NOT(ISNUMBER($X248))),0,IF(BA$132&gt;=YEAR($T248),$W248,0))</f>
        <v/>
      </c>
      <c r="BB248" s="240">
        <f>IF(OR(NOT(ISNUMBER($T248)),ISBLANK($W248),NOT(ISNUMBER($X248))),0,IF(BB$132&gt;=YEAR($T248),$W248,0))</f>
        <v/>
      </c>
      <c r="BC248" s="240">
        <f>IF(OR(NOT(ISNUMBER($T248)),ISBLANK($W248),NOT(ISNUMBER($X248))),0,IF(BC$132&gt;=YEAR($T248),$W248,0))</f>
        <v/>
      </c>
      <c r="BD248" s="240">
        <f>IF(OR(NOT(ISNUMBER($T248)),ISBLANK($W248),NOT(ISNUMBER($X248))),0,IF(BD$132&gt;=YEAR($T248),$W248,0))</f>
        <v/>
      </c>
      <c r="BE248" s="240">
        <f>IF(OR(NOT(ISNUMBER($T248)),ISBLANK($W248),NOT(ISNUMBER($X248))),0,IF(BE$132&gt;=YEAR($T248),$W248,0))</f>
        <v/>
      </c>
      <c r="BF248" s="240">
        <f>IF(OR(NOT(ISNUMBER($T248)),ISBLANK($W248),NOT(ISNUMBER($X248))),0,IF(BF$132&gt;=YEAR($T248),$W248,0))</f>
        <v/>
      </c>
      <c r="BG248" s="240">
        <f>IF(OR(NOT(ISNUMBER($T248)),ISBLANK($W248),NOT(ISNUMBER($X248))),0,IF(BG$132&gt;=YEAR($T248),$W248,0))</f>
        <v/>
      </c>
      <c r="BH248" s="240">
        <f>IF(OR(NOT(ISNUMBER($T248)),ISBLANK($W248),NOT(ISNUMBER($X248))),0,IF(BH$132&gt;=YEAR($T248),$W248,0))</f>
        <v/>
      </c>
      <c r="BI248" s="240">
        <f>IF(OR(NOT(ISNUMBER($T248)),ISBLANK($W248),NOT(ISNUMBER($X248))),0,IF(BI$132&gt;=YEAR($T248),$W248,0))</f>
        <v/>
      </c>
      <c r="BJ248" s="240">
        <f>IF(OR(NOT(ISNUMBER($T248)),ISBLANK($W248),NOT(ISNUMBER($X248))),0,IF(BJ$132&gt;=YEAR($T248),$W248,0))</f>
        <v/>
      </c>
      <c r="BK248" s="240">
        <f>IF(OR(NOT(ISNUMBER($T248)),ISBLANK($W248),NOT(ISNUMBER($X248))),0,IF(BK$132&gt;=YEAR($T248),$W248,0))</f>
        <v/>
      </c>
      <c r="BL248" s="240">
        <f>IF(OR(NOT(ISNUMBER($T248)),ISBLANK($W248),NOT(ISNUMBER($X248))),0,IF(BL$132&gt;=YEAR($T248),$W248,0))</f>
        <v/>
      </c>
      <c r="BM248" s="240">
        <f>IF(OR(NOT(ISNUMBER($T248)),ISBLANK($W248),NOT(ISNUMBER($X248))),0,IF(BM$132&gt;=YEAR($T248),$W248,0))</f>
        <v/>
      </c>
      <c r="BN248" s="240">
        <f>IF(OR(NOT(ISNUMBER($T248)),ISBLANK($W248),NOT(ISNUMBER($X248))),0,IF(BN$132&gt;=YEAR($T248),$W248,0))</f>
        <v/>
      </c>
      <c r="BO248" s="240">
        <f>IF(OR(NOT(ISNUMBER($T248)),ISBLANK($W248),NOT(ISNUMBER($X248))),0,IF(BO$132&gt;=YEAR($T248),$W248,0))</f>
        <v/>
      </c>
      <c r="BP248" s="240">
        <f>IF(OR(NOT(ISNUMBER($T248)),ISBLANK($W248),NOT(ISNUMBER($X248))),0,IF(BP$132&gt;=YEAR($T248),$W248,0))</f>
        <v/>
      </c>
      <c r="BQ248" s="240">
        <f>IF(OR(NOT(ISNUMBER($T248)),ISBLANK($W248),NOT(ISNUMBER($X248))),0,IF(BQ$132&gt;=YEAR($T248),$W248,0))</f>
        <v/>
      </c>
      <c r="BR248" s="240">
        <f>IF(OR(NOT(ISNUMBER($T248)),ISBLANK($W248),NOT(ISNUMBER($X248))),0,IF(BR$132&gt;=YEAR($T248),$W248,0))</f>
        <v/>
      </c>
      <c r="BS248" s="240">
        <f>IF(OR(NOT(ISNUMBER($T248)),ISBLANK($W248),NOT(ISNUMBER($X248))),0,IF(BS$132&gt;=YEAR($T248),$W248,0))</f>
        <v/>
      </c>
      <c r="BT248" s="240">
        <f>IF(OR(NOT(ISNUMBER($T248)),ISBLANK($W248),NOT(ISNUMBER($X248))),0,IF(BT$132&gt;=YEAR($T248),$W248,0))</f>
        <v/>
      </c>
      <c r="BU248" s="240">
        <f>IF(OR(NOT(ISNUMBER($T248)),ISBLANK($W248),NOT(ISNUMBER($X248))),0,IF(BU$132&gt;=YEAR($T248),$W248,0))</f>
        <v/>
      </c>
      <c r="BV248" s="240">
        <f>IF(OR(NOT(ISNUMBER($T248)),ISBLANK($W248),NOT(ISNUMBER($X248))),0,IF(BV$132&gt;=YEAR($T248),$W248,0))</f>
        <v/>
      </c>
      <c r="BW248" s="240">
        <f>IF(OR(NOT(ISNUMBER($T248)),ISBLANK($W248),NOT(ISNUMBER($X248))),0,IF(BW$132&gt;=YEAR($T248),$W248,0))</f>
        <v/>
      </c>
      <c r="BX248" s="240">
        <f>IF(OR(NOT(ISNUMBER($T248)),ISBLANK($W248),NOT(ISNUMBER($X248))),0,IF(BX$132&gt;=YEAR($T248),$W248,0))</f>
        <v/>
      </c>
      <c r="BY248" s="240">
        <f>IF(OR(NOT(ISNUMBER($T248)),ISBLANK($W248),NOT(ISNUMBER($X248))),0,IF(BY$132&gt;=YEAR($T248),$W248,0))</f>
        <v/>
      </c>
    </row>
    <row r="249" ht="15" customHeight="1" s="503">
      <c r="S249" s="12">
        <f>S124</f>
        <v/>
      </c>
      <c r="T249" s="176">
        <f>IFERROR( IF(ISBLANK(C130),"",IF(C130&lt;HLOOKUP(S124,$Z$275:$AC$280,5,FALSE),"",C130 ) ),"")</f>
        <v/>
      </c>
      <c r="U249" s="527">
        <f>U124</f>
        <v/>
      </c>
      <c r="V249" s="285">
        <f>V124</f>
        <v/>
      </c>
      <c r="W249" s="512">
        <f>W124</f>
        <v/>
      </c>
      <c r="X249" s="512">
        <f>X124</f>
        <v/>
      </c>
      <c r="Z249" s="240">
        <f>IF(OR(NOT(ISNUMBER($T249)),ISBLANK($W249),NOT(ISNUMBER($X249))),0,IF(Z$132&gt;=YEAR($T249),$W249,0))</f>
        <v/>
      </c>
      <c r="AA249" s="240">
        <f>IF(OR(NOT(ISNUMBER($T249)),ISBLANK($W249),NOT(ISNUMBER($X249))),0,IF(AA$132&gt;=YEAR($T249),$W249,0))</f>
        <v/>
      </c>
      <c r="AB249" s="240">
        <f>IF(OR(NOT(ISNUMBER($T249)),ISBLANK($W249),NOT(ISNUMBER($X249))),0,IF(AB$132&gt;=YEAR($T249),$W249,0))</f>
        <v/>
      </c>
      <c r="AC249" s="240">
        <f>IF(OR(NOT(ISNUMBER($T249)),ISBLANK($W249),NOT(ISNUMBER($X249))),0,IF(AC$132&gt;=YEAR($T249),$W249,0))</f>
        <v/>
      </c>
      <c r="AD249" s="240">
        <f>IF(OR(NOT(ISNUMBER($T249)),ISBLANK($W249),NOT(ISNUMBER($X249))),0,IF(AD$132&gt;=YEAR($T249),$W249,0))</f>
        <v/>
      </c>
      <c r="AE249" s="240">
        <f>IF(OR(NOT(ISNUMBER($T249)),ISBLANK($W249),NOT(ISNUMBER($X249))),0,IF(AE$132&gt;=YEAR($T249),$W249,0))</f>
        <v/>
      </c>
      <c r="AF249" s="240">
        <f>IF(OR(NOT(ISNUMBER($T249)),ISBLANK($W249),NOT(ISNUMBER($X249))),0,IF(AF$132&gt;=YEAR($T249),$W249,0))</f>
        <v/>
      </c>
      <c r="AG249" s="240">
        <f>IF(OR(NOT(ISNUMBER($T249)),ISBLANK($W249),NOT(ISNUMBER($X249))),0,IF(AG$132&gt;=YEAR($T249),$W249,0))</f>
        <v/>
      </c>
      <c r="AH249" s="240">
        <f>IF(OR(NOT(ISNUMBER($T249)),ISBLANK($W249),NOT(ISNUMBER($X249))),0,IF(AH$132&gt;=YEAR($T249),$W249,0))</f>
        <v/>
      </c>
      <c r="AI249" s="240">
        <f>IF(OR(NOT(ISNUMBER($T249)),ISBLANK($W249),NOT(ISNUMBER($X249))),0,IF(AI$132&gt;=YEAR($T249),$W249,0))</f>
        <v/>
      </c>
      <c r="AJ249" s="240">
        <f>IF(OR(NOT(ISNUMBER($T249)),ISBLANK($W249),NOT(ISNUMBER($X249))),0,IF(AJ$132&gt;=YEAR($T249),$W249,0))</f>
        <v/>
      </c>
      <c r="AK249" s="240">
        <f>IF(OR(NOT(ISNUMBER($T249)),ISBLANK($W249),NOT(ISNUMBER($X249))),0,IF(AK$132&gt;=YEAR($T249),$W249,0))</f>
        <v/>
      </c>
      <c r="AL249" s="240">
        <f>IF(OR(NOT(ISNUMBER($T249)),ISBLANK($W249),NOT(ISNUMBER($X249))),0,IF(AL$132&gt;=YEAR($T249),$W249,0))</f>
        <v/>
      </c>
      <c r="AM249" s="240">
        <f>IF(OR(NOT(ISNUMBER($T249)),ISBLANK($W249),NOT(ISNUMBER($X249))),0,IF(AM$132&gt;=YEAR($T249),$W249,0))</f>
        <v/>
      </c>
      <c r="AN249" s="240">
        <f>IF(OR(NOT(ISNUMBER($T249)),ISBLANK($W249),NOT(ISNUMBER($X249))),0,IF(AN$132&gt;=YEAR($T249),$W249,0))</f>
        <v/>
      </c>
      <c r="AO249" s="240">
        <f>IF(OR(NOT(ISNUMBER($T249)),ISBLANK($W249),NOT(ISNUMBER($X249))),0,IF(AO$132&gt;=YEAR($T249),$W249,0))</f>
        <v/>
      </c>
      <c r="AP249" s="240">
        <f>IF(OR(NOT(ISNUMBER($T249)),ISBLANK($W249),NOT(ISNUMBER($X249))),0,IF(AP$132&gt;=YEAR($T249),$W249,0))</f>
        <v/>
      </c>
      <c r="AQ249" s="240">
        <f>IF(OR(NOT(ISNUMBER($T249)),ISBLANK($W249),NOT(ISNUMBER($X249))),0,IF(AQ$132&gt;=YEAR($T249),$W249,0))</f>
        <v/>
      </c>
      <c r="AR249" s="240">
        <f>IF(OR(NOT(ISNUMBER($T249)),ISBLANK($W249),NOT(ISNUMBER($X249))),0,IF(AR$132&gt;=YEAR($T249),$W249,0))</f>
        <v/>
      </c>
      <c r="AS249" s="240">
        <f>IF(OR(NOT(ISNUMBER($T249)),ISBLANK($W249),NOT(ISNUMBER($X249))),0,IF(AS$132&gt;=YEAR($T249),$W249,0))</f>
        <v/>
      </c>
      <c r="AT249" s="240">
        <f>IF(OR(NOT(ISNUMBER($T249)),ISBLANK($W249),NOT(ISNUMBER($X249))),0,IF(AT$132&gt;=YEAR($T249),$W249,0))</f>
        <v/>
      </c>
      <c r="AU249" s="240">
        <f>IF(OR(NOT(ISNUMBER($T249)),ISBLANK($W249),NOT(ISNUMBER($X249))),0,IF(AU$132&gt;=YEAR($T249),$W249,0))</f>
        <v/>
      </c>
      <c r="AV249" s="240">
        <f>IF(OR(NOT(ISNUMBER($T249)),ISBLANK($W249),NOT(ISNUMBER($X249))),0,IF(AV$132&gt;=YEAR($T249),$W249,0))</f>
        <v/>
      </c>
      <c r="AW249" s="240">
        <f>IF(OR(NOT(ISNUMBER($T249)),ISBLANK($W249),NOT(ISNUMBER($X249))),0,IF(AW$132&gt;=YEAR($T249),$W249,0))</f>
        <v/>
      </c>
      <c r="AX249" s="240">
        <f>IF(OR(NOT(ISNUMBER($T249)),ISBLANK($W249),NOT(ISNUMBER($X249))),0,IF(AX$132&gt;=YEAR($T249),$W249,0))</f>
        <v/>
      </c>
      <c r="AY249" s="240">
        <f>IF(OR(NOT(ISNUMBER($T249)),ISBLANK($W249),NOT(ISNUMBER($X249))),0,IF(AY$132&gt;=YEAR($T249),$W249,0))</f>
        <v/>
      </c>
      <c r="AZ249" s="240">
        <f>IF(OR(NOT(ISNUMBER($T249)),ISBLANK($W249),NOT(ISNUMBER($X249))),0,IF(AZ$132&gt;=YEAR($T249),$W249,0))</f>
        <v/>
      </c>
      <c r="BA249" s="240">
        <f>IF(OR(NOT(ISNUMBER($T249)),ISBLANK($W249),NOT(ISNUMBER($X249))),0,IF(BA$132&gt;=YEAR($T249),$W249,0))</f>
        <v/>
      </c>
      <c r="BB249" s="240">
        <f>IF(OR(NOT(ISNUMBER($T249)),ISBLANK($W249),NOT(ISNUMBER($X249))),0,IF(BB$132&gt;=YEAR($T249),$W249,0))</f>
        <v/>
      </c>
      <c r="BC249" s="240">
        <f>IF(OR(NOT(ISNUMBER($T249)),ISBLANK($W249),NOT(ISNUMBER($X249))),0,IF(BC$132&gt;=YEAR($T249),$W249,0))</f>
        <v/>
      </c>
      <c r="BD249" s="240">
        <f>IF(OR(NOT(ISNUMBER($T249)),ISBLANK($W249),NOT(ISNUMBER($X249))),0,IF(BD$132&gt;=YEAR($T249),$W249,0))</f>
        <v/>
      </c>
      <c r="BE249" s="240">
        <f>IF(OR(NOT(ISNUMBER($T249)),ISBLANK($W249),NOT(ISNUMBER($X249))),0,IF(BE$132&gt;=YEAR($T249),$W249,0))</f>
        <v/>
      </c>
      <c r="BF249" s="240">
        <f>IF(OR(NOT(ISNUMBER($T249)),ISBLANK($W249),NOT(ISNUMBER($X249))),0,IF(BF$132&gt;=YEAR($T249),$W249,0))</f>
        <v/>
      </c>
      <c r="BG249" s="240">
        <f>IF(OR(NOT(ISNUMBER($T249)),ISBLANK($W249),NOT(ISNUMBER($X249))),0,IF(BG$132&gt;=YEAR($T249),$W249,0))</f>
        <v/>
      </c>
      <c r="BH249" s="240">
        <f>IF(OR(NOT(ISNUMBER($T249)),ISBLANK($W249),NOT(ISNUMBER($X249))),0,IF(BH$132&gt;=YEAR($T249),$W249,0))</f>
        <v/>
      </c>
      <c r="BI249" s="240">
        <f>IF(OR(NOT(ISNUMBER($T249)),ISBLANK($W249),NOT(ISNUMBER($X249))),0,IF(BI$132&gt;=YEAR($T249),$W249,0))</f>
        <v/>
      </c>
      <c r="BJ249" s="240">
        <f>IF(OR(NOT(ISNUMBER($T249)),ISBLANK($W249),NOT(ISNUMBER($X249))),0,IF(BJ$132&gt;=YEAR($T249),$W249,0))</f>
        <v/>
      </c>
      <c r="BK249" s="240">
        <f>IF(OR(NOT(ISNUMBER($T249)),ISBLANK($W249),NOT(ISNUMBER($X249))),0,IF(BK$132&gt;=YEAR($T249),$W249,0))</f>
        <v/>
      </c>
      <c r="BL249" s="240">
        <f>IF(OR(NOT(ISNUMBER($T249)),ISBLANK($W249),NOT(ISNUMBER($X249))),0,IF(BL$132&gt;=YEAR($T249),$W249,0))</f>
        <v/>
      </c>
      <c r="BM249" s="240">
        <f>IF(OR(NOT(ISNUMBER($T249)),ISBLANK($W249),NOT(ISNUMBER($X249))),0,IF(BM$132&gt;=YEAR($T249),$W249,0))</f>
        <v/>
      </c>
      <c r="BN249" s="240">
        <f>IF(OR(NOT(ISNUMBER($T249)),ISBLANK($W249),NOT(ISNUMBER($X249))),0,IF(BN$132&gt;=YEAR($T249),$W249,0))</f>
        <v/>
      </c>
      <c r="BO249" s="240">
        <f>IF(OR(NOT(ISNUMBER($T249)),ISBLANK($W249),NOT(ISNUMBER($X249))),0,IF(BO$132&gt;=YEAR($T249),$W249,0))</f>
        <v/>
      </c>
      <c r="BP249" s="240">
        <f>IF(OR(NOT(ISNUMBER($T249)),ISBLANK($W249),NOT(ISNUMBER($X249))),0,IF(BP$132&gt;=YEAR($T249),$W249,0))</f>
        <v/>
      </c>
      <c r="BQ249" s="240">
        <f>IF(OR(NOT(ISNUMBER($T249)),ISBLANK($W249),NOT(ISNUMBER($X249))),0,IF(BQ$132&gt;=YEAR($T249),$W249,0))</f>
        <v/>
      </c>
      <c r="BR249" s="240">
        <f>IF(OR(NOT(ISNUMBER($T249)),ISBLANK($W249),NOT(ISNUMBER($X249))),0,IF(BR$132&gt;=YEAR($T249),$W249,0))</f>
        <v/>
      </c>
      <c r="BS249" s="240">
        <f>IF(OR(NOT(ISNUMBER($T249)),ISBLANK($W249),NOT(ISNUMBER($X249))),0,IF(BS$132&gt;=YEAR($T249),$W249,0))</f>
        <v/>
      </c>
      <c r="BT249" s="240">
        <f>IF(OR(NOT(ISNUMBER($T249)),ISBLANK($W249),NOT(ISNUMBER($X249))),0,IF(BT$132&gt;=YEAR($T249),$W249,0))</f>
        <v/>
      </c>
      <c r="BU249" s="240">
        <f>IF(OR(NOT(ISNUMBER($T249)),ISBLANK($W249),NOT(ISNUMBER($X249))),0,IF(BU$132&gt;=YEAR($T249),$W249,0))</f>
        <v/>
      </c>
      <c r="BV249" s="240">
        <f>IF(OR(NOT(ISNUMBER($T249)),ISBLANK($W249),NOT(ISNUMBER($X249))),0,IF(BV$132&gt;=YEAR($T249),$W249,0))</f>
        <v/>
      </c>
      <c r="BW249" s="240">
        <f>IF(OR(NOT(ISNUMBER($T249)),ISBLANK($W249),NOT(ISNUMBER($X249))),0,IF(BW$132&gt;=YEAR($T249),$W249,0))</f>
        <v/>
      </c>
      <c r="BX249" s="240">
        <f>IF(OR(NOT(ISNUMBER($T249)),ISBLANK($W249),NOT(ISNUMBER($X249))),0,IF(BX$132&gt;=YEAR($T249),$W249,0))</f>
        <v/>
      </c>
      <c r="BY249" s="240">
        <f>IF(OR(NOT(ISNUMBER($T249)),ISBLANK($W249),NOT(ISNUMBER($X249))),0,IF(BY$132&gt;=YEAR($T249),$W249,0))</f>
        <v/>
      </c>
    </row>
    <row r="250" ht="15" customHeight="1" s="503">
      <c r="S250" s="12">
        <f>S125</f>
        <v/>
      </c>
      <c r="T250" s="176">
        <f>IFERROR( IF(ISBLANK(C131),"",IF(C131&lt;HLOOKUP(S125,$Z$275:$AC$280,5,FALSE),"",C131 ) ),"")</f>
        <v/>
      </c>
      <c r="U250" s="527">
        <f>U125</f>
        <v/>
      </c>
      <c r="V250" s="285">
        <f>V125</f>
        <v/>
      </c>
      <c r="W250" s="512">
        <f>W125</f>
        <v/>
      </c>
      <c r="X250" s="512">
        <f>X125</f>
        <v/>
      </c>
      <c r="Z250" s="240">
        <f>IF(OR(NOT(ISNUMBER($T250)),ISBLANK($W250),NOT(ISNUMBER($X250))),0,IF(Z$132&gt;=YEAR($T250),$W250,0))</f>
        <v/>
      </c>
      <c r="AA250" s="240">
        <f>IF(OR(NOT(ISNUMBER($T250)),ISBLANK($W250),NOT(ISNUMBER($X250))),0,IF(AA$132&gt;=YEAR($T250),$W250,0))</f>
        <v/>
      </c>
      <c r="AB250" s="240">
        <f>IF(OR(NOT(ISNUMBER($T250)),ISBLANK($W250),NOT(ISNUMBER($X250))),0,IF(AB$132&gt;=YEAR($T250),$W250,0))</f>
        <v/>
      </c>
      <c r="AC250" s="240">
        <f>IF(OR(NOT(ISNUMBER($T250)),ISBLANK($W250),NOT(ISNUMBER($X250))),0,IF(AC$132&gt;=YEAR($T250),$W250,0))</f>
        <v/>
      </c>
      <c r="AD250" s="240">
        <f>IF(OR(NOT(ISNUMBER($T250)),ISBLANK($W250),NOT(ISNUMBER($X250))),0,IF(AD$132&gt;=YEAR($T250),$W250,0))</f>
        <v/>
      </c>
      <c r="AE250" s="240">
        <f>IF(OR(NOT(ISNUMBER($T250)),ISBLANK($W250),NOT(ISNUMBER($X250))),0,IF(AE$132&gt;=YEAR($T250),$W250,0))</f>
        <v/>
      </c>
      <c r="AF250" s="240">
        <f>IF(OR(NOT(ISNUMBER($T250)),ISBLANK($W250),NOT(ISNUMBER($X250))),0,IF(AF$132&gt;=YEAR($T250),$W250,0))</f>
        <v/>
      </c>
      <c r="AG250" s="240">
        <f>IF(OR(NOT(ISNUMBER($T250)),ISBLANK($W250),NOT(ISNUMBER($X250))),0,IF(AG$132&gt;=YEAR($T250),$W250,0))</f>
        <v/>
      </c>
      <c r="AH250" s="240">
        <f>IF(OR(NOT(ISNUMBER($T250)),ISBLANK($W250),NOT(ISNUMBER($X250))),0,IF(AH$132&gt;=YEAR($T250),$W250,0))</f>
        <v/>
      </c>
      <c r="AI250" s="240">
        <f>IF(OR(NOT(ISNUMBER($T250)),ISBLANK($W250),NOT(ISNUMBER($X250))),0,IF(AI$132&gt;=YEAR($T250),$W250,0))</f>
        <v/>
      </c>
      <c r="AJ250" s="240">
        <f>IF(OR(NOT(ISNUMBER($T250)),ISBLANK($W250),NOT(ISNUMBER($X250))),0,IF(AJ$132&gt;=YEAR($T250),$W250,0))</f>
        <v/>
      </c>
      <c r="AK250" s="240">
        <f>IF(OR(NOT(ISNUMBER($T250)),ISBLANK($W250),NOT(ISNUMBER($X250))),0,IF(AK$132&gt;=YEAR($T250),$W250,0))</f>
        <v/>
      </c>
      <c r="AL250" s="240">
        <f>IF(OR(NOT(ISNUMBER($T250)),ISBLANK($W250),NOT(ISNUMBER($X250))),0,IF(AL$132&gt;=YEAR($T250),$W250,0))</f>
        <v/>
      </c>
      <c r="AM250" s="240">
        <f>IF(OR(NOT(ISNUMBER($T250)),ISBLANK($W250),NOT(ISNUMBER($X250))),0,IF(AM$132&gt;=YEAR($T250),$W250,0))</f>
        <v/>
      </c>
      <c r="AN250" s="240">
        <f>IF(OR(NOT(ISNUMBER($T250)),ISBLANK($W250),NOT(ISNUMBER($X250))),0,IF(AN$132&gt;=YEAR($T250),$W250,0))</f>
        <v/>
      </c>
      <c r="AO250" s="240">
        <f>IF(OR(NOT(ISNUMBER($T250)),ISBLANK($W250),NOT(ISNUMBER($X250))),0,IF(AO$132&gt;=YEAR($T250),$W250,0))</f>
        <v/>
      </c>
      <c r="AP250" s="240">
        <f>IF(OR(NOT(ISNUMBER($T250)),ISBLANK($W250),NOT(ISNUMBER($X250))),0,IF(AP$132&gt;=YEAR($T250),$W250,0))</f>
        <v/>
      </c>
      <c r="AQ250" s="240">
        <f>IF(OR(NOT(ISNUMBER($T250)),ISBLANK($W250),NOT(ISNUMBER($X250))),0,IF(AQ$132&gt;=YEAR($T250),$W250,0))</f>
        <v/>
      </c>
      <c r="AR250" s="240">
        <f>IF(OR(NOT(ISNUMBER($T250)),ISBLANK($W250),NOT(ISNUMBER($X250))),0,IF(AR$132&gt;=YEAR($T250),$W250,0))</f>
        <v/>
      </c>
      <c r="AS250" s="240">
        <f>IF(OR(NOT(ISNUMBER($T250)),ISBLANK($W250),NOT(ISNUMBER($X250))),0,IF(AS$132&gt;=YEAR($T250),$W250,0))</f>
        <v/>
      </c>
      <c r="AT250" s="240">
        <f>IF(OR(NOT(ISNUMBER($T250)),ISBLANK($W250),NOT(ISNUMBER($X250))),0,IF(AT$132&gt;=YEAR($T250),$W250,0))</f>
        <v/>
      </c>
      <c r="AU250" s="240">
        <f>IF(OR(NOT(ISNUMBER($T250)),ISBLANK($W250),NOT(ISNUMBER($X250))),0,IF(AU$132&gt;=YEAR($T250),$W250,0))</f>
        <v/>
      </c>
      <c r="AV250" s="240">
        <f>IF(OR(NOT(ISNUMBER($T250)),ISBLANK($W250),NOT(ISNUMBER($X250))),0,IF(AV$132&gt;=YEAR($T250),$W250,0))</f>
        <v/>
      </c>
      <c r="AW250" s="240">
        <f>IF(OR(NOT(ISNUMBER($T250)),ISBLANK($W250),NOT(ISNUMBER($X250))),0,IF(AW$132&gt;=YEAR($T250),$W250,0))</f>
        <v/>
      </c>
      <c r="AX250" s="240">
        <f>IF(OR(NOT(ISNUMBER($T250)),ISBLANK($W250),NOT(ISNUMBER($X250))),0,IF(AX$132&gt;=YEAR($T250),$W250,0))</f>
        <v/>
      </c>
      <c r="AY250" s="240">
        <f>IF(OR(NOT(ISNUMBER($T250)),ISBLANK($W250),NOT(ISNUMBER($X250))),0,IF(AY$132&gt;=YEAR($T250),$W250,0))</f>
        <v/>
      </c>
      <c r="AZ250" s="240">
        <f>IF(OR(NOT(ISNUMBER($T250)),ISBLANK($W250),NOT(ISNUMBER($X250))),0,IF(AZ$132&gt;=YEAR($T250),$W250,0))</f>
        <v/>
      </c>
      <c r="BA250" s="240">
        <f>IF(OR(NOT(ISNUMBER($T250)),ISBLANK($W250),NOT(ISNUMBER($X250))),0,IF(BA$132&gt;=YEAR($T250),$W250,0))</f>
        <v/>
      </c>
      <c r="BB250" s="240">
        <f>IF(OR(NOT(ISNUMBER($T250)),ISBLANK($W250),NOT(ISNUMBER($X250))),0,IF(BB$132&gt;=YEAR($T250),$W250,0))</f>
        <v/>
      </c>
      <c r="BC250" s="240">
        <f>IF(OR(NOT(ISNUMBER($T250)),ISBLANK($W250),NOT(ISNUMBER($X250))),0,IF(BC$132&gt;=YEAR($T250),$W250,0))</f>
        <v/>
      </c>
      <c r="BD250" s="240">
        <f>IF(OR(NOT(ISNUMBER($T250)),ISBLANK($W250),NOT(ISNUMBER($X250))),0,IF(BD$132&gt;=YEAR($T250),$W250,0))</f>
        <v/>
      </c>
      <c r="BE250" s="240">
        <f>IF(OR(NOT(ISNUMBER($T250)),ISBLANK($W250),NOT(ISNUMBER($X250))),0,IF(BE$132&gt;=YEAR($T250),$W250,0))</f>
        <v/>
      </c>
      <c r="BF250" s="240">
        <f>IF(OR(NOT(ISNUMBER($T250)),ISBLANK($W250),NOT(ISNUMBER($X250))),0,IF(BF$132&gt;=YEAR($T250),$W250,0))</f>
        <v/>
      </c>
      <c r="BG250" s="240">
        <f>IF(OR(NOT(ISNUMBER($T250)),ISBLANK($W250),NOT(ISNUMBER($X250))),0,IF(BG$132&gt;=YEAR($T250),$W250,0))</f>
        <v/>
      </c>
      <c r="BH250" s="240">
        <f>IF(OR(NOT(ISNUMBER($T250)),ISBLANK($W250),NOT(ISNUMBER($X250))),0,IF(BH$132&gt;=YEAR($T250),$W250,0))</f>
        <v/>
      </c>
      <c r="BI250" s="240">
        <f>IF(OR(NOT(ISNUMBER($T250)),ISBLANK($W250),NOT(ISNUMBER($X250))),0,IF(BI$132&gt;=YEAR($T250),$W250,0))</f>
        <v/>
      </c>
      <c r="BJ250" s="240">
        <f>IF(OR(NOT(ISNUMBER($T250)),ISBLANK($W250),NOT(ISNUMBER($X250))),0,IF(BJ$132&gt;=YEAR($T250),$W250,0))</f>
        <v/>
      </c>
      <c r="BK250" s="240">
        <f>IF(OR(NOT(ISNUMBER($T250)),ISBLANK($W250),NOT(ISNUMBER($X250))),0,IF(BK$132&gt;=YEAR($T250),$W250,0))</f>
        <v/>
      </c>
      <c r="BL250" s="240">
        <f>IF(OR(NOT(ISNUMBER($T250)),ISBLANK($W250),NOT(ISNUMBER($X250))),0,IF(BL$132&gt;=YEAR($T250),$W250,0))</f>
        <v/>
      </c>
      <c r="BM250" s="240">
        <f>IF(OR(NOT(ISNUMBER($T250)),ISBLANK($W250),NOT(ISNUMBER($X250))),0,IF(BM$132&gt;=YEAR($T250),$W250,0))</f>
        <v/>
      </c>
      <c r="BN250" s="240">
        <f>IF(OR(NOT(ISNUMBER($T250)),ISBLANK($W250),NOT(ISNUMBER($X250))),0,IF(BN$132&gt;=YEAR($T250),$W250,0))</f>
        <v/>
      </c>
      <c r="BO250" s="240">
        <f>IF(OR(NOT(ISNUMBER($T250)),ISBLANK($W250),NOT(ISNUMBER($X250))),0,IF(BO$132&gt;=YEAR($T250),$W250,0))</f>
        <v/>
      </c>
      <c r="BP250" s="240">
        <f>IF(OR(NOT(ISNUMBER($T250)),ISBLANK($W250),NOT(ISNUMBER($X250))),0,IF(BP$132&gt;=YEAR($T250),$W250,0))</f>
        <v/>
      </c>
      <c r="BQ250" s="240">
        <f>IF(OR(NOT(ISNUMBER($T250)),ISBLANK($W250),NOT(ISNUMBER($X250))),0,IF(BQ$132&gt;=YEAR($T250),$W250,0))</f>
        <v/>
      </c>
      <c r="BR250" s="240">
        <f>IF(OR(NOT(ISNUMBER($T250)),ISBLANK($W250),NOT(ISNUMBER($X250))),0,IF(BR$132&gt;=YEAR($T250),$W250,0))</f>
        <v/>
      </c>
      <c r="BS250" s="240">
        <f>IF(OR(NOT(ISNUMBER($T250)),ISBLANK($W250),NOT(ISNUMBER($X250))),0,IF(BS$132&gt;=YEAR($T250),$W250,0))</f>
        <v/>
      </c>
      <c r="BT250" s="240">
        <f>IF(OR(NOT(ISNUMBER($T250)),ISBLANK($W250),NOT(ISNUMBER($X250))),0,IF(BT$132&gt;=YEAR($T250),$W250,0))</f>
        <v/>
      </c>
      <c r="BU250" s="240">
        <f>IF(OR(NOT(ISNUMBER($T250)),ISBLANK($W250),NOT(ISNUMBER($X250))),0,IF(BU$132&gt;=YEAR($T250),$W250,0))</f>
        <v/>
      </c>
      <c r="BV250" s="240">
        <f>IF(OR(NOT(ISNUMBER($T250)),ISBLANK($W250),NOT(ISNUMBER($X250))),0,IF(BV$132&gt;=YEAR($T250),$W250,0))</f>
        <v/>
      </c>
      <c r="BW250" s="240">
        <f>IF(OR(NOT(ISNUMBER($T250)),ISBLANK($W250),NOT(ISNUMBER($X250))),0,IF(BW$132&gt;=YEAR($T250),$W250,0))</f>
        <v/>
      </c>
      <c r="BX250" s="240">
        <f>IF(OR(NOT(ISNUMBER($T250)),ISBLANK($W250),NOT(ISNUMBER($X250))),0,IF(BX$132&gt;=YEAR($T250),$W250,0))</f>
        <v/>
      </c>
      <c r="BY250" s="240">
        <f>IF(OR(NOT(ISNUMBER($T250)),ISBLANK($W250),NOT(ISNUMBER($X250))),0,IF(BY$132&gt;=YEAR($T250),$W250,0))</f>
        <v/>
      </c>
    </row>
    <row r="251" ht="15" customHeight="1" s="503">
      <c r="S251" s="12">
        <f>S126</f>
        <v/>
      </c>
      <c r="T251" s="176">
        <f>IFERROR( IF(ISBLANK(C132),"",IF(C132&lt;HLOOKUP(S126,$Z$275:$AC$280,5,FALSE),"",C132 ) ),"")</f>
        <v/>
      </c>
      <c r="U251" s="527">
        <f>U126</f>
        <v/>
      </c>
      <c r="V251" s="285">
        <f>V126</f>
        <v/>
      </c>
      <c r="W251" s="512">
        <f>W126</f>
        <v/>
      </c>
      <c r="X251" s="512">
        <f>X126</f>
        <v/>
      </c>
      <c r="Z251" s="240">
        <f>IF(OR(NOT(ISNUMBER($T251)),ISBLANK($W251),NOT(ISNUMBER($X251))),0,IF(Z$132&gt;=YEAR($T251),$W251,0))</f>
        <v/>
      </c>
      <c r="AA251" s="240">
        <f>IF(OR(NOT(ISNUMBER($T251)),ISBLANK($W251),NOT(ISNUMBER($X251))),0,IF(AA$132&gt;=YEAR($T251),$W251,0))</f>
        <v/>
      </c>
      <c r="AB251" s="240">
        <f>IF(OR(NOT(ISNUMBER($T251)),ISBLANK($W251),NOT(ISNUMBER($X251))),0,IF(AB$132&gt;=YEAR($T251),$W251,0))</f>
        <v/>
      </c>
      <c r="AC251" s="240">
        <f>IF(OR(NOT(ISNUMBER($T251)),ISBLANK($W251),NOT(ISNUMBER($X251))),0,IF(AC$132&gt;=YEAR($T251),$W251,0))</f>
        <v/>
      </c>
      <c r="AD251" s="240">
        <f>IF(OR(NOT(ISNUMBER($T251)),ISBLANK($W251),NOT(ISNUMBER($X251))),0,IF(AD$132&gt;=YEAR($T251),$W251,0))</f>
        <v/>
      </c>
      <c r="AE251" s="240">
        <f>IF(OR(NOT(ISNUMBER($T251)),ISBLANK($W251),NOT(ISNUMBER($X251))),0,IF(AE$132&gt;=YEAR($T251),$W251,0))</f>
        <v/>
      </c>
      <c r="AF251" s="240">
        <f>IF(OR(NOT(ISNUMBER($T251)),ISBLANK($W251),NOT(ISNUMBER($X251))),0,IF(AF$132&gt;=YEAR($T251),$W251,0))</f>
        <v/>
      </c>
      <c r="AG251" s="240">
        <f>IF(OR(NOT(ISNUMBER($T251)),ISBLANK($W251),NOT(ISNUMBER($X251))),0,IF(AG$132&gt;=YEAR($T251),$W251,0))</f>
        <v/>
      </c>
      <c r="AH251" s="240">
        <f>IF(OR(NOT(ISNUMBER($T251)),ISBLANK($W251),NOT(ISNUMBER($X251))),0,IF(AH$132&gt;=YEAR($T251),$W251,0))</f>
        <v/>
      </c>
      <c r="AI251" s="240">
        <f>IF(OR(NOT(ISNUMBER($T251)),ISBLANK($W251),NOT(ISNUMBER($X251))),0,IF(AI$132&gt;=YEAR($T251),$W251,0))</f>
        <v/>
      </c>
      <c r="AJ251" s="240">
        <f>IF(OR(NOT(ISNUMBER($T251)),ISBLANK($W251),NOT(ISNUMBER($X251))),0,IF(AJ$132&gt;=YEAR($T251),$W251,0))</f>
        <v/>
      </c>
      <c r="AK251" s="240">
        <f>IF(OR(NOT(ISNUMBER($T251)),ISBLANK($W251),NOT(ISNUMBER($X251))),0,IF(AK$132&gt;=YEAR($T251),$W251,0))</f>
        <v/>
      </c>
      <c r="AL251" s="240">
        <f>IF(OR(NOT(ISNUMBER($T251)),ISBLANK($W251),NOT(ISNUMBER($X251))),0,IF(AL$132&gt;=YEAR($T251),$W251,0))</f>
        <v/>
      </c>
      <c r="AM251" s="240">
        <f>IF(OR(NOT(ISNUMBER($T251)),ISBLANK($W251),NOT(ISNUMBER($X251))),0,IF(AM$132&gt;=YEAR($T251),$W251,0))</f>
        <v/>
      </c>
      <c r="AN251" s="240">
        <f>IF(OR(NOT(ISNUMBER($T251)),ISBLANK($W251),NOT(ISNUMBER($X251))),0,IF(AN$132&gt;=YEAR($T251),$W251,0))</f>
        <v/>
      </c>
      <c r="AO251" s="240">
        <f>IF(OR(NOT(ISNUMBER($T251)),ISBLANK($W251),NOT(ISNUMBER($X251))),0,IF(AO$132&gt;=YEAR($T251),$W251,0))</f>
        <v/>
      </c>
      <c r="AP251" s="240">
        <f>IF(OR(NOT(ISNUMBER($T251)),ISBLANK($W251),NOT(ISNUMBER($X251))),0,IF(AP$132&gt;=YEAR($T251),$W251,0))</f>
        <v/>
      </c>
      <c r="AQ251" s="240">
        <f>IF(OR(NOT(ISNUMBER($T251)),ISBLANK($W251),NOT(ISNUMBER($X251))),0,IF(AQ$132&gt;=YEAR($T251),$W251,0))</f>
        <v/>
      </c>
      <c r="AR251" s="240">
        <f>IF(OR(NOT(ISNUMBER($T251)),ISBLANK($W251),NOT(ISNUMBER($X251))),0,IF(AR$132&gt;=YEAR($T251),$W251,0))</f>
        <v/>
      </c>
      <c r="AS251" s="240">
        <f>IF(OR(NOT(ISNUMBER($T251)),ISBLANK($W251),NOT(ISNUMBER($X251))),0,IF(AS$132&gt;=YEAR($T251),$W251,0))</f>
        <v/>
      </c>
      <c r="AT251" s="240">
        <f>IF(OR(NOT(ISNUMBER($T251)),ISBLANK($W251),NOT(ISNUMBER($X251))),0,IF(AT$132&gt;=YEAR($T251),$W251,0))</f>
        <v/>
      </c>
      <c r="AU251" s="240">
        <f>IF(OR(NOT(ISNUMBER($T251)),ISBLANK($W251),NOT(ISNUMBER($X251))),0,IF(AU$132&gt;=YEAR($T251),$W251,0))</f>
        <v/>
      </c>
      <c r="AV251" s="240">
        <f>IF(OR(NOT(ISNUMBER($T251)),ISBLANK($W251),NOT(ISNUMBER($X251))),0,IF(AV$132&gt;=YEAR($T251),$W251,0))</f>
        <v/>
      </c>
      <c r="AW251" s="240">
        <f>IF(OR(NOT(ISNUMBER($T251)),ISBLANK($W251),NOT(ISNUMBER($X251))),0,IF(AW$132&gt;=YEAR($T251),$W251,0))</f>
        <v/>
      </c>
      <c r="AX251" s="240">
        <f>IF(OR(NOT(ISNUMBER($T251)),ISBLANK($W251),NOT(ISNUMBER($X251))),0,IF(AX$132&gt;=YEAR($T251),$W251,0))</f>
        <v/>
      </c>
      <c r="AY251" s="240">
        <f>IF(OR(NOT(ISNUMBER($T251)),ISBLANK($W251),NOT(ISNUMBER($X251))),0,IF(AY$132&gt;=YEAR($T251),$W251,0))</f>
        <v/>
      </c>
      <c r="AZ251" s="240">
        <f>IF(OR(NOT(ISNUMBER($T251)),ISBLANK($W251),NOT(ISNUMBER($X251))),0,IF(AZ$132&gt;=YEAR($T251),$W251,0))</f>
        <v/>
      </c>
      <c r="BA251" s="240">
        <f>IF(OR(NOT(ISNUMBER($T251)),ISBLANK($W251),NOT(ISNUMBER($X251))),0,IF(BA$132&gt;=YEAR($T251),$W251,0))</f>
        <v/>
      </c>
      <c r="BB251" s="240">
        <f>IF(OR(NOT(ISNUMBER($T251)),ISBLANK($W251),NOT(ISNUMBER($X251))),0,IF(BB$132&gt;=YEAR($T251),$W251,0))</f>
        <v/>
      </c>
      <c r="BC251" s="240">
        <f>IF(OR(NOT(ISNUMBER($T251)),ISBLANK($W251),NOT(ISNUMBER($X251))),0,IF(BC$132&gt;=YEAR($T251),$W251,0))</f>
        <v/>
      </c>
      <c r="BD251" s="240">
        <f>IF(OR(NOT(ISNUMBER($T251)),ISBLANK($W251),NOT(ISNUMBER($X251))),0,IF(BD$132&gt;=YEAR($T251),$W251,0))</f>
        <v/>
      </c>
      <c r="BE251" s="240">
        <f>IF(OR(NOT(ISNUMBER($T251)),ISBLANK($W251),NOT(ISNUMBER($X251))),0,IF(BE$132&gt;=YEAR($T251),$W251,0))</f>
        <v/>
      </c>
      <c r="BF251" s="240">
        <f>IF(OR(NOT(ISNUMBER($T251)),ISBLANK($W251),NOT(ISNUMBER($X251))),0,IF(BF$132&gt;=YEAR($T251),$W251,0))</f>
        <v/>
      </c>
      <c r="BG251" s="240">
        <f>IF(OR(NOT(ISNUMBER($T251)),ISBLANK($W251),NOT(ISNUMBER($X251))),0,IF(BG$132&gt;=YEAR($T251),$W251,0))</f>
        <v/>
      </c>
      <c r="BH251" s="240">
        <f>IF(OR(NOT(ISNUMBER($T251)),ISBLANK($W251),NOT(ISNUMBER($X251))),0,IF(BH$132&gt;=YEAR($T251),$W251,0))</f>
        <v/>
      </c>
      <c r="BI251" s="240">
        <f>IF(OR(NOT(ISNUMBER($T251)),ISBLANK($W251),NOT(ISNUMBER($X251))),0,IF(BI$132&gt;=YEAR($T251),$W251,0))</f>
        <v/>
      </c>
      <c r="BJ251" s="240">
        <f>IF(OR(NOT(ISNUMBER($T251)),ISBLANK($W251),NOT(ISNUMBER($X251))),0,IF(BJ$132&gt;=YEAR($T251),$W251,0))</f>
        <v/>
      </c>
      <c r="BK251" s="240">
        <f>IF(OR(NOT(ISNUMBER($T251)),ISBLANK($W251),NOT(ISNUMBER($X251))),0,IF(BK$132&gt;=YEAR($T251),$W251,0))</f>
        <v/>
      </c>
      <c r="BL251" s="240">
        <f>IF(OR(NOT(ISNUMBER($T251)),ISBLANK($W251),NOT(ISNUMBER($X251))),0,IF(BL$132&gt;=YEAR($T251),$W251,0))</f>
        <v/>
      </c>
      <c r="BM251" s="240">
        <f>IF(OR(NOT(ISNUMBER($T251)),ISBLANK($W251),NOT(ISNUMBER($X251))),0,IF(BM$132&gt;=YEAR($T251),$W251,0))</f>
        <v/>
      </c>
      <c r="BN251" s="240">
        <f>IF(OR(NOT(ISNUMBER($T251)),ISBLANK($W251),NOT(ISNUMBER($X251))),0,IF(BN$132&gt;=YEAR($T251),$W251,0))</f>
        <v/>
      </c>
      <c r="BO251" s="240">
        <f>IF(OR(NOT(ISNUMBER($T251)),ISBLANK($W251),NOT(ISNUMBER($X251))),0,IF(BO$132&gt;=YEAR($T251),$W251,0))</f>
        <v/>
      </c>
      <c r="BP251" s="240">
        <f>IF(OR(NOT(ISNUMBER($T251)),ISBLANK($W251),NOT(ISNUMBER($X251))),0,IF(BP$132&gt;=YEAR($T251),$W251,0))</f>
        <v/>
      </c>
      <c r="BQ251" s="240">
        <f>IF(OR(NOT(ISNUMBER($T251)),ISBLANK($W251),NOT(ISNUMBER($X251))),0,IF(BQ$132&gt;=YEAR($T251),$W251,0))</f>
        <v/>
      </c>
      <c r="BR251" s="240">
        <f>IF(OR(NOT(ISNUMBER($T251)),ISBLANK($W251),NOT(ISNUMBER($X251))),0,IF(BR$132&gt;=YEAR($T251),$W251,0))</f>
        <v/>
      </c>
      <c r="BS251" s="240">
        <f>IF(OR(NOT(ISNUMBER($T251)),ISBLANK($W251),NOT(ISNUMBER($X251))),0,IF(BS$132&gt;=YEAR($T251),$W251,0))</f>
        <v/>
      </c>
      <c r="BT251" s="240">
        <f>IF(OR(NOT(ISNUMBER($T251)),ISBLANK($W251),NOT(ISNUMBER($X251))),0,IF(BT$132&gt;=YEAR($T251),$W251,0))</f>
        <v/>
      </c>
      <c r="BU251" s="240">
        <f>IF(OR(NOT(ISNUMBER($T251)),ISBLANK($W251),NOT(ISNUMBER($X251))),0,IF(BU$132&gt;=YEAR($T251),$W251,0))</f>
        <v/>
      </c>
      <c r="BV251" s="240">
        <f>IF(OR(NOT(ISNUMBER($T251)),ISBLANK($W251),NOT(ISNUMBER($X251))),0,IF(BV$132&gt;=YEAR($T251),$W251,0))</f>
        <v/>
      </c>
      <c r="BW251" s="240">
        <f>IF(OR(NOT(ISNUMBER($T251)),ISBLANK($W251),NOT(ISNUMBER($X251))),0,IF(BW$132&gt;=YEAR($T251),$W251,0))</f>
        <v/>
      </c>
      <c r="BX251" s="240">
        <f>IF(OR(NOT(ISNUMBER($T251)),ISBLANK($W251),NOT(ISNUMBER($X251))),0,IF(BX$132&gt;=YEAR($T251),$W251,0))</f>
        <v/>
      </c>
      <c r="BY251" s="240">
        <f>IF(OR(NOT(ISNUMBER($T251)),ISBLANK($W251),NOT(ISNUMBER($X251))),0,IF(BY$132&gt;=YEAR($T251),$W251,0))</f>
        <v/>
      </c>
    </row>
    <row r="252" ht="15" customHeight="1" s="503">
      <c r="S252" s="12">
        <f>S127</f>
        <v/>
      </c>
      <c r="T252" s="176">
        <f>IFERROR( IF(ISBLANK(C133),"",IF(C133&lt;HLOOKUP(S127,$Z$275:$AC$280,5,FALSE),"",C133 ) ),"")</f>
        <v/>
      </c>
      <c r="U252" s="527">
        <f>U127</f>
        <v/>
      </c>
      <c r="V252" s="285">
        <f>V127</f>
        <v/>
      </c>
      <c r="W252" s="512">
        <f>W127</f>
        <v/>
      </c>
      <c r="X252" s="512">
        <f>X127</f>
        <v/>
      </c>
      <c r="Z252" s="240">
        <f>IF(OR(NOT(ISNUMBER($T252)),ISBLANK($W252),NOT(ISNUMBER($X252))),0,IF(Z$132&gt;=YEAR($T252),$W252,0))</f>
        <v/>
      </c>
      <c r="AA252" s="240">
        <f>IF(OR(NOT(ISNUMBER($T252)),ISBLANK($W252),NOT(ISNUMBER($X252))),0,IF(AA$132&gt;=YEAR($T252),$W252,0))</f>
        <v/>
      </c>
      <c r="AB252" s="240">
        <f>IF(OR(NOT(ISNUMBER($T252)),ISBLANK($W252),NOT(ISNUMBER($X252))),0,IF(AB$132&gt;=YEAR($T252),$W252,0))</f>
        <v/>
      </c>
      <c r="AC252" s="240">
        <f>IF(OR(NOT(ISNUMBER($T252)),ISBLANK($W252),NOT(ISNUMBER($X252))),0,IF(AC$132&gt;=YEAR($T252),$W252,0))</f>
        <v/>
      </c>
      <c r="AD252" s="240">
        <f>IF(OR(NOT(ISNUMBER($T252)),ISBLANK($W252),NOT(ISNUMBER($X252))),0,IF(AD$132&gt;=YEAR($T252),$W252,0))</f>
        <v/>
      </c>
      <c r="AE252" s="240">
        <f>IF(OR(NOT(ISNUMBER($T252)),ISBLANK($W252),NOT(ISNUMBER($X252))),0,IF(AE$132&gt;=YEAR($T252),$W252,0))</f>
        <v/>
      </c>
      <c r="AF252" s="240">
        <f>IF(OR(NOT(ISNUMBER($T252)),ISBLANK($W252),NOT(ISNUMBER($X252))),0,IF(AF$132&gt;=YEAR($T252),$W252,0))</f>
        <v/>
      </c>
      <c r="AG252" s="240">
        <f>IF(OR(NOT(ISNUMBER($T252)),ISBLANK($W252),NOT(ISNUMBER($X252))),0,IF(AG$132&gt;=YEAR($T252),$W252,0))</f>
        <v/>
      </c>
      <c r="AH252" s="240">
        <f>IF(OR(NOT(ISNUMBER($T252)),ISBLANK($W252),NOT(ISNUMBER($X252))),0,IF(AH$132&gt;=YEAR($T252),$W252,0))</f>
        <v/>
      </c>
      <c r="AI252" s="240">
        <f>IF(OR(NOT(ISNUMBER($T252)),ISBLANK($W252),NOT(ISNUMBER($X252))),0,IF(AI$132&gt;=YEAR($T252),$W252,0))</f>
        <v/>
      </c>
      <c r="AJ252" s="240">
        <f>IF(OR(NOT(ISNUMBER($T252)),ISBLANK($W252),NOT(ISNUMBER($X252))),0,IF(AJ$132&gt;=YEAR($T252),$W252,0))</f>
        <v/>
      </c>
      <c r="AK252" s="240">
        <f>IF(OR(NOT(ISNUMBER($T252)),ISBLANK($W252),NOT(ISNUMBER($X252))),0,IF(AK$132&gt;=YEAR($T252),$W252,0))</f>
        <v/>
      </c>
      <c r="AL252" s="240">
        <f>IF(OR(NOT(ISNUMBER($T252)),ISBLANK($W252),NOT(ISNUMBER($X252))),0,IF(AL$132&gt;=YEAR($T252),$W252,0))</f>
        <v/>
      </c>
      <c r="AM252" s="240">
        <f>IF(OR(NOT(ISNUMBER($T252)),ISBLANK($W252),NOT(ISNUMBER($X252))),0,IF(AM$132&gt;=YEAR($T252),$W252,0))</f>
        <v/>
      </c>
      <c r="AN252" s="240">
        <f>IF(OR(NOT(ISNUMBER($T252)),ISBLANK($W252),NOT(ISNUMBER($X252))),0,IF(AN$132&gt;=YEAR($T252),$W252,0))</f>
        <v/>
      </c>
      <c r="AO252" s="240">
        <f>IF(OR(NOT(ISNUMBER($T252)),ISBLANK($W252),NOT(ISNUMBER($X252))),0,IF(AO$132&gt;=YEAR($T252),$W252,0))</f>
        <v/>
      </c>
      <c r="AP252" s="240">
        <f>IF(OR(NOT(ISNUMBER($T252)),ISBLANK($W252),NOT(ISNUMBER($X252))),0,IF(AP$132&gt;=YEAR($T252),$W252,0))</f>
        <v/>
      </c>
      <c r="AQ252" s="240">
        <f>IF(OR(NOT(ISNUMBER($T252)),ISBLANK($W252),NOT(ISNUMBER($X252))),0,IF(AQ$132&gt;=YEAR($T252),$W252,0))</f>
        <v/>
      </c>
      <c r="AR252" s="240">
        <f>IF(OR(NOT(ISNUMBER($T252)),ISBLANK($W252),NOT(ISNUMBER($X252))),0,IF(AR$132&gt;=YEAR($T252),$W252,0))</f>
        <v/>
      </c>
      <c r="AS252" s="240">
        <f>IF(OR(NOT(ISNUMBER($T252)),ISBLANK($W252),NOT(ISNUMBER($X252))),0,IF(AS$132&gt;=YEAR($T252),$W252,0))</f>
        <v/>
      </c>
      <c r="AT252" s="240">
        <f>IF(OR(NOT(ISNUMBER($T252)),ISBLANK($W252),NOT(ISNUMBER($X252))),0,IF(AT$132&gt;=YEAR($T252),$W252,0))</f>
        <v/>
      </c>
      <c r="AU252" s="240">
        <f>IF(OR(NOT(ISNUMBER($T252)),ISBLANK($W252),NOT(ISNUMBER($X252))),0,IF(AU$132&gt;=YEAR($T252),$W252,0))</f>
        <v/>
      </c>
      <c r="AV252" s="240">
        <f>IF(OR(NOT(ISNUMBER($T252)),ISBLANK($W252),NOT(ISNUMBER($X252))),0,IF(AV$132&gt;=YEAR($T252),$W252,0))</f>
        <v/>
      </c>
      <c r="AW252" s="240">
        <f>IF(OR(NOT(ISNUMBER($T252)),ISBLANK($W252),NOT(ISNUMBER($X252))),0,IF(AW$132&gt;=YEAR($T252),$W252,0))</f>
        <v/>
      </c>
      <c r="AX252" s="240">
        <f>IF(OR(NOT(ISNUMBER($T252)),ISBLANK($W252),NOT(ISNUMBER($X252))),0,IF(AX$132&gt;=YEAR($T252),$W252,0))</f>
        <v/>
      </c>
      <c r="AY252" s="240">
        <f>IF(OR(NOT(ISNUMBER($T252)),ISBLANK($W252),NOT(ISNUMBER($X252))),0,IF(AY$132&gt;=YEAR($T252),$W252,0))</f>
        <v/>
      </c>
      <c r="AZ252" s="240">
        <f>IF(OR(NOT(ISNUMBER($T252)),ISBLANK($W252),NOT(ISNUMBER($X252))),0,IF(AZ$132&gt;=YEAR($T252),$W252,0))</f>
        <v/>
      </c>
      <c r="BA252" s="240">
        <f>IF(OR(NOT(ISNUMBER($T252)),ISBLANK($W252),NOT(ISNUMBER($X252))),0,IF(BA$132&gt;=YEAR($T252),$W252,0))</f>
        <v/>
      </c>
      <c r="BB252" s="240">
        <f>IF(OR(NOT(ISNUMBER($T252)),ISBLANK($W252),NOT(ISNUMBER($X252))),0,IF(BB$132&gt;=YEAR($T252),$W252,0))</f>
        <v/>
      </c>
      <c r="BC252" s="240">
        <f>IF(OR(NOT(ISNUMBER($T252)),ISBLANK($W252),NOT(ISNUMBER($X252))),0,IF(BC$132&gt;=YEAR($T252),$W252,0))</f>
        <v/>
      </c>
      <c r="BD252" s="240">
        <f>IF(OR(NOT(ISNUMBER($T252)),ISBLANK($W252),NOT(ISNUMBER($X252))),0,IF(BD$132&gt;=YEAR($T252),$W252,0))</f>
        <v/>
      </c>
      <c r="BE252" s="240">
        <f>IF(OR(NOT(ISNUMBER($T252)),ISBLANK($W252),NOT(ISNUMBER($X252))),0,IF(BE$132&gt;=YEAR($T252),$W252,0))</f>
        <v/>
      </c>
      <c r="BF252" s="240">
        <f>IF(OR(NOT(ISNUMBER($T252)),ISBLANK($W252),NOT(ISNUMBER($X252))),0,IF(BF$132&gt;=YEAR($T252),$W252,0))</f>
        <v/>
      </c>
      <c r="BG252" s="240">
        <f>IF(OR(NOT(ISNUMBER($T252)),ISBLANK($W252),NOT(ISNUMBER($X252))),0,IF(BG$132&gt;=YEAR($T252),$W252,0))</f>
        <v/>
      </c>
      <c r="BH252" s="240">
        <f>IF(OR(NOT(ISNUMBER($T252)),ISBLANK($W252),NOT(ISNUMBER($X252))),0,IF(BH$132&gt;=YEAR($T252),$W252,0))</f>
        <v/>
      </c>
      <c r="BI252" s="240">
        <f>IF(OR(NOT(ISNUMBER($T252)),ISBLANK($W252),NOT(ISNUMBER($X252))),0,IF(BI$132&gt;=YEAR($T252),$W252,0))</f>
        <v/>
      </c>
      <c r="BJ252" s="240">
        <f>IF(OR(NOT(ISNUMBER($T252)),ISBLANK($W252),NOT(ISNUMBER($X252))),0,IF(BJ$132&gt;=YEAR($T252),$W252,0))</f>
        <v/>
      </c>
      <c r="BK252" s="240">
        <f>IF(OR(NOT(ISNUMBER($T252)),ISBLANK($W252),NOT(ISNUMBER($X252))),0,IF(BK$132&gt;=YEAR($T252),$W252,0))</f>
        <v/>
      </c>
      <c r="BL252" s="240">
        <f>IF(OR(NOT(ISNUMBER($T252)),ISBLANK($W252),NOT(ISNUMBER($X252))),0,IF(BL$132&gt;=YEAR($T252),$W252,0))</f>
        <v/>
      </c>
      <c r="BM252" s="240">
        <f>IF(OR(NOT(ISNUMBER($T252)),ISBLANK($W252),NOT(ISNUMBER($X252))),0,IF(BM$132&gt;=YEAR($T252),$W252,0))</f>
        <v/>
      </c>
      <c r="BN252" s="240">
        <f>IF(OR(NOT(ISNUMBER($T252)),ISBLANK($W252),NOT(ISNUMBER($X252))),0,IF(BN$132&gt;=YEAR($T252),$W252,0))</f>
        <v/>
      </c>
      <c r="BO252" s="240">
        <f>IF(OR(NOT(ISNUMBER($T252)),ISBLANK($W252),NOT(ISNUMBER($X252))),0,IF(BO$132&gt;=YEAR($T252),$W252,0))</f>
        <v/>
      </c>
      <c r="BP252" s="240">
        <f>IF(OR(NOT(ISNUMBER($T252)),ISBLANK($W252),NOT(ISNUMBER($X252))),0,IF(BP$132&gt;=YEAR($T252),$W252,0))</f>
        <v/>
      </c>
      <c r="BQ252" s="240">
        <f>IF(OR(NOT(ISNUMBER($T252)),ISBLANK($W252),NOT(ISNUMBER($X252))),0,IF(BQ$132&gt;=YEAR($T252),$W252,0))</f>
        <v/>
      </c>
      <c r="BR252" s="240">
        <f>IF(OR(NOT(ISNUMBER($T252)),ISBLANK($W252),NOT(ISNUMBER($X252))),0,IF(BR$132&gt;=YEAR($T252),$W252,0))</f>
        <v/>
      </c>
      <c r="BS252" s="240">
        <f>IF(OR(NOT(ISNUMBER($T252)),ISBLANK($W252),NOT(ISNUMBER($X252))),0,IF(BS$132&gt;=YEAR($T252),$W252,0))</f>
        <v/>
      </c>
      <c r="BT252" s="240">
        <f>IF(OR(NOT(ISNUMBER($T252)),ISBLANK($W252),NOT(ISNUMBER($X252))),0,IF(BT$132&gt;=YEAR($T252),$W252,0))</f>
        <v/>
      </c>
      <c r="BU252" s="240">
        <f>IF(OR(NOT(ISNUMBER($T252)),ISBLANK($W252),NOT(ISNUMBER($X252))),0,IF(BU$132&gt;=YEAR($T252),$W252,0))</f>
        <v/>
      </c>
      <c r="BV252" s="240">
        <f>IF(OR(NOT(ISNUMBER($T252)),ISBLANK($W252),NOT(ISNUMBER($X252))),0,IF(BV$132&gt;=YEAR($T252),$W252,0))</f>
        <v/>
      </c>
      <c r="BW252" s="240">
        <f>IF(OR(NOT(ISNUMBER($T252)),ISBLANK($W252),NOT(ISNUMBER($X252))),0,IF(BW$132&gt;=YEAR($T252),$W252,0))</f>
        <v/>
      </c>
      <c r="BX252" s="240">
        <f>IF(OR(NOT(ISNUMBER($T252)),ISBLANK($W252),NOT(ISNUMBER($X252))),0,IF(BX$132&gt;=YEAR($T252),$W252,0))</f>
        <v/>
      </c>
      <c r="BY252" s="240">
        <f>IF(OR(NOT(ISNUMBER($T252)),ISBLANK($W252),NOT(ISNUMBER($X252))),0,IF(BY$132&gt;=YEAR($T252),$W252,0))</f>
        <v/>
      </c>
    </row>
    <row r="253" ht="15" customHeight="1" s="503">
      <c r="S253" s="12">
        <f>S128</f>
        <v/>
      </c>
      <c r="T253" s="176">
        <f>IFERROR( IF(ISBLANK(C134),"",IF(C134&lt;HLOOKUP(S128,$Z$275:$AC$280,5,FALSE),"",C134 ) ),"")</f>
        <v/>
      </c>
      <c r="U253" s="527">
        <f>U128</f>
        <v/>
      </c>
      <c r="V253" s="285">
        <f>V128</f>
        <v/>
      </c>
      <c r="W253" s="512">
        <f>W128</f>
        <v/>
      </c>
      <c r="X253" s="512">
        <f>X128</f>
        <v/>
      </c>
      <c r="Z253" s="240">
        <f>IF(OR(NOT(ISNUMBER($T253)),ISBLANK($W253),NOT(ISNUMBER($X253))),0,IF(Z$132&gt;=YEAR($T253),$W253,0))</f>
        <v/>
      </c>
      <c r="AA253" s="240">
        <f>IF(OR(NOT(ISNUMBER($T253)),ISBLANK($W253),NOT(ISNUMBER($X253))),0,IF(AA$132&gt;=YEAR($T253),$W253,0))</f>
        <v/>
      </c>
      <c r="AB253" s="240">
        <f>IF(OR(NOT(ISNUMBER($T253)),ISBLANK($W253),NOT(ISNUMBER($X253))),0,IF(AB$132&gt;=YEAR($T253),$W253,0))</f>
        <v/>
      </c>
      <c r="AC253" s="240">
        <f>IF(OR(NOT(ISNUMBER($T253)),ISBLANK($W253),NOT(ISNUMBER($X253))),0,IF(AC$132&gt;=YEAR($T253),$W253,0))</f>
        <v/>
      </c>
      <c r="AD253" s="240">
        <f>IF(OR(NOT(ISNUMBER($T253)),ISBLANK($W253),NOT(ISNUMBER($X253))),0,IF(AD$132&gt;=YEAR($T253),$W253,0))</f>
        <v/>
      </c>
      <c r="AE253" s="240">
        <f>IF(OR(NOT(ISNUMBER($T253)),ISBLANK($W253),NOT(ISNUMBER($X253))),0,IF(AE$132&gt;=YEAR($T253),$W253,0))</f>
        <v/>
      </c>
      <c r="AF253" s="240">
        <f>IF(OR(NOT(ISNUMBER($T253)),ISBLANK($W253),NOT(ISNUMBER($X253))),0,IF(AF$132&gt;=YEAR($T253),$W253,0))</f>
        <v/>
      </c>
      <c r="AG253" s="240">
        <f>IF(OR(NOT(ISNUMBER($T253)),ISBLANK($W253),NOT(ISNUMBER($X253))),0,IF(AG$132&gt;=YEAR($T253),$W253,0))</f>
        <v/>
      </c>
      <c r="AH253" s="240">
        <f>IF(OR(NOT(ISNUMBER($T253)),ISBLANK($W253),NOT(ISNUMBER($X253))),0,IF(AH$132&gt;=YEAR($T253),$W253,0))</f>
        <v/>
      </c>
      <c r="AI253" s="240">
        <f>IF(OR(NOT(ISNUMBER($T253)),ISBLANK($W253),NOT(ISNUMBER($X253))),0,IF(AI$132&gt;=YEAR($T253),$W253,0))</f>
        <v/>
      </c>
      <c r="AJ253" s="240">
        <f>IF(OR(NOT(ISNUMBER($T253)),ISBLANK($W253),NOT(ISNUMBER($X253))),0,IF(AJ$132&gt;=YEAR($T253),$W253,0))</f>
        <v/>
      </c>
      <c r="AK253" s="240">
        <f>IF(OR(NOT(ISNUMBER($T253)),ISBLANK($W253),NOT(ISNUMBER($X253))),0,IF(AK$132&gt;=YEAR($T253),$W253,0))</f>
        <v/>
      </c>
      <c r="AL253" s="240">
        <f>IF(OR(NOT(ISNUMBER($T253)),ISBLANK($W253),NOT(ISNUMBER($X253))),0,IF(AL$132&gt;=YEAR($T253),$W253,0))</f>
        <v/>
      </c>
      <c r="AM253" s="240">
        <f>IF(OR(NOT(ISNUMBER($T253)),ISBLANK($W253),NOT(ISNUMBER($X253))),0,IF(AM$132&gt;=YEAR($T253),$W253,0))</f>
        <v/>
      </c>
      <c r="AN253" s="240">
        <f>IF(OR(NOT(ISNUMBER($T253)),ISBLANK($W253),NOT(ISNUMBER($X253))),0,IF(AN$132&gt;=YEAR($T253),$W253,0))</f>
        <v/>
      </c>
      <c r="AO253" s="240">
        <f>IF(OR(NOT(ISNUMBER($T253)),ISBLANK($W253),NOT(ISNUMBER($X253))),0,IF(AO$132&gt;=YEAR($T253),$W253,0))</f>
        <v/>
      </c>
      <c r="AP253" s="240">
        <f>IF(OR(NOT(ISNUMBER($T253)),ISBLANK($W253),NOT(ISNUMBER($X253))),0,IF(AP$132&gt;=YEAR($T253),$W253,0))</f>
        <v/>
      </c>
      <c r="AQ253" s="240">
        <f>IF(OR(NOT(ISNUMBER($T253)),ISBLANK($W253),NOT(ISNUMBER($X253))),0,IF(AQ$132&gt;=YEAR($T253),$W253,0))</f>
        <v/>
      </c>
      <c r="AR253" s="240">
        <f>IF(OR(NOT(ISNUMBER($T253)),ISBLANK($W253),NOT(ISNUMBER($X253))),0,IF(AR$132&gt;=YEAR($T253),$W253,0))</f>
        <v/>
      </c>
      <c r="AS253" s="240">
        <f>IF(OR(NOT(ISNUMBER($T253)),ISBLANK($W253),NOT(ISNUMBER($X253))),0,IF(AS$132&gt;=YEAR($T253),$W253,0))</f>
        <v/>
      </c>
      <c r="AT253" s="240">
        <f>IF(OR(NOT(ISNUMBER($T253)),ISBLANK($W253),NOT(ISNUMBER($X253))),0,IF(AT$132&gt;=YEAR($T253),$W253,0))</f>
        <v/>
      </c>
      <c r="AU253" s="240">
        <f>IF(OR(NOT(ISNUMBER($T253)),ISBLANK($W253),NOT(ISNUMBER($X253))),0,IF(AU$132&gt;=YEAR($T253),$W253,0))</f>
        <v/>
      </c>
      <c r="AV253" s="240">
        <f>IF(OR(NOT(ISNUMBER($T253)),ISBLANK($W253),NOT(ISNUMBER($X253))),0,IF(AV$132&gt;=YEAR($T253),$W253,0))</f>
        <v/>
      </c>
      <c r="AW253" s="240">
        <f>IF(OR(NOT(ISNUMBER($T253)),ISBLANK($W253),NOT(ISNUMBER($X253))),0,IF(AW$132&gt;=YEAR($T253),$W253,0))</f>
        <v/>
      </c>
      <c r="AX253" s="240">
        <f>IF(OR(NOT(ISNUMBER($T253)),ISBLANK($W253),NOT(ISNUMBER($X253))),0,IF(AX$132&gt;=YEAR($T253),$W253,0))</f>
        <v/>
      </c>
      <c r="AY253" s="240">
        <f>IF(OR(NOT(ISNUMBER($T253)),ISBLANK($W253),NOT(ISNUMBER($X253))),0,IF(AY$132&gt;=YEAR($T253),$W253,0))</f>
        <v/>
      </c>
      <c r="AZ253" s="240">
        <f>IF(OR(NOT(ISNUMBER($T253)),ISBLANK($W253),NOT(ISNUMBER($X253))),0,IF(AZ$132&gt;=YEAR($T253),$W253,0))</f>
        <v/>
      </c>
      <c r="BA253" s="240">
        <f>IF(OR(NOT(ISNUMBER($T253)),ISBLANK($W253),NOT(ISNUMBER($X253))),0,IF(BA$132&gt;=YEAR($T253),$W253,0))</f>
        <v/>
      </c>
      <c r="BB253" s="240">
        <f>IF(OR(NOT(ISNUMBER($T253)),ISBLANK($W253),NOT(ISNUMBER($X253))),0,IF(BB$132&gt;=YEAR($T253),$W253,0))</f>
        <v/>
      </c>
      <c r="BC253" s="240">
        <f>IF(OR(NOT(ISNUMBER($T253)),ISBLANK($W253),NOT(ISNUMBER($X253))),0,IF(BC$132&gt;=YEAR($T253),$W253,0))</f>
        <v/>
      </c>
      <c r="BD253" s="240">
        <f>IF(OR(NOT(ISNUMBER($T253)),ISBLANK($W253),NOT(ISNUMBER($X253))),0,IF(BD$132&gt;=YEAR($T253),$W253,0))</f>
        <v/>
      </c>
      <c r="BE253" s="240">
        <f>IF(OR(NOT(ISNUMBER($T253)),ISBLANK($W253),NOT(ISNUMBER($X253))),0,IF(BE$132&gt;=YEAR($T253),$W253,0))</f>
        <v/>
      </c>
      <c r="BF253" s="240">
        <f>IF(OR(NOT(ISNUMBER($T253)),ISBLANK($W253),NOT(ISNUMBER($X253))),0,IF(BF$132&gt;=YEAR($T253),$W253,0))</f>
        <v/>
      </c>
      <c r="BG253" s="240">
        <f>IF(OR(NOT(ISNUMBER($T253)),ISBLANK($W253),NOT(ISNUMBER($X253))),0,IF(BG$132&gt;=YEAR($T253),$W253,0))</f>
        <v/>
      </c>
      <c r="BH253" s="240">
        <f>IF(OR(NOT(ISNUMBER($T253)),ISBLANK($W253),NOT(ISNUMBER($X253))),0,IF(BH$132&gt;=YEAR($T253),$W253,0))</f>
        <v/>
      </c>
      <c r="BI253" s="240">
        <f>IF(OR(NOT(ISNUMBER($T253)),ISBLANK($W253),NOT(ISNUMBER($X253))),0,IF(BI$132&gt;=YEAR($T253),$W253,0))</f>
        <v/>
      </c>
      <c r="BJ253" s="240">
        <f>IF(OR(NOT(ISNUMBER($T253)),ISBLANK($W253),NOT(ISNUMBER($X253))),0,IF(BJ$132&gt;=YEAR($T253),$W253,0))</f>
        <v/>
      </c>
      <c r="BK253" s="240">
        <f>IF(OR(NOT(ISNUMBER($T253)),ISBLANK($W253),NOT(ISNUMBER($X253))),0,IF(BK$132&gt;=YEAR($T253),$W253,0))</f>
        <v/>
      </c>
      <c r="BL253" s="240">
        <f>IF(OR(NOT(ISNUMBER($T253)),ISBLANK($W253),NOT(ISNUMBER($X253))),0,IF(BL$132&gt;=YEAR($T253),$W253,0))</f>
        <v/>
      </c>
      <c r="BM253" s="240">
        <f>IF(OR(NOT(ISNUMBER($T253)),ISBLANK($W253),NOT(ISNUMBER($X253))),0,IF(BM$132&gt;=YEAR($T253),$W253,0))</f>
        <v/>
      </c>
      <c r="BN253" s="240">
        <f>IF(OR(NOT(ISNUMBER($T253)),ISBLANK($W253),NOT(ISNUMBER($X253))),0,IF(BN$132&gt;=YEAR($T253),$W253,0))</f>
        <v/>
      </c>
      <c r="BO253" s="240">
        <f>IF(OR(NOT(ISNUMBER($T253)),ISBLANK($W253),NOT(ISNUMBER($X253))),0,IF(BO$132&gt;=YEAR($T253),$W253,0))</f>
        <v/>
      </c>
      <c r="BP253" s="240">
        <f>IF(OR(NOT(ISNUMBER($T253)),ISBLANK($W253),NOT(ISNUMBER($X253))),0,IF(BP$132&gt;=YEAR($T253),$W253,0))</f>
        <v/>
      </c>
      <c r="BQ253" s="240">
        <f>IF(OR(NOT(ISNUMBER($T253)),ISBLANK($W253),NOT(ISNUMBER($X253))),0,IF(BQ$132&gt;=YEAR($T253),$W253,0))</f>
        <v/>
      </c>
      <c r="BR253" s="240">
        <f>IF(OR(NOT(ISNUMBER($T253)),ISBLANK($W253),NOT(ISNUMBER($X253))),0,IF(BR$132&gt;=YEAR($T253),$W253,0))</f>
        <v/>
      </c>
      <c r="BS253" s="240">
        <f>IF(OR(NOT(ISNUMBER($T253)),ISBLANK($W253),NOT(ISNUMBER($X253))),0,IF(BS$132&gt;=YEAR($T253),$W253,0))</f>
        <v/>
      </c>
      <c r="BT253" s="240">
        <f>IF(OR(NOT(ISNUMBER($T253)),ISBLANK($W253),NOT(ISNUMBER($X253))),0,IF(BT$132&gt;=YEAR($T253),$W253,0))</f>
        <v/>
      </c>
      <c r="BU253" s="240">
        <f>IF(OR(NOT(ISNUMBER($T253)),ISBLANK($W253),NOT(ISNUMBER($X253))),0,IF(BU$132&gt;=YEAR($T253),$W253,0))</f>
        <v/>
      </c>
      <c r="BV253" s="240">
        <f>IF(OR(NOT(ISNUMBER($T253)),ISBLANK($W253),NOT(ISNUMBER($X253))),0,IF(BV$132&gt;=YEAR($T253),$W253,0))</f>
        <v/>
      </c>
      <c r="BW253" s="240">
        <f>IF(OR(NOT(ISNUMBER($T253)),ISBLANK($W253),NOT(ISNUMBER($X253))),0,IF(BW$132&gt;=YEAR($T253),$W253,0))</f>
        <v/>
      </c>
      <c r="BX253" s="240">
        <f>IF(OR(NOT(ISNUMBER($T253)),ISBLANK($W253),NOT(ISNUMBER($X253))),0,IF(BX$132&gt;=YEAR($T253),$W253,0))</f>
        <v/>
      </c>
      <c r="BY253" s="240">
        <f>IF(OR(NOT(ISNUMBER($T253)),ISBLANK($W253),NOT(ISNUMBER($X253))),0,IF(BY$132&gt;=YEAR($T253),$W253,0))</f>
        <v/>
      </c>
    </row>
    <row r="254" ht="15" customHeight="1" s="503">
      <c r="S254" s="12">
        <f>S129</f>
        <v/>
      </c>
      <c r="T254" s="176">
        <f>IFERROR( IF(ISBLANK(C135),"",IF(C135&lt;HLOOKUP(S129,$Z$275:$AC$280,5,FALSE),"",C135 ) ),"")</f>
        <v/>
      </c>
      <c r="U254" s="527">
        <f>U129</f>
        <v/>
      </c>
      <c r="V254" s="285">
        <f>V129</f>
        <v/>
      </c>
      <c r="W254" s="512">
        <f>W129</f>
        <v/>
      </c>
      <c r="X254" s="512">
        <f>X129</f>
        <v/>
      </c>
      <c r="Z254" s="240">
        <f>IF(OR(NOT(ISNUMBER($T254)),ISBLANK($W254),NOT(ISNUMBER($X254))),0,IF(Z$132&gt;=YEAR($T254),$W254,0))</f>
        <v/>
      </c>
      <c r="AA254" s="240">
        <f>IF(OR(NOT(ISNUMBER($T254)),ISBLANK($W254),NOT(ISNUMBER($X254))),0,IF(AA$132&gt;=YEAR($T254),$W254,0))</f>
        <v/>
      </c>
      <c r="AB254" s="240">
        <f>IF(OR(NOT(ISNUMBER($T254)),ISBLANK($W254),NOT(ISNUMBER($X254))),0,IF(AB$132&gt;=YEAR($T254),$W254,0))</f>
        <v/>
      </c>
      <c r="AC254" s="240">
        <f>IF(OR(NOT(ISNUMBER($T254)),ISBLANK($W254),NOT(ISNUMBER($X254))),0,IF(AC$132&gt;=YEAR($T254),$W254,0))</f>
        <v/>
      </c>
      <c r="AD254" s="240">
        <f>IF(OR(NOT(ISNUMBER($T254)),ISBLANK($W254),NOT(ISNUMBER($X254))),0,IF(AD$132&gt;=YEAR($T254),$W254,0))</f>
        <v/>
      </c>
      <c r="AE254" s="240">
        <f>IF(OR(NOT(ISNUMBER($T254)),ISBLANK($W254),NOT(ISNUMBER($X254))),0,IF(AE$132&gt;=YEAR($T254),$W254,0))</f>
        <v/>
      </c>
      <c r="AF254" s="240">
        <f>IF(OR(NOT(ISNUMBER($T254)),ISBLANK($W254),NOT(ISNUMBER($X254))),0,IF(AF$132&gt;=YEAR($T254),$W254,0))</f>
        <v/>
      </c>
      <c r="AG254" s="240">
        <f>IF(OR(NOT(ISNUMBER($T254)),ISBLANK($W254),NOT(ISNUMBER($X254))),0,IF(AG$132&gt;=YEAR($T254),$W254,0))</f>
        <v/>
      </c>
      <c r="AH254" s="240">
        <f>IF(OR(NOT(ISNUMBER($T254)),ISBLANK($W254),NOT(ISNUMBER($X254))),0,IF(AH$132&gt;=YEAR($T254),$W254,0))</f>
        <v/>
      </c>
      <c r="AI254" s="240">
        <f>IF(OR(NOT(ISNUMBER($T254)),ISBLANK($W254),NOT(ISNUMBER($X254))),0,IF(AI$132&gt;=YEAR($T254),$W254,0))</f>
        <v/>
      </c>
      <c r="AJ254" s="240">
        <f>IF(OR(NOT(ISNUMBER($T254)),ISBLANK($W254),NOT(ISNUMBER($X254))),0,IF(AJ$132&gt;=YEAR($T254),$W254,0))</f>
        <v/>
      </c>
      <c r="AK254" s="240">
        <f>IF(OR(NOT(ISNUMBER($T254)),ISBLANK($W254),NOT(ISNUMBER($X254))),0,IF(AK$132&gt;=YEAR($T254),$W254,0))</f>
        <v/>
      </c>
      <c r="AL254" s="240">
        <f>IF(OR(NOT(ISNUMBER($T254)),ISBLANK($W254),NOT(ISNUMBER($X254))),0,IF(AL$132&gt;=YEAR($T254),$W254,0))</f>
        <v/>
      </c>
      <c r="AM254" s="240">
        <f>IF(OR(NOT(ISNUMBER($T254)),ISBLANK($W254),NOT(ISNUMBER($X254))),0,IF(AM$132&gt;=YEAR($T254),$W254,0))</f>
        <v/>
      </c>
      <c r="AN254" s="240">
        <f>IF(OR(NOT(ISNUMBER($T254)),ISBLANK($W254),NOT(ISNUMBER($X254))),0,IF(AN$132&gt;=YEAR($T254),$W254,0))</f>
        <v/>
      </c>
      <c r="AO254" s="240">
        <f>IF(OR(NOT(ISNUMBER($T254)),ISBLANK($W254),NOT(ISNUMBER($X254))),0,IF(AO$132&gt;=YEAR($T254),$W254,0))</f>
        <v/>
      </c>
      <c r="AP254" s="240">
        <f>IF(OR(NOT(ISNUMBER($T254)),ISBLANK($W254),NOT(ISNUMBER($X254))),0,IF(AP$132&gt;=YEAR($T254),$W254,0))</f>
        <v/>
      </c>
      <c r="AQ254" s="240">
        <f>IF(OR(NOT(ISNUMBER($T254)),ISBLANK($W254),NOT(ISNUMBER($X254))),0,IF(AQ$132&gt;=YEAR($T254),$W254,0))</f>
        <v/>
      </c>
      <c r="AR254" s="240">
        <f>IF(OR(NOT(ISNUMBER($T254)),ISBLANK($W254),NOT(ISNUMBER($X254))),0,IF(AR$132&gt;=YEAR($T254),$W254,0))</f>
        <v/>
      </c>
      <c r="AS254" s="240">
        <f>IF(OR(NOT(ISNUMBER($T254)),ISBLANK($W254),NOT(ISNUMBER($X254))),0,IF(AS$132&gt;=YEAR($T254),$W254,0))</f>
        <v/>
      </c>
      <c r="AT254" s="240">
        <f>IF(OR(NOT(ISNUMBER($T254)),ISBLANK($W254),NOT(ISNUMBER($X254))),0,IF(AT$132&gt;=YEAR($T254),$W254,0))</f>
        <v/>
      </c>
      <c r="AU254" s="240">
        <f>IF(OR(NOT(ISNUMBER($T254)),ISBLANK($W254),NOT(ISNUMBER($X254))),0,IF(AU$132&gt;=YEAR($T254),$W254,0))</f>
        <v/>
      </c>
      <c r="AV254" s="240">
        <f>IF(OR(NOT(ISNUMBER($T254)),ISBLANK($W254),NOT(ISNUMBER($X254))),0,IF(AV$132&gt;=YEAR($T254),$W254,0))</f>
        <v/>
      </c>
      <c r="AW254" s="240">
        <f>IF(OR(NOT(ISNUMBER($T254)),ISBLANK($W254),NOT(ISNUMBER($X254))),0,IF(AW$132&gt;=YEAR($T254),$W254,0))</f>
        <v/>
      </c>
      <c r="AX254" s="240">
        <f>IF(OR(NOT(ISNUMBER($T254)),ISBLANK($W254),NOT(ISNUMBER($X254))),0,IF(AX$132&gt;=YEAR($T254),$W254,0))</f>
        <v/>
      </c>
      <c r="AY254" s="240">
        <f>IF(OR(NOT(ISNUMBER($T254)),ISBLANK($W254),NOT(ISNUMBER($X254))),0,IF(AY$132&gt;=YEAR($T254),$W254,0))</f>
        <v/>
      </c>
      <c r="AZ254" s="240">
        <f>IF(OR(NOT(ISNUMBER($T254)),ISBLANK($W254),NOT(ISNUMBER($X254))),0,IF(AZ$132&gt;=YEAR($T254),$W254,0))</f>
        <v/>
      </c>
      <c r="BA254" s="240">
        <f>IF(OR(NOT(ISNUMBER($T254)),ISBLANK($W254),NOT(ISNUMBER($X254))),0,IF(BA$132&gt;=YEAR($T254),$W254,0))</f>
        <v/>
      </c>
      <c r="BB254" s="240">
        <f>IF(OR(NOT(ISNUMBER($T254)),ISBLANK($W254),NOT(ISNUMBER($X254))),0,IF(BB$132&gt;=YEAR($T254),$W254,0))</f>
        <v/>
      </c>
      <c r="BC254" s="240">
        <f>IF(OR(NOT(ISNUMBER($T254)),ISBLANK($W254),NOT(ISNUMBER($X254))),0,IF(BC$132&gt;=YEAR($T254),$W254,0))</f>
        <v/>
      </c>
      <c r="BD254" s="240">
        <f>IF(OR(NOT(ISNUMBER($T254)),ISBLANK($W254),NOT(ISNUMBER($X254))),0,IF(BD$132&gt;=YEAR($T254),$W254,0))</f>
        <v/>
      </c>
      <c r="BE254" s="240">
        <f>IF(OR(NOT(ISNUMBER($T254)),ISBLANK($W254),NOT(ISNUMBER($X254))),0,IF(BE$132&gt;=YEAR($T254),$W254,0))</f>
        <v/>
      </c>
      <c r="BF254" s="240">
        <f>IF(OR(NOT(ISNUMBER($T254)),ISBLANK($W254),NOT(ISNUMBER($X254))),0,IF(BF$132&gt;=YEAR($T254),$W254,0))</f>
        <v/>
      </c>
      <c r="BG254" s="240">
        <f>IF(OR(NOT(ISNUMBER($T254)),ISBLANK($W254),NOT(ISNUMBER($X254))),0,IF(BG$132&gt;=YEAR($T254),$W254,0))</f>
        <v/>
      </c>
      <c r="BH254" s="240">
        <f>IF(OR(NOT(ISNUMBER($T254)),ISBLANK($W254),NOT(ISNUMBER($X254))),0,IF(BH$132&gt;=YEAR($T254),$W254,0))</f>
        <v/>
      </c>
      <c r="BI254" s="240">
        <f>IF(OR(NOT(ISNUMBER($T254)),ISBLANK($W254),NOT(ISNUMBER($X254))),0,IF(BI$132&gt;=YEAR($T254),$W254,0))</f>
        <v/>
      </c>
      <c r="BJ254" s="240">
        <f>IF(OR(NOT(ISNUMBER($T254)),ISBLANK($W254),NOT(ISNUMBER($X254))),0,IF(BJ$132&gt;=YEAR($T254),$W254,0))</f>
        <v/>
      </c>
      <c r="BK254" s="240">
        <f>IF(OR(NOT(ISNUMBER($T254)),ISBLANK($W254),NOT(ISNUMBER($X254))),0,IF(BK$132&gt;=YEAR($T254),$W254,0))</f>
        <v/>
      </c>
      <c r="BL254" s="240">
        <f>IF(OR(NOT(ISNUMBER($T254)),ISBLANK($W254),NOT(ISNUMBER($X254))),0,IF(BL$132&gt;=YEAR($T254),$W254,0))</f>
        <v/>
      </c>
      <c r="BM254" s="240">
        <f>IF(OR(NOT(ISNUMBER($T254)),ISBLANK($W254),NOT(ISNUMBER($X254))),0,IF(BM$132&gt;=YEAR($T254),$W254,0))</f>
        <v/>
      </c>
      <c r="BN254" s="240">
        <f>IF(OR(NOT(ISNUMBER($T254)),ISBLANK($W254),NOT(ISNUMBER($X254))),0,IF(BN$132&gt;=YEAR($T254),$W254,0))</f>
        <v/>
      </c>
      <c r="BO254" s="240">
        <f>IF(OR(NOT(ISNUMBER($T254)),ISBLANK($W254),NOT(ISNUMBER($X254))),0,IF(BO$132&gt;=YEAR($T254),$W254,0))</f>
        <v/>
      </c>
      <c r="BP254" s="240">
        <f>IF(OR(NOT(ISNUMBER($T254)),ISBLANK($W254),NOT(ISNUMBER($X254))),0,IF(BP$132&gt;=YEAR($T254),$W254,0))</f>
        <v/>
      </c>
      <c r="BQ254" s="240">
        <f>IF(OR(NOT(ISNUMBER($T254)),ISBLANK($W254),NOT(ISNUMBER($X254))),0,IF(BQ$132&gt;=YEAR($T254),$W254,0))</f>
        <v/>
      </c>
      <c r="BR254" s="240">
        <f>IF(OR(NOT(ISNUMBER($T254)),ISBLANK($W254),NOT(ISNUMBER($X254))),0,IF(BR$132&gt;=YEAR($T254),$W254,0))</f>
        <v/>
      </c>
      <c r="BS254" s="240">
        <f>IF(OR(NOT(ISNUMBER($T254)),ISBLANK($W254),NOT(ISNUMBER($X254))),0,IF(BS$132&gt;=YEAR($T254),$W254,0))</f>
        <v/>
      </c>
      <c r="BT254" s="240">
        <f>IF(OR(NOT(ISNUMBER($T254)),ISBLANK($W254),NOT(ISNUMBER($X254))),0,IF(BT$132&gt;=YEAR($T254),$W254,0))</f>
        <v/>
      </c>
      <c r="BU254" s="240">
        <f>IF(OR(NOT(ISNUMBER($T254)),ISBLANK($W254),NOT(ISNUMBER($X254))),0,IF(BU$132&gt;=YEAR($T254),$W254,0))</f>
        <v/>
      </c>
      <c r="BV254" s="240">
        <f>IF(OR(NOT(ISNUMBER($T254)),ISBLANK($W254),NOT(ISNUMBER($X254))),0,IF(BV$132&gt;=YEAR($T254),$W254,0))</f>
        <v/>
      </c>
      <c r="BW254" s="240">
        <f>IF(OR(NOT(ISNUMBER($T254)),ISBLANK($W254),NOT(ISNUMBER($X254))),0,IF(BW$132&gt;=YEAR($T254),$W254,0))</f>
        <v/>
      </c>
      <c r="BX254" s="240">
        <f>IF(OR(NOT(ISNUMBER($T254)),ISBLANK($W254),NOT(ISNUMBER($X254))),0,IF(BX$132&gt;=YEAR($T254),$W254,0))</f>
        <v/>
      </c>
      <c r="BY254" s="240">
        <f>IF(OR(NOT(ISNUMBER($T254)),ISBLANK($W254),NOT(ISNUMBER($X254))),0,IF(BY$132&gt;=YEAR($T254),$W254,0))</f>
        <v/>
      </c>
    </row>
    <row r="255" ht="15" customHeight="1" s="503">
      <c r="S255" s="12">
        <f>S130</f>
        <v/>
      </c>
      <c r="T255" s="176">
        <f>IFERROR( IF(ISBLANK(C136),"",IF(C136&lt;HLOOKUP(S130,$Z$275:$AC$280,5,FALSE),"",C136 ) ),"")</f>
        <v/>
      </c>
      <c r="U255" s="527">
        <f>U130</f>
        <v/>
      </c>
      <c r="V255" s="285">
        <f>V130</f>
        <v/>
      </c>
      <c r="W255" s="512">
        <f>W130</f>
        <v/>
      </c>
      <c r="X255" s="512">
        <f>X130</f>
        <v/>
      </c>
      <c r="Z255" s="240">
        <f>IF(OR(NOT(ISNUMBER($T255)),ISBLANK($W255),NOT(ISNUMBER($X255))),0,IF(Z$132&gt;=YEAR($T255),$W255,0))</f>
        <v/>
      </c>
      <c r="AA255" s="240">
        <f>IF(OR(NOT(ISNUMBER($T255)),ISBLANK($W255),NOT(ISNUMBER($X255))),0,IF(AA$132&gt;=YEAR($T255),$W255,0))</f>
        <v/>
      </c>
      <c r="AB255" s="240">
        <f>IF(OR(NOT(ISNUMBER($T255)),ISBLANK($W255),NOT(ISNUMBER($X255))),0,IF(AB$132&gt;=YEAR($T255),$W255,0))</f>
        <v/>
      </c>
      <c r="AC255" s="240">
        <f>IF(OR(NOT(ISNUMBER($T255)),ISBLANK($W255),NOT(ISNUMBER($X255))),0,IF(AC$132&gt;=YEAR($T255),$W255,0))</f>
        <v/>
      </c>
      <c r="AD255" s="240">
        <f>IF(OR(NOT(ISNUMBER($T255)),ISBLANK($W255),NOT(ISNUMBER($X255))),0,IF(AD$132&gt;=YEAR($T255),$W255,0))</f>
        <v/>
      </c>
      <c r="AE255" s="240">
        <f>IF(OR(NOT(ISNUMBER($T255)),ISBLANK($W255),NOT(ISNUMBER($X255))),0,IF(AE$132&gt;=YEAR($T255),$W255,0))</f>
        <v/>
      </c>
      <c r="AF255" s="240">
        <f>IF(OR(NOT(ISNUMBER($T255)),ISBLANK($W255),NOT(ISNUMBER($X255))),0,IF(AF$132&gt;=YEAR($T255),$W255,0))</f>
        <v/>
      </c>
      <c r="AG255" s="240">
        <f>IF(OR(NOT(ISNUMBER($T255)),ISBLANK($W255),NOT(ISNUMBER($X255))),0,IF(AG$132&gt;=YEAR($T255),$W255,0))</f>
        <v/>
      </c>
      <c r="AH255" s="240">
        <f>IF(OR(NOT(ISNUMBER($T255)),ISBLANK($W255),NOT(ISNUMBER($X255))),0,IF(AH$132&gt;=YEAR($T255),$W255,0))</f>
        <v/>
      </c>
      <c r="AI255" s="240">
        <f>IF(OR(NOT(ISNUMBER($T255)),ISBLANK($W255),NOT(ISNUMBER($X255))),0,IF(AI$132&gt;=YEAR($T255),$W255,0))</f>
        <v/>
      </c>
      <c r="AJ255" s="240">
        <f>IF(OR(NOT(ISNUMBER($T255)),ISBLANK($W255),NOT(ISNUMBER($X255))),0,IF(AJ$132&gt;=YEAR($T255),$W255,0))</f>
        <v/>
      </c>
      <c r="AK255" s="240">
        <f>IF(OR(NOT(ISNUMBER($T255)),ISBLANK($W255),NOT(ISNUMBER($X255))),0,IF(AK$132&gt;=YEAR($T255),$W255,0))</f>
        <v/>
      </c>
      <c r="AL255" s="240">
        <f>IF(OR(NOT(ISNUMBER($T255)),ISBLANK($W255),NOT(ISNUMBER($X255))),0,IF(AL$132&gt;=YEAR($T255),$W255,0))</f>
        <v/>
      </c>
      <c r="AM255" s="240">
        <f>IF(OR(NOT(ISNUMBER($T255)),ISBLANK($W255),NOT(ISNUMBER($X255))),0,IF(AM$132&gt;=YEAR($T255),$W255,0))</f>
        <v/>
      </c>
      <c r="AN255" s="240">
        <f>IF(OR(NOT(ISNUMBER($T255)),ISBLANK($W255),NOT(ISNUMBER($X255))),0,IF(AN$132&gt;=YEAR($T255),$W255,0))</f>
        <v/>
      </c>
      <c r="AO255" s="240">
        <f>IF(OR(NOT(ISNUMBER($T255)),ISBLANK($W255),NOT(ISNUMBER($X255))),0,IF(AO$132&gt;=YEAR($T255),$W255,0))</f>
        <v/>
      </c>
      <c r="AP255" s="240">
        <f>IF(OR(NOT(ISNUMBER($T255)),ISBLANK($W255),NOT(ISNUMBER($X255))),0,IF(AP$132&gt;=YEAR($T255),$W255,0))</f>
        <v/>
      </c>
      <c r="AQ255" s="240">
        <f>IF(OR(NOT(ISNUMBER($T255)),ISBLANK($W255),NOT(ISNUMBER($X255))),0,IF(AQ$132&gt;=YEAR($T255),$W255,0))</f>
        <v/>
      </c>
      <c r="AR255" s="240">
        <f>IF(OR(NOT(ISNUMBER($T255)),ISBLANK($W255),NOT(ISNUMBER($X255))),0,IF(AR$132&gt;=YEAR($T255),$W255,0))</f>
        <v/>
      </c>
      <c r="AS255" s="240">
        <f>IF(OR(NOT(ISNUMBER($T255)),ISBLANK($W255),NOT(ISNUMBER($X255))),0,IF(AS$132&gt;=YEAR($T255),$W255,0))</f>
        <v/>
      </c>
      <c r="AT255" s="240">
        <f>IF(OR(NOT(ISNUMBER($T255)),ISBLANK($W255),NOT(ISNUMBER($X255))),0,IF(AT$132&gt;=YEAR($T255),$W255,0))</f>
        <v/>
      </c>
      <c r="AU255" s="240">
        <f>IF(OR(NOT(ISNUMBER($T255)),ISBLANK($W255),NOT(ISNUMBER($X255))),0,IF(AU$132&gt;=YEAR($T255),$W255,0))</f>
        <v/>
      </c>
      <c r="AV255" s="240">
        <f>IF(OR(NOT(ISNUMBER($T255)),ISBLANK($W255),NOT(ISNUMBER($X255))),0,IF(AV$132&gt;=YEAR($T255),$W255,0))</f>
        <v/>
      </c>
      <c r="AW255" s="240">
        <f>IF(OR(NOT(ISNUMBER($T255)),ISBLANK($W255),NOT(ISNUMBER($X255))),0,IF(AW$132&gt;=YEAR($T255),$W255,0))</f>
        <v/>
      </c>
      <c r="AX255" s="240">
        <f>IF(OR(NOT(ISNUMBER($T255)),ISBLANK($W255),NOT(ISNUMBER($X255))),0,IF(AX$132&gt;=YEAR($T255),$W255,0))</f>
        <v/>
      </c>
      <c r="AY255" s="240">
        <f>IF(OR(NOT(ISNUMBER($T255)),ISBLANK($W255),NOT(ISNUMBER($X255))),0,IF(AY$132&gt;=YEAR($T255),$W255,0))</f>
        <v/>
      </c>
      <c r="AZ255" s="240">
        <f>IF(OR(NOT(ISNUMBER($T255)),ISBLANK($W255),NOT(ISNUMBER($X255))),0,IF(AZ$132&gt;=YEAR($T255),$W255,0))</f>
        <v/>
      </c>
      <c r="BA255" s="240">
        <f>IF(OR(NOT(ISNUMBER($T255)),ISBLANK($W255),NOT(ISNUMBER($X255))),0,IF(BA$132&gt;=YEAR($T255),$W255,0))</f>
        <v/>
      </c>
      <c r="BB255" s="240">
        <f>IF(OR(NOT(ISNUMBER($T255)),ISBLANK($W255),NOT(ISNUMBER($X255))),0,IF(BB$132&gt;=YEAR($T255),$W255,0))</f>
        <v/>
      </c>
      <c r="BC255" s="240">
        <f>IF(OR(NOT(ISNUMBER($T255)),ISBLANK($W255),NOT(ISNUMBER($X255))),0,IF(BC$132&gt;=YEAR($T255),$W255,0))</f>
        <v/>
      </c>
      <c r="BD255" s="240">
        <f>IF(OR(NOT(ISNUMBER($T255)),ISBLANK($W255),NOT(ISNUMBER($X255))),0,IF(BD$132&gt;=YEAR($T255),$W255,0))</f>
        <v/>
      </c>
      <c r="BE255" s="240">
        <f>IF(OR(NOT(ISNUMBER($T255)),ISBLANK($W255),NOT(ISNUMBER($X255))),0,IF(BE$132&gt;=YEAR($T255),$W255,0))</f>
        <v/>
      </c>
      <c r="BF255" s="240">
        <f>IF(OR(NOT(ISNUMBER($T255)),ISBLANK($W255),NOT(ISNUMBER($X255))),0,IF(BF$132&gt;=YEAR($T255),$W255,0))</f>
        <v/>
      </c>
      <c r="BG255" s="240">
        <f>IF(OR(NOT(ISNUMBER($T255)),ISBLANK($W255),NOT(ISNUMBER($X255))),0,IF(BG$132&gt;=YEAR($T255),$W255,0))</f>
        <v/>
      </c>
      <c r="BH255" s="240">
        <f>IF(OR(NOT(ISNUMBER($T255)),ISBLANK($W255),NOT(ISNUMBER($X255))),0,IF(BH$132&gt;=YEAR($T255),$W255,0))</f>
        <v/>
      </c>
      <c r="BI255" s="240">
        <f>IF(OR(NOT(ISNUMBER($T255)),ISBLANK($W255),NOT(ISNUMBER($X255))),0,IF(BI$132&gt;=YEAR($T255),$W255,0))</f>
        <v/>
      </c>
      <c r="BJ255" s="240">
        <f>IF(OR(NOT(ISNUMBER($T255)),ISBLANK($W255),NOT(ISNUMBER($X255))),0,IF(BJ$132&gt;=YEAR($T255),$W255,0))</f>
        <v/>
      </c>
      <c r="BK255" s="240">
        <f>IF(OR(NOT(ISNUMBER($T255)),ISBLANK($W255),NOT(ISNUMBER($X255))),0,IF(BK$132&gt;=YEAR($T255),$W255,0))</f>
        <v/>
      </c>
      <c r="BL255" s="240">
        <f>IF(OR(NOT(ISNUMBER($T255)),ISBLANK($W255),NOT(ISNUMBER($X255))),0,IF(BL$132&gt;=YEAR($T255),$W255,0))</f>
        <v/>
      </c>
      <c r="BM255" s="240">
        <f>IF(OR(NOT(ISNUMBER($T255)),ISBLANK($W255),NOT(ISNUMBER($X255))),0,IF(BM$132&gt;=YEAR($T255),$W255,0))</f>
        <v/>
      </c>
      <c r="BN255" s="240">
        <f>IF(OR(NOT(ISNUMBER($T255)),ISBLANK($W255),NOT(ISNUMBER($X255))),0,IF(BN$132&gt;=YEAR($T255),$W255,0))</f>
        <v/>
      </c>
      <c r="BO255" s="240">
        <f>IF(OR(NOT(ISNUMBER($T255)),ISBLANK($W255),NOT(ISNUMBER($X255))),0,IF(BO$132&gt;=YEAR($T255),$W255,0))</f>
        <v/>
      </c>
      <c r="BP255" s="240">
        <f>IF(OR(NOT(ISNUMBER($T255)),ISBLANK($W255),NOT(ISNUMBER($X255))),0,IF(BP$132&gt;=YEAR($T255),$W255,0))</f>
        <v/>
      </c>
      <c r="BQ255" s="240">
        <f>IF(OR(NOT(ISNUMBER($T255)),ISBLANK($W255),NOT(ISNUMBER($X255))),0,IF(BQ$132&gt;=YEAR($T255),$W255,0))</f>
        <v/>
      </c>
      <c r="BR255" s="240">
        <f>IF(OR(NOT(ISNUMBER($T255)),ISBLANK($W255),NOT(ISNUMBER($X255))),0,IF(BR$132&gt;=YEAR($T255),$W255,0))</f>
        <v/>
      </c>
      <c r="BS255" s="240">
        <f>IF(OR(NOT(ISNUMBER($T255)),ISBLANK($W255),NOT(ISNUMBER($X255))),0,IF(BS$132&gt;=YEAR($T255),$W255,0))</f>
        <v/>
      </c>
      <c r="BT255" s="240">
        <f>IF(OR(NOT(ISNUMBER($T255)),ISBLANK($W255),NOT(ISNUMBER($X255))),0,IF(BT$132&gt;=YEAR($T255),$W255,0))</f>
        <v/>
      </c>
      <c r="BU255" s="240">
        <f>IF(OR(NOT(ISNUMBER($T255)),ISBLANK($W255),NOT(ISNUMBER($X255))),0,IF(BU$132&gt;=YEAR($T255),$W255,0))</f>
        <v/>
      </c>
      <c r="BV255" s="240">
        <f>IF(OR(NOT(ISNUMBER($T255)),ISBLANK($W255),NOT(ISNUMBER($X255))),0,IF(BV$132&gt;=YEAR($T255),$W255,0))</f>
        <v/>
      </c>
      <c r="BW255" s="240">
        <f>IF(OR(NOT(ISNUMBER($T255)),ISBLANK($W255),NOT(ISNUMBER($X255))),0,IF(BW$132&gt;=YEAR($T255),$W255,0))</f>
        <v/>
      </c>
      <c r="BX255" s="240">
        <f>IF(OR(NOT(ISNUMBER($T255)),ISBLANK($W255),NOT(ISNUMBER($X255))),0,IF(BX$132&gt;=YEAR($T255),$W255,0))</f>
        <v/>
      </c>
      <c r="BY255" s="240">
        <f>IF(OR(NOT(ISNUMBER($T255)),ISBLANK($W255),NOT(ISNUMBER($X255))),0,IF(BY$132&gt;=YEAR($T255),$W255,0))</f>
        <v/>
      </c>
    </row>
    <row r="256" ht="15" customHeight="1" s="503">
      <c r="S256" s="12">
        <f>S131</f>
        <v/>
      </c>
      <c r="T256" s="176">
        <f>IFERROR( IF(ISBLANK(C137),"",IF(C137&lt;HLOOKUP(S131,$Z$275:$AC$280,5,FALSE),"",C137 ) ),"")</f>
        <v/>
      </c>
      <c r="U256" s="527">
        <f>U131</f>
        <v/>
      </c>
      <c r="V256" s="285">
        <f>V131</f>
        <v/>
      </c>
      <c r="W256" s="512">
        <f>W131</f>
        <v/>
      </c>
      <c r="X256" s="512">
        <f>X131</f>
        <v/>
      </c>
      <c r="Z256" s="240">
        <f>IF(OR(NOT(ISNUMBER($T256)),ISBLANK($W256),NOT(ISNUMBER($X256))),0,IF(Z$132&gt;=YEAR($T256),$W256,0))</f>
        <v/>
      </c>
      <c r="AA256" s="240">
        <f>IF(OR(NOT(ISNUMBER($T256)),ISBLANK($W256),NOT(ISNUMBER($X256))),0,IF(AA$132&gt;=YEAR($T256),$W256,0))</f>
        <v/>
      </c>
      <c r="AB256" s="240">
        <f>IF(OR(NOT(ISNUMBER($T256)),ISBLANK($W256),NOT(ISNUMBER($X256))),0,IF(AB$132&gt;=YEAR($T256),$W256,0))</f>
        <v/>
      </c>
      <c r="AC256" s="240">
        <f>IF(OR(NOT(ISNUMBER($T256)),ISBLANK($W256),NOT(ISNUMBER($X256))),0,IF(AC$132&gt;=YEAR($T256),$W256,0))</f>
        <v/>
      </c>
      <c r="AD256" s="240">
        <f>IF(OR(NOT(ISNUMBER($T256)),ISBLANK($W256),NOT(ISNUMBER($X256))),0,IF(AD$132&gt;=YEAR($T256),$W256,0))</f>
        <v/>
      </c>
      <c r="AE256" s="240">
        <f>IF(OR(NOT(ISNUMBER($T256)),ISBLANK($W256),NOT(ISNUMBER($X256))),0,IF(AE$132&gt;=YEAR($T256),$W256,0))</f>
        <v/>
      </c>
      <c r="AF256" s="240">
        <f>IF(OR(NOT(ISNUMBER($T256)),ISBLANK($W256),NOT(ISNUMBER($X256))),0,IF(AF$132&gt;=YEAR($T256),$W256,0))</f>
        <v/>
      </c>
      <c r="AG256" s="240">
        <f>IF(OR(NOT(ISNUMBER($T256)),ISBLANK($W256),NOT(ISNUMBER($X256))),0,IF(AG$132&gt;=YEAR($T256),$W256,0))</f>
        <v/>
      </c>
      <c r="AH256" s="240">
        <f>IF(OR(NOT(ISNUMBER($T256)),ISBLANK($W256),NOT(ISNUMBER($X256))),0,IF(AH$132&gt;=YEAR($T256),$W256,0))</f>
        <v/>
      </c>
      <c r="AI256" s="240">
        <f>IF(OR(NOT(ISNUMBER($T256)),ISBLANK($W256),NOT(ISNUMBER($X256))),0,IF(AI$132&gt;=YEAR($T256),$W256,0))</f>
        <v/>
      </c>
      <c r="AJ256" s="240">
        <f>IF(OR(NOT(ISNUMBER($T256)),ISBLANK($W256),NOT(ISNUMBER($X256))),0,IF(AJ$132&gt;=YEAR($T256),$W256,0))</f>
        <v/>
      </c>
      <c r="AK256" s="240">
        <f>IF(OR(NOT(ISNUMBER($T256)),ISBLANK($W256),NOT(ISNUMBER($X256))),0,IF(AK$132&gt;=YEAR($T256),$W256,0))</f>
        <v/>
      </c>
      <c r="AL256" s="240">
        <f>IF(OR(NOT(ISNUMBER($T256)),ISBLANK($W256),NOT(ISNUMBER($X256))),0,IF(AL$132&gt;=YEAR($T256),$W256,0))</f>
        <v/>
      </c>
      <c r="AM256" s="240">
        <f>IF(OR(NOT(ISNUMBER($T256)),ISBLANK($W256),NOT(ISNUMBER($X256))),0,IF(AM$132&gt;=YEAR($T256),$W256,0))</f>
        <v/>
      </c>
      <c r="AN256" s="240">
        <f>IF(OR(NOT(ISNUMBER($T256)),ISBLANK($W256),NOT(ISNUMBER($X256))),0,IF(AN$132&gt;=YEAR($T256),$W256,0))</f>
        <v/>
      </c>
      <c r="AO256" s="240">
        <f>IF(OR(NOT(ISNUMBER($T256)),ISBLANK($W256),NOT(ISNUMBER($X256))),0,IF(AO$132&gt;=YEAR($T256),$W256,0))</f>
        <v/>
      </c>
      <c r="AP256" s="240">
        <f>IF(OR(NOT(ISNUMBER($T256)),ISBLANK($W256),NOT(ISNUMBER($X256))),0,IF(AP$132&gt;=YEAR($T256),$W256,0))</f>
        <v/>
      </c>
      <c r="AQ256" s="240">
        <f>IF(OR(NOT(ISNUMBER($T256)),ISBLANK($W256),NOT(ISNUMBER($X256))),0,IF(AQ$132&gt;=YEAR($T256),$W256,0))</f>
        <v/>
      </c>
      <c r="AR256" s="240">
        <f>IF(OR(NOT(ISNUMBER($T256)),ISBLANK($W256),NOT(ISNUMBER($X256))),0,IF(AR$132&gt;=YEAR($T256),$W256,0))</f>
        <v/>
      </c>
      <c r="AS256" s="240">
        <f>IF(OR(NOT(ISNUMBER($T256)),ISBLANK($W256),NOT(ISNUMBER($X256))),0,IF(AS$132&gt;=YEAR($T256),$W256,0))</f>
        <v/>
      </c>
      <c r="AT256" s="240">
        <f>IF(OR(NOT(ISNUMBER($T256)),ISBLANK($W256),NOT(ISNUMBER($X256))),0,IF(AT$132&gt;=YEAR($T256),$W256,0))</f>
        <v/>
      </c>
      <c r="AU256" s="240">
        <f>IF(OR(NOT(ISNUMBER($T256)),ISBLANK($W256),NOT(ISNUMBER($X256))),0,IF(AU$132&gt;=YEAR($T256),$W256,0))</f>
        <v/>
      </c>
      <c r="AV256" s="240">
        <f>IF(OR(NOT(ISNUMBER($T256)),ISBLANK($W256),NOT(ISNUMBER($X256))),0,IF(AV$132&gt;=YEAR($T256),$W256,0))</f>
        <v/>
      </c>
      <c r="AW256" s="240">
        <f>IF(OR(NOT(ISNUMBER($T256)),ISBLANK($W256),NOT(ISNUMBER($X256))),0,IF(AW$132&gt;=YEAR($T256),$W256,0))</f>
        <v/>
      </c>
      <c r="AX256" s="240">
        <f>IF(OR(NOT(ISNUMBER($T256)),ISBLANK($W256),NOT(ISNUMBER($X256))),0,IF(AX$132&gt;=YEAR($T256),$W256,0))</f>
        <v/>
      </c>
      <c r="AY256" s="240">
        <f>IF(OR(NOT(ISNUMBER($T256)),ISBLANK($W256),NOT(ISNUMBER($X256))),0,IF(AY$132&gt;=YEAR($T256),$W256,0))</f>
        <v/>
      </c>
      <c r="AZ256" s="240">
        <f>IF(OR(NOT(ISNUMBER($T256)),ISBLANK($W256),NOT(ISNUMBER($X256))),0,IF(AZ$132&gt;=YEAR($T256),$W256,0))</f>
        <v/>
      </c>
      <c r="BA256" s="240">
        <f>IF(OR(NOT(ISNUMBER($T256)),ISBLANK($W256),NOT(ISNUMBER($X256))),0,IF(BA$132&gt;=YEAR($T256),$W256,0))</f>
        <v/>
      </c>
      <c r="BB256" s="240">
        <f>IF(OR(NOT(ISNUMBER($T256)),ISBLANK($W256),NOT(ISNUMBER($X256))),0,IF(BB$132&gt;=YEAR($T256),$W256,0))</f>
        <v/>
      </c>
      <c r="BC256" s="240">
        <f>IF(OR(NOT(ISNUMBER($T256)),ISBLANK($W256),NOT(ISNUMBER($X256))),0,IF(BC$132&gt;=YEAR($T256),$W256,0))</f>
        <v/>
      </c>
      <c r="BD256" s="240">
        <f>IF(OR(NOT(ISNUMBER($T256)),ISBLANK($W256),NOT(ISNUMBER($X256))),0,IF(BD$132&gt;=YEAR($T256),$W256,0))</f>
        <v/>
      </c>
      <c r="BE256" s="240">
        <f>IF(OR(NOT(ISNUMBER($T256)),ISBLANK($W256),NOT(ISNUMBER($X256))),0,IF(BE$132&gt;=YEAR($T256),$W256,0))</f>
        <v/>
      </c>
      <c r="BF256" s="240">
        <f>IF(OR(NOT(ISNUMBER($T256)),ISBLANK($W256),NOT(ISNUMBER($X256))),0,IF(BF$132&gt;=YEAR($T256),$W256,0))</f>
        <v/>
      </c>
      <c r="BG256" s="240">
        <f>IF(OR(NOT(ISNUMBER($T256)),ISBLANK($W256),NOT(ISNUMBER($X256))),0,IF(BG$132&gt;=YEAR($T256),$W256,0))</f>
        <v/>
      </c>
      <c r="BH256" s="240">
        <f>IF(OR(NOT(ISNUMBER($T256)),ISBLANK($W256),NOT(ISNUMBER($X256))),0,IF(BH$132&gt;=YEAR($T256),$W256,0))</f>
        <v/>
      </c>
      <c r="BI256" s="240">
        <f>IF(OR(NOT(ISNUMBER($T256)),ISBLANK($W256),NOT(ISNUMBER($X256))),0,IF(BI$132&gt;=YEAR($T256),$W256,0))</f>
        <v/>
      </c>
      <c r="BJ256" s="240">
        <f>IF(OR(NOT(ISNUMBER($T256)),ISBLANK($W256),NOT(ISNUMBER($X256))),0,IF(BJ$132&gt;=YEAR($T256),$W256,0))</f>
        <v/>
      </c>
      <c r="BK256" s="240">
        <f>IF(OR(NOT(ISNUMBER($T256)),ISBLANK($W256),NOT(ISNUMBER($X256))),0,IF(BK$132&gt;=YEAR($T256),$W256,0))</f>
        <v/>
      </c>
      <c r="BL256" s="240">
        <f>IF(OR(NOT(ISNUMBER($T256)),ISBLANK($W256),NOT(ISNUMBER($X256))),0,IF(BL$132&gt;=YEAR($T256),$W256,0))</f>
        <v/>
      </c>
      <c r="BM256" s="240">
        <f>IF(OR(NOT(ISNUMBER($T256)),ISBLANK($W256),NOT(ISNUMBER($X256))),0,IF(BM$132&gt;=YEAR($T256),$W256,0))</f>
        <v/>
      </c>
      <c r="BN256" s="240">
        <f>IF(OR(NOT(ISNUMBER($T256)),ISBLANK($W256),NOT(ISNUMBER($X256))),0,IF(BN$132&gt;=YEAR($T256),$W256,0))</f>
        <v/>
      </c>
      <c r="BO256" s="240">
        <f>IF(OR(NOT(ISNUMBER($T256)),ISBLANK($W256),NOT(ISNUMBER($X256))),0,IF(BO$132&gt;=YEAR($T256),$W256,0))</f>
        <v/>
      </c>
      <c r="BP256" s="240">
        <f>IF(OR(NOT(ISNUMBER($T256)),ISBLANK($W256),NOT(ISNUMBER($X256))),0,IF(BP$132&gt;=YEAR($T256),$W256,0))</f>
        <v/>
      </c>
      <c r="BQ256" s="240">
        <f>IF(OR(NOT(ISNUMBER($T256)),ISBLANK($W256),NOT(ISNUMBER($X256))),0,IF(BQ$132&gt;=YEAR($T256),$W256,0))</f>
        <v/>
      </c>
      <c r="BR256" s="240">
        <f>IF(OR(NOT(ISNUMBER($T256)),ISBLANK($W256),NOT(ISNUMBER($X256))),0,IF(BR$132&gt;=YEAR($T256),$W256,0))</f>
        <v/>
      </c>
      <c r="BS256" s="240">
        <f>IF(OR(NOT(ISNUMBER($T256)),ISBLANK($W256),NOT(ISNUMBER($X256))),0,IF(BS$132&gt;=YEAR($T256),$W256,0))</f>
        <v/>
      </c>
      <c r="BT256" s="240">
        <f>IF(OR(NOT(ISNUMBER($T256)),ISBLANK($W256),NOT(ISNUMBER($X256))),0,IF(BT$132&gt;=YEAR($T256),$W256,0))</f>
        <v/>
      </c>
      <c r="BU256" s="240">
        <f>IF(OR(NOT(ISNUMBER($T256)),ISBLANK($W256),NOT(ISNUMBER($X256))),0,IF(BU$132&gt;=YEAR($T256),$W256,0))</f>
        <v/>
      </c>
      <c r="BV256" s="240">
        <f>IF(OR(NOT(ISNUMBER($T256)),ISBLANK($W256),NOT(ISNUMBER($X256))),0,IF(BV$132&gt;=YEAR($T256),$W256,0))</f>
        <v/>
      </c>
      <c r="BW256" s="240">
        <f>IF(OR(NOT(ISNUMBER($T256)),ISBLANK($W256),NOT(ISNUMBER($X256))),0,IF(BW$132&gt;=YEAR($T256),$W256,0))</f>
        <v/>
      </c>
      <c r="BX256" s="240">
        <f>IF(OR(NOT(ISNUMBER($T256)),ISBLANK($W256),NOT(ISNUMBER($X256))),0,IF(BX$132&gt;=YEAR($T256),$W256,0))</f>
        <v/>
      </c>
      <c r="BY256" s="240">
        <f>IF(OR(NOT(ISNUMBER($T256)),ISBLANK($W256),NOT(ISNUMBER($X256))),0,IF(BY$132&gt;=YEAR($T256),$W256,0))</f>
        <v/>
      </c>
    </row>
    <row r="257" ht="15" customHeight="1" s="503">
      <c r="T257" s="176" t="n"/>
      <c r="U257" s="289" t="n"/>
      <c r="V257" s="289" t="n"/>
      <c r="W257" s="179" t="inlineStr">
        <is>
          <t>Année</t>
        </is>
      </c>
      <c r="X257" s="179" t="n"/>
      <c r="Y257" s="180" t="n"/>
      <c r="Z257" s="175">
        <f>Z7</f>
        <v/>
      </c>
      <c r="AA257" s="175">
        <f>AA7</f>
        <v/>
      </c>
      <c r="AB257" s="175">
        <f>AB7</f>
        <v/>
      </c>
      <c r="AC257" s="175">
        <f>AC7</f>
        <v/>
      </c>
      <c r="AD257" s="175">
        <f>AD7</f>
        <v/>
      </c>
      <c r="AE257" s="175">
        <f>AE7</f>
        <v/>
      </c>
      <c r="AF257" s="175">
        <f>AF7</f>
        <v/>
      </c>
      <c r="AG257" s="175">
        <f>AG7</f>
        <v/>
      </c>
      <c r="AH257" s="175">
        <f>AH7</f>
        <v/>
      </c>
      <c r="AI257" s="175">
        <f>AI7</f>
        <v/>
      </c>
      <c r="AJ257" s="175">
        <f>AJ7</f>
        <v/>
      </c>
      <c r="AK257" s="175">
        <f>AK7</f>
        <v/>
      </c>
      <c r="AL257" s="175">
        <f>AL7</f>
        <v/>
      </c>
      <c r="AM257" s="175">
        <f>AM7</f>
        <v/>
      </c>
      <c r="AN257" s="175">
        <f>AN7</f>
        <v/>
      </c>
      <c r="AO257" s="175">
        <f>AO7</f>
        <v/>
      </c>
      <c r="AP257" s="175">
        <f>AP7</f>
        <v/>
      </c>
      <c r="AQ257" s="175">
        <f>AQ7</f>
        <v/>
      </c>
      <c r="AR257" s="175">
        <f>AR7</f>
        <v/>
      </c>
      <c r="AS257" s="175">
        <f>AS7</f>
        <v/>
      </c>
      <c r="AT257" s="175">
        <f>AT7</f>
        <v/>
      </c>
      <c r="AU257" s="175">
        <f>AU7</f>
        <v/>
      </c>
      <c r="AV257" s="175">
        <f>AV7</f>
        <v/>
      </c>
      <c r="AW257" s="175">
        <f>AW7</f>
        <v/>
      </c>
      <c r="AX257" s="175">
        <f>AX7</f>
        <v/>
      </c>
      <c r="AY257" s="175">
        <f>AY7</f>
        <v/>
      </c>
      <c r="AZ257" s="175">
        <f>AZ7</f>
        <v/>
      </c>
      <c r="BA257" s="175">
        <f>BA7</f>
        <v/>
      </c>
      <c r="BB257" s="175">
        <f>BB7</f>
        <v/>
      </c>
      <c r="BC257" s="175">
        <f>BC7</f>
        <v/>
      </c>
      <c r="BD257" s="175">
        <f>BD7</f>
        <v/>
      </c>
      <c r="BE257" s="175">
        <f>BE7</f>
        <v/>
      </c>
      <c r="BF257" s="175">
        <f>BF7</f>
        <v/>
      </c>
      <c r="BG257" s="175">
        <f>BG7</f>
        <v/>
      </c>
      <c r="BH257" s="175">
        <f>BH7</f>
        <v/>
      </c>
      <c r="BI257" s="175">
        <f>BI7</f>
        <v/>
      </c>
      <c r="BJ257" s="175">
        <f>BJ7</f>
        <v/>
      </c>
      <c r="BK257" s="175">
        <f>BK7</f>
        <v/>
      </c>
      <c r="BL257" s="175">
        <f>BL7</f>
        <v/>
      </c>
      <c r="BM257" s="175">
        <f>BM7</f>
        <v/>
      </c>
      <c r="BN257" s="175">
        <f>BN7</f>
        <v/>
      </c>
      <c r="BO257" s="175">
        <f>BO7</f>
        <v/>
      </c>
      <c r="BP257" s="175">
        <f>BP7</f>
        <v/>
      </c>
      <c r="BQ257" s="175">
        <f>BQ7</f>
        <v/>
      </c>
      <c r="BR257" s="175">
        <f>BR7</f>
        <v/>
      </c>
      <c r="BS257" s="175">
        <f>BS7</f>
        <v/>
      </c>
      <c r="BT257" s="175">
        <f>BT7</f>
        <v/>
      </c>
      <c r="BU257" s="175">
        <f>BU7</f>
        <v/>
      </c>
      <c r="BV257" s="175">
        <f>BV7</f>
        <v/>
      </c>
      <c r="BW257" s="175">
        <f>BW7</f>
        <v/>
      </c>
      <c r="BX257" s="175">
        <f>BX7</f>
        <v/>
      </c>
      <c r="BY257" s="175">
        <f>BY7</f>
        <v/>
      </c>
    </row>
    <row r="258" ht="15" customHeight="1" s="503">
      <c r="U258" s="289" t="n"/>
      <c r="V258" s="289" t="n"/>
      <c r="W258" s="183" t="inlineStr">
        <is>
          <t>Immobilisation Total :</t>
        </is>
      </c>
      <c r="X258" s="183" t="n"/>
      <c r="Y258" s="184" t="n"/>
      <c r="Z258" s="240">
        <f>SUM(Z259:Z262)</f>
        <v/>
      </c>
      <c r="AA258" s="240">
        <f>SUM(AA259:AA262)</f>
        <v/>
      </c>
      <c r="AB258" s="240">
        <f>SUM(AB259:AB262)</f>
        <v/>
      </c>
      <c r="AC258" s="240">
        <f>SUM(AC259:AC262)</f>
        <v/>
      </c>
      <c r="AD258" s="240">
        <f>SUM(AD259:AD262)</f>
        <v/>
      </c>
      <c r="AE258" s="240">
        <f>SUM(AE259:AE262)</f>
        <v/>
      </c>
      <c r="AF258" s="240">
        <f>SUM(AF259:AF262)</f>
        <v/>
      </c>
      <c r="AG258" s="240">
        <f>SUM(AG259:AG262)</f>
        <v/>
      </c>
      <c r="AH258" s="240">
        <f>SUM(AH259:AH262)</f>
        <v/>
      </c>
      <c r="AI258" s="240">
        <f>SUM(AI259:AI262)</f>
        <v/>
      </c>
      <c r="AJ258" s="240">
        <f>SUM(AJ259:AJ262)</f>
        <v/>
      </c>
      <c r="AK258" s="240">
        <f>SUM(AK259:AK262)</f>
        <v/>
      </c>
      <c r="AL258" s="240">
        <f>SUM(AL259:AL262)</f>
        <v/>
      </c>
      <c r="AM258" s="240">
        <f>SUM(AM259:AM262)</f>
        <v/>
      </c>
      <c r="AN258" s="240">
        <f>SUM(AN259:AN262)</f>
        <v/>
      </c>
      <c r="AO258" s="240">
        <f>SUM(AO259:AO262)</f>
        <v/>
      </c>
      <c r="AP258" s="240">
        <f>SUM(AP259:AP262)</f>
        <v/>
      </c>
      <c r="AQ258" s="240">
        <f>SUM(AQ259:AQ262)</f>
        <v/>
      </c>
      <c r="AR258" s="240">
        <f>SUM(AR259:AR262)</f>
        <v/>
      </c>
      <c r="AS258" s="240">
        <f>SUM(AS259:AS262)</f>
        <v/>
      </c>
      <c r="AT258" s="240">
        <f>SUM(AT259:AT262)</f>
        <v/>
      </c>
      <c r="AU258" s="240">
        <f>SUM(AU259:AU262)</f>
        <v/>
      </c>
      <c r="AV258" s="240">
        <f>SUM(AV259:AV262)</f>
        <v/>
      </c>
      <c r="AW258" s="240">
        <f>SUM(AW259:AW262)</f>
        <v/>
      </c>
      <c r="AX258" s="240">
        <f>SUM(AX259:AX262)</f>
        <v/>
      </c>
      <c r="AY258" s="240">
        <f>SUM(AY259:AY262)</f>
        <v/>
      </c>
      <c r="AZ258" s="240">
        <f>SUM(AZ259:AZ262)</f>
        <v/>
      </c>
      <c r="BA258" s="240">
        <f>SUM(BA259:BA262)</f>
        <v/>
      </c>
      <c r="BB258" s="240">
        <f>SUM(BB259:BB262)</f>
        <v/>
      </c>
      <c r="BC258" s="240">
        <f>SUM(BC259:BC262)</f>
        <v/>
      </c>
      <c r="BD258" s="240">
        <f>SUM(BD259:BD262)</f>
        <v/>
      </c>
      <c r="BE258" s="240">
        <f>SUM(BE259:BE262)</f>
        <v/>
      </c>
      <c r="BF258" s="240">
        <f>SUM(BF259:BF262)</f>
        <v/>
      </c>
      <c r="BG258" s="240">
        <f>SUM(BG259:BG262)</f>
        <v/>
      </c>
      <c r="BH258" s="240">
        <f>SUM(BH259:BH262)</f>
        <v/>
      </c>
      <c r="BI258" s="240">
        <f>SUM(BI259:BI262)</f>
        <v/>
      </c>
      <c r="BJ258" s="240">
        <f>SUM(BJ259:BJ262)</f>
        <v/>
      </c>
      <c r="BK258" s="240">
        <f>SUM(BK259:BK262)</f>
        <v/>
      </c>
      <c r="BL258" s="240">
        <f>SUM(BL259:BL262)</f>
        <v/>
      </c>
      <c r="BM258" s="240">
        <f>SUM(BM259:BM262)</f>
        <v/>
      </c>
      <c r="BN258" s="240">
        <f>SUM(BN259:BN262)</f>
        <v/>
      </c>
      <c r="BO258" s="240">
        <f>SUM(BO259:BO262)</f>
        <v/>
      </c>
      <c r="BP258" s="240">
        <f>SUM(BP259:BP262)</f>
        <v/>
      </c>
      <c r="BQ258" s="240">
        <f>SUM(BQ259:BQ262)</f>
        <v/>
      </c>
      <c r="BR258" s="240">
        <f>SUM(BR259:BR262)</f>
        <v/>
      </c>
      <c r="BS258" s="240">
        <f>SUM(BS259:BS262)</f>
        <v/>
      </c>
      <c r="BT258" s="240">
        <f>SUM(BT259:BT262)</f>
        <v/>
      </c>
      <c r="BU258" s="240">
        <f>SUM(BU259:BU262)</f>
        <v/>
      </c>
      <c r="BV258" s="240">
        <f>SUM(BV259:BV262)</f>
        <v/>
      </c>
      <c r="BW258" s="240">
        <f>SUM(BW259:BW262)</f>
        <v/>
      </c>
      <c r="BX258" s="240">
        <f>SUM(BX259:BX262)</f>
        <v/>
      </c>
      <c r="BY258" s="240">
        <f>SUM(BY259:BY262)</f>
        <v/>
      </c>
    </row>
    <row r="259" ht="15" customHeight="1" s="503">
      <c r="Y259" s="13" t="inlineStr">
        <is>
          <t>Terrains</t>
        </is>
      </c>
      <c r="Z259" s="240">
        <f>SUMPRODUCT((Z$133:Z$256)*($V$133:$V$256=$Y259))</f>
        <v/>
      </c>
      <c r="AA259" s="240">
        <f>SUMPRODUCT((AA$133:AA$256)*($V$133:$V$256=$Y259))</f>
        <v/>
      </c>
      <c r="AB259" s="240">
        <f>SUMPRODUCT((AB$133:AB$256)*($V$133:$V$256=$Y259))</f>
        <v/>
      </c>
      <c r="AC259" s="240">
        <f>SUMPRODUCT((AC$133:AC$256)*($V$133:$V$256=$Y259))</f>
        <v/>
      </c>
      <c r="AD259" s="240">
        <f>SUMPRODUCT((AD$133:AD$256)*($V$133:$V$256=$Y259))</f>
        <v/>
      </c>
      <c r="AE259" s="240">
        <f>SUMPRODUCT((AE$133:AE$256)*($V$133:$V$256=$Y259))</f>
        <v/>
      </c>
      <c r="AF259" s="240">
        <f>SUMPRODUCT((AF$133:AF$256)*($V$133:$V$256=$Y259))</f>
        <v/>
      </c>
      <c r="AG259" s="240">
        <f>SUMPRODUCT((AG$133:AG$256)*($V$133:$V$256=$Y259))</f>
        <v/>
      </c>
      <c r="AH259" s="240">
        <f>SUMPRODUCT((AH$133:AH$256)*($V$133:$V$256=$Y259))</f>
        <v/>
      </c>
      <c r="AI259" s="240">
        <f>SUMPRODUCT((AI$133:AI$256)*($V$133:$V$256=$Y259))</f>
        <v/>
      </c>
      <c r="AJ259" s="240">
        <f>SUMPRODUCT((AJ$133:AJ$256)*($V$133:$V$256=$Y259))</f>
        <v/>
      </c>
      <c r="AK259" s="240">
        <f>SUMPRODUCT((AK$133:AK$256)*($V$133:$V$256=$Y259))</f>
        <v/>
      </c>
      <c r="AL259" s="240">
        <f>SUMPRODUCT((AL$133:AL$256)*($V$133:$V$256=$Y259))</f>
        <v/>
      </c>
      <c r="AM259" s="240">
        <f>SUMPRODUCT((AM$133:AM$256)*($V$133:$V$256=$Y259))</f>
        <v/>
      </c>
      <c r="AN259" s="240">
        <f>SUMPRODUCT((AN$133:AN$256)*($V$133:$V$256=$Y259))</f>
        <v/>
      </c>
      <c r="AO259" s="240">
        <f>SUMPRODUCT((AO$133:AO$256)*($V$133:$V$256=$Y259))</f>
        <v/>
      </c>
      <c r="AP259" s="240">
        <f>SUMPRODUCT((AP$133:AP$256)*($V$133:$V$256=$Y259))</f>
        <v/>
      </c>
      <c r="AQ259" s="240">
        <f>SUMPRODUCT((AQ$133:AQ$256)*($V$133:$V$256=$Y259))</f>
        <v/>
      </c>
      <c r="AR259" s="240">
        <f>SUMPRODUCT((AR$133:AR$256)*($V$133:$V$256=$Y259))</f>
        <v/>
      </c>
      <c r="AS259" s="240">
        <f>SUMPRODUCT((AS$133:AS$256)*($V$133:$V$256=$Y259))</f>
        <v/>
      </c>
      <c r="AT259" s="240">
        <f>SUMPRODUCT((AT$133:AT$256)*($V$133:$V$256=$Y259))</f>
        <v/>
      </c>
      <c r="AU259" s="240">
        <f>SUMPRODUCT((AU$133:AU$256)*($V$133:$V$256=$Y259))</f>
        <v/>
      </c>
      <c r="AV259" s="240">
        <f>SUMPRODUCT((AV$133:AV$256)*($V$133:$V$256=$Y259))</f>
        <v/>
      </c>
      <c r="AW259" s="240">
        <f>SUMPRODUCT((AW$133:AW$256)*($V$133:$V$256=$Y259))</f>
        <v/>
      </c>
      <c r="AX259" s="240">
        <f>SUMPRODUCT((AX$133:AX$256)*($V$133:$V$256=$Y259))</f>
        <v/>
      </c>
      <c r="AY259" s="240">
        <f>SUMPRODUCT((AY$133:AY$256)*($V$133:$V$256=$Y259))</f>
        <v/>
      </c>
      <c r="AZ259" s="240">
        <f>SUMPRODUCT((AZ$133:AZ$256)*($V$133:$V$256=$Y259))</f>
        <v/>
      </c>
      <c r="BA259" s="240">
        <f>SUMPRODUCT((BA$133:BA$256)*($V$133:$V$256=$Y259))</f>
        <v/>
      </c>
      <c r="BB259" s="240">
        <f>SUMPRODUCT((BB$133:BB$256)*($V$133:$V$256=$Y259))</f>
        <v/>
      </c>
      <c r="BC259" s="240">
        <f>SUMPRODUCT((BC$133:BC$256)*($V$133:$V$256=$Y259))</f>
        <v/>
      </c>
      <c r="BD259" s="240">
        <f>SUMPRODUCT((BD$133:BD$256)*($V$133:$V$256=$Y259))</f>
        <v/>
      </c>
      <c r="BE259" s="240">
        <f>SUMPRODUCT((BE$133:BE$256)*($V$133:$V$256=$Y259))</f>
        <v/>
      </c>
      <c r="BF259" s="240">
        <f>SUMPRODUCT((BF$133:BF$256)*($V$133:$V$256=$Y259))</f>
        <v/>
      </c>
      <c r="BG259" s="240">
        <f>SUMPRODUCT((BG$133:BG$256)*($V$133:$V$256=$Y259))</f>
        <v/>
      </c>
      <c r="BH259" s="240">
        <f>SUMPRODUCT((BH$133:BH$256)*($V$133:$V$256=$Y259))</f>
        <v/>
      </c>
      <c r="BI259" s="240">
        <f>SUMPRODUCT((BI$133:BI$256)*($V$133:$V$256=$Y259))</f>
        <v/>
      </c>
      <c r="BJ259" s="240">
        <f>SUMPRODUCT((BJ$133:BJ$256)*($V$133:$V$256=$Y259))</f>
        <v/>
      </c>
      <c r="BK259" s="240">
        <f>SUMPRODUCT((BK$133:BK$256)*($V$133:$V$256=$Y259))</f>
        <v/>
      </c>
      <c r="BL259" s="240">
        <f>SUMPRODUCT((BL$133:BL$256)*($V$133:$V$256=$Y259))</f>
        <v/>
      </c>
      <c r="BM259" s="240">
        <f>SUMPRODUCT((BM$133:BM$256)*($V$133:$V$256=$Y259))</f>
        <v/>
      </c>
      <c r="BN259" s="240">
        <f>SUMPRODUCT((BN$133:BN$256)*($V$133:$V$256=$Y259))</f>
        <v/>
      </c>
      <c r="BO259" s="240">
        <f>SUMPRODUCT((BO$133:BO$256)*($V$133:$V$256=$Y259))</f>
        <v/>
      </c>
      <c r="BP259" s="240">
        <f>SUMPRODUCT((BP$133:BP$256)*($V$133:$V$256=$Y259))</f>
        <v/>
      </c>
      <c r="BQ259" s="240">
        <f>SUMPRODUCT((BQ$133:BQ$256)*($V$133:$V$256=$Y259))</f>
        <v/>
      </c>
      <c r="BR259" s="240">
        <f>SUMPRODUCT((BR$133:BR$256)*($V$133:$V$256=$Y259))</f>
        <v/>
      </c>
      <c r="BS259" s="240">
        <f>SUMPRODUCT((BS$133:BS$256)*($V$133:$V$256=$Y259))</f>
        <v/>
      </c>
      <c r="BT259" s="240">
        <f>SUMPRODUCT((BT$133:BT$256)*($V$133:$V$256=$Y259))</f>
        <v/>
      </c>
      <c r="BU259" s="240">
        <f>SUMPRODUCT((BU$133:BU$256)*($V$133:$V$256=$Y259))</f>
        <v/>
      </c>
      <c r="BV259" s="240">
        <f>SUMPRODUCT((BV$133:BV$256)*($V$133:$V$256=$Y259))</f>
        <v/>
      </c>
      <c r="BW259" s="240">
        <f>SUMPRODUCT((BW$133:BW$256)*($V$133:$V$256=$Y259))</f>
        <v/>
      </c>
      <c r="BX259" s="240">
        <f>SUMPRODUCT((BX$133:BX$256)*($V$133:$V$256=$Y259))</f>
        <v/>
      </c>
      <c r="BY259" s="240">
        <f>SUMPRODUCT((BY$133:BY$256)*($V$133:$V$256=$Y259))</f>
        <v/>
      </c>
    </row>
    <row r="260" ht="15" customHeight="1" s="503">
      <c r="U260" s="289" t="n"/>
      <c r="V260" s="289" t="n"/>
      <c r="Y260" s="13" t="inlineStr">
        <is>
          <t>Constructions</t>
        </is>
      </c>
      <c r="Z260" s="240">
        <f>SUMPRODUCT((Z$133:Z$256)*($V$133:$V$256=$Y260))</f>
        <v/>
      </c>
      <c r="AA260" s="240">
        <f>SUMPRODUCT((AA$133:AA$256)*($V$133:$V$256=$Y260))</f>
        <v/>
      </c>
      <c r="AB260" s="240">
        <f>SUMPRODUCT((AB$133:AB$256)*($V$133:$V$256=$Y260))</f>
        <v/>
      </c>
      <c r="AC260" s="240">
        <f>SUMPRODUCT((AC$133:AC$256)*($V$133:$V$256=$Y260))</f>
        <v/>
      </c>
      <c r="AD260" s="240">
        <f>SUMPRODUCT((AD$133:AD$256)*($V$133:$V$256=$Y260))</f>
        <v/>
      </c>
      <c r="AE260" s="240">
        <f>SUMPRODUCT((AE$133:AE$256)*($V$133:$V$256=$Y260))</f>
        <v/>
      </c>
      <c r="AF260" s="240">
        <f>SUMPRODUCT((AF$133:AF$256)*($V$133:$V$256=$Y260))</f>
        <v/>
      </c>
      <c r="AG260" s="240">
        <f>SUMPRODUCT((AG$133:AG$256)*($V$133:$V$256=$Y260))</f>
        <v/>
      </c>
      <c r="AH260" s="240">
        <f>SUMPRODUCT((AH$133:AH$256)*($V$133:$V$256=$Y260))</f>
        <v/>
      </c>
      <c r="AI260" s="240">
        <f>SUMPRODUCT((AI$133:AI$256)*($V$133:$V$256=$Y260))</f>
        <v/>
      </c>
      <c r="AJ260" s="240">
        <f>SUMPRODUCT((AJ$133:AJ$256)*($V$133:$V$256=$Y260))</f>
        <v/>
      </c>
      <c r="AK260" s="240">
        <f>SUMPRODUCT((AK$133:AK$256)*($V$133:$V$256=$Y260))</f>
        <v/>
      </c>
      <c r="AL260" s="240">
        <f>SUMPRODUCT((AL$133:AL$256)*($V$133:$V$256=$Y260))</f>
        <v/>
      </c>
      <c r="AM260" s="240">
        <f>SUMPRODUCT((AM$133:AM$256)*($V$133:$V$256=$Y260))</f>
        <v/>
      </c>
      <c r="AN260" s="240">
        <f>SUMPRODUCT((AN$133:AN$256)*($V$133:$V$256=$Y260))</f>
        <v/>
      </c>
      <c r="AO260" s="240">
        <f>SUMPRODUCT((AO$133:AO$256)*($V$133:$V$256=$Y260))</f>
        <v/>
      </c>
      <c r="AP260" s="240">
        <f>SUMPRODUCT((AP$133:AP$256)*($V$133:$V$256=$Y260))</f>
        <v/>
      </c>
      <c r="AQ260" s="240">
        <f>SUMPRODUCT((AQ$133:AQ$256)*($V$133:$V$256=$Y260))</f>
        <v/>
      </c>
      <c r="AR260" s="240">
        <f>SUMPRODUCT((AR$133:AR$256)*($V$133:$V$256=$Y260))</f>
        <v/>
      </c>
      <c r="AS260" s="240">
        <f>SUMPRODUCT((AS$133:AS$256)*($V$133:$V$256=$Y260))</f>
        <v/>
      </c>
      <c r="AT260" s="240">
        <f>SUMPRODUCT((AT$133:AT$256)*($V$133:$V$256=$Y260))</f>
        <v/>
      </c>
      <c r="AU260" s="240">
        <f>SUMPRODUCT((AU$133:AU$256)*($V$133:$V$256=$Y260))</f>
        <v/>
      </c>
      <c r="AV260" s="240">
        <f>SUMPRODUCT((AV$133:AV$256)*($V$133:$V$256=$Y260))</f>
        <v/>
      </c>
      <c r="AW260" s="240">
        <f>SUMPRODUCT((AW$133:AW$256)*($V$133:$V$256=$Y260))</f>
        <v/>
      </c>
      <c r="AX260" s="240">
        <f>SUMPRODUCT((AX$133:AX$256)*($V$133:$V$256=$Y260))</f>
        <v/>
      </c>
      <c r="AY260" s="240">
        <f>SUMPRODUCT((AY$133:AY$256)*($V$133:$V$256=$Y260))</f>
        <v/>
      </c>
      <c r="AZ260" s="240">
        <f>SUMPRODUCT((AZ$133:AZ$256)*($V$133:$V$256=$Y260))</f>
        <v/>
      </c>
      <c r="BA260" s="240">
        <f>SUMPRODUCT((BA$133:BA$256)*($V$133:$V$256=$Y260))</f>
        <v/>
      </c>
      <c r="BB260" s="240">
        <f>SUMPRODUCT((BB$133:BB$256)*($V$133:$V$256=$Y260))</f>
        <v/>
      </c>
      <c r="BC260" s="240">
        <f>SUMPRODUCT((BC$133:BC$256)*($V$133:$V$256=$Y260))</f>
        <v/>
      </c>
      <c r="BD260" s="240">
        <f>SUMPRODUCT((BD$133:BD$256)*($V$133:$V$256=$Y260))</f>
        <v/>
      </c>
      <c r="BE260" s="240">
        <f>SUMPRODUCT((BE$133:BE$256)*($V$133:$V$256=$Y260))</f>
        <v/>
      </c>
      <c r="BF260" s="240">
        <f>SUMPRODUCT((BF$133:BF$256)*($V$133:$V$256=$Y260))</f>
        <v/>
      </c>
      <c r="BG260" s="240">
        <f>SUMPRODUCT((BG$133:BG$256)*($V$133:$V$256=$Y260))</f>
        <v/>
      </c>
      <c r="BH260" s="240">
        <f>SUMPRODUCT((BH$133:BH$256)*($V$133:$V$256=$Y260))</f>
        <v/>
      </c>
      <c r="BI260" s="240">
        <f>SUMPRODUCT((BI$133:BI$256)*($V$133:$V$256=$Y260))</f>
        <v/>
      </c>
      <c r="BJ260" s="240">
        <f>SUMPRODUCT((BJ$133:BJ$256)*($V$133:$V$256=$Y260))</f>
        <v/>
      </c>
      <c r="BK260" s="240">
        <f>SUMPRODUCT((BK$133:BK$256)*($V$133:$V$256=$Y260))</f>
        <v/>
      </c>
      <c r="BL260" s="240">
        <f>SUMPRODUCT((BL$133:BL$256)*($V$133:$V$256=$Y260))</f>
        <v/>
      </c>
      <c r="BM260" s="240">
        <f>SUMPRODUCT((BM$133:BM$256)*($V$133:$V$256=$Y260))</f>
        <v/>
      </c>
      <c r="BN260" s="240">
        <f>SUMPRODUCT((BN$133:BN$256)*($V$133:$V$256=$Y260))</f>
        <v/>
      </c>
      <c r="BO260" s="240">
        <f>SUMPRODUCT((BO$133:BO$256)*($V$133:$V$256=$Y260))</f>
        <v/>
      </c>
      <c r="BP260" s="240">
        <f>SUMPRODUCT((BP$133:BP$256)*($V$133:$V$256=$Y260))</f>
        <v/>
      </c>
      <c r="BQ260" s="240">
        <f>SUMPRODUCT((BQ$133:BQ$256)*($V$133:$V$256=$Y260))</f>
        <v/>
      </c>
      <c r="BR260" s="240">
        <f>SUMPRODUCT((BR$133:BR$256)*($V$133:$V$256=$Y260))</f>
        <v/>
      </c>
      <c r="BS260" s="240">
        <f>SUMPRODUCT((BS$133:BS$256)*($V$133:$V$256=$Y260))</f>
        <v/>
      </c>
      <c r="BT260" s="240">
        <f>SUMPRODUCT((BT$133:BT$256)*($V$133:$V$256=$Y260))</f>
        <v/>
      </c>
      <c r="BU260" s="240">
        <f>SUMPRODUCT((BU$133:BU$256)*($V$133:$V$256=$Y260))</f>
        <v/>
      </c>
      <c r="BV260" s="240">
        <f>SUMPRODUCT((BV$133:BV$256)*($V$133:$V$256=$Y260))</f>
        <v/>
      </c>
      <c r="BW260" s="240">
        <f>SUMPRODUCT((BW$133:BW$256)*($V$133:$V$256=$Y260))</f>
        <v/>
      </c>
      <c r="BX260" s="240">
        <f>SUMPRODUCT((BX$133:BX$256)*($V$133:$V$256=$Y260))</f>
        <v/>
      </c>
      <c r="BY260" s="240">
        <f>SUMPRODUCT((BY$133:BY$256)*($V$133:$V$256=$Y260))</f>
        <v/>
      </c>
    </row>
    <row r="261" ht="15" customHeight="1" s="503">
      <c r="U261" s="289" t="n"/>
      <c r="V261" s="289" t="n"/>
      <c r="Y261" s="13" t="inlineStr">
        <is>
          <t>Installations générales, aménagements divers</t>
        </is>
      </c>
      <c r="Z261" s="240">
        <f>SUMPRODUCT((Z$133:Z$256)*($V$133:$V$256=$Y261))</f>
        <v/>
      </c>
      <c r="AA261" s="240">
        <f>SUMPRODUCT((AA$133:AA$256)*($V$133:$V$256=$Y261))</f>
        <v/>
      </c>
      <c r="AB261" s="240">
        <f>SUMPRODUCT((AB$133:AB$256)*($V$133:$V$256=$Y261))</f>
        <v/>
      </c>
      <c r="AC261" s="240">
        <f>SUMPRODUCT((AC$133:AC$256)*($V$133:$V$256=$Y261))</f>
        <v/>
      </c>
      <c r="AD261" s="240">
        <f>SUMPRODUCT((AD$133:AD$256)*($V$133:$V$256=$Y261))</f>
        <v/>
      </c>
      <c r="AE261" s="240">
        <f>SUMPRODUCT((AE$133:AE$256)*($V$133:$V$256=$Y261))</f>
        <v/>
      </c>
      <c r="AF261" s="240">
        <f>SUMPRODUCT((AF$133:AF$256)*($V$133:$V$256=$Y261))</f>
        <v/>
      </c>
      <c r="AG261" s="240">
        <f>SUMPRODUCT((AG$133:AG$256)*($V$133:$V$256=$Y261))</f>
        <v/>
      </c>
      <c r="AH261" s="240">
        <f>SUMPRODUCT((AH$133:AH$256)*($V$133:$V$256=$Y261))</f>
        <v/>
      </c>
      <c r="AI261" s="240">
        <f>SUMPRODUCT((AI$133:AI$256)*($V$133:$V$256=$Y261))</f>
        <v/>
      </c>
      <c r="AJ261" s="240">
        <f>SUMPRODUCT((AJ$133:AJ$256)*($V$133:$V$256=$Y261))</f>
        <v/>
      </c>
      <c r="AK261" s="240">
        <f>SUMPRODUCT((AK$133:AK$256)*($V$133:$V$256=$Y261))</f>
        <v/>
      </c>
      <c r="AL261" s="240">
        <f>SUMPRODUCT((AL$133:AL$256)*($V$133:$V$256=$Y261))</f>
        <v/>
      </c>
      <c r="AM261" s="240">
        <f>SUMPRODUCT((AM$133:AM$256)*($V$133:$V$256=$Y261))</f>
        <v/>
      </c>
      <c r="AN261" s="240">
        <f>SUMPRODUCT((AN$133:AN$256)*($V$133:$V$256=$Y261))</f>
        <v/>
      </c>
      <c r="AO261" s="240">
        <f>SUMPRODUCT((AO$133:AO$256)*($V$133:$V$256=$Y261))</f>
        <v/>
      </c>
      <c r="AP261" s="240">
        <f>SUMPRODUCT((AP$133:AP$256)*($V$133:$V$256=$Y261))</f>
        <v/>
      </c>
      <c r="AQ261" s="240">
        <f>SUMPRODUCT((AQ$133:AQ$256)*($V$133:$V$256=$Y261))</f>
        <v/>
      </c>
      <c r="AR261" s="240">
        <f>SUMPRODUCT((AR$133:AR$256)*($V$133:$V$256=$Y261))</f>
        <v/>
      </c>
      <c r="AS261" s="240">
        <f>SUMPRODUCT((AS$133:AS$256)*($V$133:$V$256=$Y261))</f>
        <v/>
      </c>
      <c r="AT261" s="240">
        <f>SUMPRODUCT((AT$133:AT$256)*($V$133:$V$256=$Y261))</f>
        <v/>
      </c>
      <c r="AU261" s="240">
        <f>SUMPRODUCT((AU$133:AU$256)*($V$133:$V$256=$Y261))</f>
        <v/>
      </c>
      <c r="AV261" s="240">
        <f>SUMPRODUCT((AV$133:AV$256)*($V$133:$V$256=$Y261))</f>
        <v/>
      </c>
      <c r="AW261" s="240">
        <f>SUMPRODUCT((AW$133:AW$256)*($V$133:$V$256=$Y261))</f>
        <v/>
      </c>
      <c r="AX261" s="240">
        <f>SUMPRODUCT((AX$133:AX$256)*($V$133:$V$256=$Y261))</f>
        <v/>
      </c>
      <c r="AY261" s="240">
        <f>SUMPRODUCT((AY$133:AY$256)*($V$133:$V$256=$Y261))</f>
        <v/>
      </c>
      <c r="AZ261" s="240">
        <f>SUMPRODUCT((AZ$133:AZ$256)*($V$133:$V$256=$Y261))</f>
        <v/>
      </c>
      <c r="BA261" s="240">
        <f>SUMPRODUCT((BA$133:BA$256)*($V$133:$V$256=$Y261))</f>
        <v/>
      </c>
      <c r="BB261" s="240">
        <f>SUMPRODUCT((BB$133:BB$256)*($V$133:$V$256=$Y261))</f>
        <v/>
      </c>
      <c r="BC261" s="240">
        <f>SUMPRODUCT((BC$133:BC$256)*($V$133:$V$256=$Y261))</f>
        <v/>
      </c>
      <c r="BD261" s="240">
        <f>SUMPRODUCT((BD$133:BD$256)*($V$133:$V$256=$Y261))</f>
        <v/>
      </c>
      <c r="BE261" s="240">
        <f>SUMPRODUCT((BE$133:BE$256)*($V$133:$V$256=$Y261))</f>
        <v/>
      </c>
      <c r="BF261" s="240">
        <f>SUMPRODUCT((BF$133:BF$256)*($V$133:$V$256=$Y261))</f>
        <v/>
      </c>
      <c r="BG261" s="240">
        <f>SUMPRODUCT((BG$133:BG$256)*($V$133:$V$256=$Y261))</f>
        <v/>
      </c>
      <c r="BH261" s="240">
        <f>SUMPRODUCT((BH$133:BH$256)*($V$133:$V$256=$Y261))</f>
        <v/>
      </c>
      <c r="BI261" s="240">
        <f>SUMPRODUCT((BI$133:BI$256)*($V$133:$V$256=$Y261))</f>
        <v/>
      </c>
      <c r="BJ261" s="240">
        <f>SUMPRODUCT((BJ$133:BJ$256)*($V$133:$V$256=$Y261))</f>
        <v/>
      </c>
      <c r="BK261" s="240">
        <f>SUMPRODUCT((BK$133:BK$256)*($V$133:$V$256=$Y261))</f>
        <v/>
      </c>
      <c r="BL261" s="240">
        <f>SUMPRODUCT((BL$133:BL$256)*($V$133:$V$256=$Y261))</f>
        <v/>
      </c>
      <c r="BM261" s="240">
        <f>SUMPRODUCT((BM$133:BM$256)*($V$133:$V$256=$Y261))</f>
        <v/>
      </c>
      <c r="BN261" s="240">
        <f>SUMPRODUCT((BN$133:BN$256)*($V$133:$V$256=$Y261))</f>
        <v/>
      </c>
      <c r="BO261" s="240">
        <f>SUMPRODUCT((BO$133:BO$256)*($V$133:$V$256=$Y261))</f>
        <v/>
      </c>
      <c r="BP261" s="240">
        <f>SUMPRODUCT((BP$133:BP$256)*($V$133:$V$256=$Y261))</f>
        <v/>
      </c>
      <c r="BQ261" s="240">
        <f>SUMPRODUCT((BQ$133:BQ$256)*($V$133:$V$256=$Y261))</f>
        <v/>
      </c>
      <c r="BR261" s="240">
        <f>SUMPRODUCT((BR$133:BR$256)*($V$133:$V$256=$Y261))</f>
        <v/>
      </c>
      <c r="BS261" s="240">
        <f>SUMPRODUCT((BS$133:BS$256)*($V$133:$V$256=$Y261))</f>
        <v/>
      </c>
      <c r="BT261" s="240">
        <f>SUMPRODUCT((BT$133:BT$256)*($V$133:$V$256=$Y261))</f>
        <v/>
      </c>
      <c r="BU261" s="240">
        <f>SUMPRODUCT((BU$133:BU$256)*($V$133:$V$256=$Y261))</f>
        <v/>
      </c>
      <c r="BV261" s="240">
        <f>SUMPRODUCT((BV$133:BV$256)*($V$133:$V$256=$Y261))</f>
        <v/>
      </c>
      <c r="BW261" s="240">
        <f>SUMPRODUCT((BW$133:BW$256)*($V$133:$V$256=$Y261))</f>
        <v/>
      </c>
      <c r="BX261" s="240">
        <f>SUMPRODUCT((BX$133:BX$256)*($V$133:$V$256=$Y261))</f>
        <v/>
      </c>
      <c r="BY261" s="240">
        <f>SUMPRODUCT((BY$133:BY$256)*($V$133:$V$256=$Y261))</f>
        <v/>
      </c>
    </row>
    <row r="262" ht="15" customHeight="1" s="503">
      <c r="T262" s="176" t="n"/>
      <c r="U262" s="289" t="n"/>
      <c r="V262" s="289" t="n"/>
      <c r="Y262" s="13" t="inlineStr">
        <is>
          <t>Autres immobilisations corporelles</t>
        </is>
      </c>
      <c r="Z262" s="240">
        <f>SUMPRODUCT((Z$133:Z$256)*($V$133:$V$256=$Y262))</f>
        <v/>
      </c>
      <c r="AA262" s="240">
        <f>SUMPRODUCT((AA$133:AA$256)*($V$133:$V$256=$Y262))</f>
        <v/>
      </c>
      <c r="AB262" s="240">
        <f>SUMPRODUCT((AB$133:AB$256)*($V$133:$V$256=$Y262))</f>
        <v/>
      </c>
      <c r="AC262" s="240">
        <f>SUMPRODUCT((AC$133:AC$256)*($V$133:$V$256=$Y262))</f>
        <v/>
      </c>
      <c r="AD262" s="240">
        <f>SUMPRODUCT((AD$133:AD$256)*($V$133:$V$256=$Y262))</f>
        <v/>
      </c>
      <c r="AE262" s="240">
        <f>SUMPRODUCT((AE$133:AE$256)*($V$133:$V$256=$Y262))</f>
        <v/>
      </c>
      <c r="AF262" s="240">
        <f>SUMPRODUCT((AF$133:AF$256)*($V$133:$V$256=$Y262))</f>
        <v/>
      </c>
      <c r="AG262" s="240">
        <f>SUMPRODUCT((AG$133:AG$256)*($V$133:$V$256=$Y262))</f>
        <v/>
      </c>
      <c r="AH262" s="240">
        <f>SUMPRODUCT((AH$133:AH$256)*($V$133:$V$256=$Y262))</f>
        <v/>
      </c>
      <c r="AI262" s="240">
        <f>SUMPRODUCT((AI$133:AI$256)*($V$133:$V$256=$Y262))</f>
        <v/>
      </c>
      <c r="AJ262" s="240">
        <f>SUMPRODUCT((AJ$133:AJ$256)*($V$133:$V$256=$Y262))</f>
        <v/>
      </c>
      <c r="AK262" s="240">
        <f>SUMPRODUCT((AK$133:AK$256)*($V$133:$V$256=$Y262))</f>
        <v/>
      </c>
      <c r="AL262" s="240">
        <f>SUMPRODUCT((AL$133:AL$256)*($V$133:$V$256=$Y262))</f>
        <v/>
      </c>
      <c r="AM262" s="240">
        <f>SUMPRODUCT((AM$133:AM$256)*($V$133:$V$256=$Y262))</f>
        <v/>
      </c>
      <c r="AN262" s="240">
        <f>SUMPRODUCT((AN$133:AN$256)*($V$133:$V$256=$Y262))</f>
        <v/>
      </c>
      <c r="AO262" s="240">
        <f>SUMPRODUCT((AO$133:AO$256)*($V$133:$V$256=$Y262))</f>
        <v/>
      </c>
      <c r="AP262" s="240">
        <f>SUMPRODUCT((AP$133:AP$256)*($V$133:$V$256=$Y262))</f>
        <v/>
      </c>
      <c r="AQ262" s="240">
        <f>SUMPRODUCT((AQ$133:AQ$256)*($V$133:$V$256=$Y262))</f>
        <v/>
      </c>
      <c r="AR262" s="240">
        <f>SUMPRODUCT((AR$133:AR$256)*($V$133:$V$256=$Y262))</f>
        <v/>
      </c>
      <c r="AS262" s="240">
        <f>SUMPRODUCT((AS$133:AS$256)*($V$133:$V$256=$Y262))</f>
        <v/>
      </c>
      <c r="AT262" s="240">
        <f>SUMPRODUCT((AT$133:AT$256)*($V$133:$V$256=$Y262))</f>
        <v/>
      </c>
      <c r="AU262" s="240">
        <f>SUMPRODUCT((AU$133:AU$256)*($V$133:$V$256=$Y262))</f>
        <v/>
      </c>
      <c r="AV262" s="240">
        <f>SUMPRODUCT((AV$133:AV$256)*($V$133:$V$256=$Y262))</f>
        <v/>
      </c>
      <c r="AW262" s="240">
        <f>SUMPRODUCT((AW$133:AW$256)*($V$133:$V$256=$Y262))</f>
        <v/>
      </c>
      <c r="AX262" s="240">
        <f>SUMPRODUCT((AX$133:AX$256)*($V$133:$V$256=$Y262))</f>
        <v/>
      </c>
      <c r="AY262" s="240">
        <f>SUMPRODUCT((AY$133:AY$256)*($V$133:$V$256=$Y262))</f>
        <v/>
      </c>
      <c r="AZ262" s="240">
        <f>SUMPRODUCT((AZ$133:AZ$256)*($V$133:$V$256=$Y262))</f>
        <v/>
      </c>
      <c r="BA262" s="240">
        <f>SUMPRODUCT((BA$133:BA$256)*($V$133:$V$256=$Y262))</f>
        <v/>
      </c>
      <c r="BB262" s="240">
        <f>SUMPRODUCT((BB$133:BB$256)*($V$133:$V$256=$Y262))</f>
        <v/>
      </c>
      <c r="BC262" s="240">
        <f>SUMPRODUCT((BC$133:BC$256)*($V$133:$V$256=$Y262))</f>
        <v/>
      </c>
      <c r="BD262" s="240">
        <f>SUMPRODUCT((BD$133:BD$256)*($V$133:$V$256=$Y262))</f>
        <v/>
      </c>
      <c r="BE262" s="240">
        <f>SUMPRODUCT((BE$133:BE$256)*($V$133:$V$256=$Y262))</f>
        <v/>
      </c>
      <c r="BF262" s="240">
        <f>SUMPRODUCT((BF$133:BF$256)*($V$133:$V$256=$Y262))</f>
        <v/>
      </c>
      <c r="BG262" s="240">
        <f>SUMPRODUCT((BG$133:BG$256)*($V$133:$V$256=$Y262))</f>
        <v/>
      </c>
      <c r="BH262" s="240">
        <f>SUMPRODUCT((BH$133:BH$256)*($V$133:$V$256=$Y262))</f>
        <v/>
      </c>
      <c r="BI262" s="240">
        <f>SUMPRODUCT((BI$133:BI$256)*($V$133:$V$256=$Y262))</f>
        <v/>
      </c>
      <c r="BJ262" s="240">
        <f>SUMPRODUCT((BJ$133:BJ$256)*($V$133:$V$256=$Y262))</f>
        <v/>
      </c>
      <c r="BK262" s="240">
        <f>SUMPRODUCT((BK$133:BK$256)*($V$133:$V$256=$Y262))</f>
        <v/>
      </c>
      <c r="BL262" s="240">
        <f>SUMPRODUCT((BL$133:BL$256)*($V$133:$V$256=$Y262))</f>
        <v/>
      </c>
      <c r="BM262" s="240">
        <f>SUMPRODUCT((BM$133:BM$256)*($V$133:$V$256=$Y262))</f>
        <v/>
      </c>
      <c r="BN262" s="240">
        <f>SUMPRODUCT((BN$133:BN$256)*($V$133:$V$256=$Y262))</f>
        <v/>
      </c>
      <c r="BO262" s="240">
        <f>SUMPRODUCT((BO$133:BO$256)*($V$133:$V$256=$Y262))</f>
        <v/>
      </c>
      <c r="BP262" s="240">
        <f>SUMPRODUCT((BP$133:BP$256)*($V$133:$V$256=$Y262))</f>
        <v/>
      </c>
      <c r="BQ262" s="240">
        <f>SUMPRODUCT((BQ$133:BQ$256)*($V$133:$V$256=$Y262))</f>
        <v/>
      </c>
      <c r="BR262" s="240">
        <f>SUMPRODUCT((BR$133:BR$256)*($V$133:$V$256=$Y262))</f>
        <v/>
      </c>
      <c r="BS262" s="240">
        <f>SUMPRODUCT((BS$133:BS$256)*($V$133:$V$256=$Y262))</f>
        <v/>
      </c>
      <c r="BT262" s="240">
        <f>SUMPRODUCT((BT$133:BT$256)*($V$133:$V$256=$Y262))</f>
        <v/>
      </c>
      <c r="BU262" s="240">
        <f>SUMPRODUCT((BU$133:BU$256)*($V$133:$V$256=$Y262))</f>
        <v/>
      </c>
      <c r="BV262" s="240">
        <f>SUMPRODUCT((BV$133:BV$256)*($V$133:$V$256=$Y262))</f>
        <v/>
      </c>
      <c r="BW262" s="240">
        <f>SUMPRODUCT((BW$133:BW$256)*($V$133:$V$256=$Y262))</f>
        <v/>
      </c>
      <c r="BX262" s="240">
        <f>SUMPRODUCT((BX$133:BX$256)*($V$133:$V$256=$Y262))</f>
        <v/>
      </c>
      <c r="BY262" s="240">
        <f>SUMPRODUCT((BY$133:BY$256)*($V$133:$V$256=$Y262))</f>
        <v/>
      </c>
    </row>
    <row r="263" ht="15" customHeight="1" s="503">
      <c r="T263" s="176" t="n"/>
      <c r="U263" s="289" t="n"/>
      <c r="V263" s="289" t="n"/>
      <c r="W263" s="179" t="inlineStr">
        <is>
          <t>Année</t>
        </is>
      </c>
      <c r="X263" s="179" t="n"/>
      <c r="Y263" s="180" t="n"/>
      <c r="Z263" s="175">
        <f>Z257</f>
        <v/>
      </c>
      <c r="AA263" s="175">
        <f>AA257</f>
        <v/>
      </c>
      <c r="AB263" s="175">
        <f>AB257</f>
        <v/>
      </c>
      <c r="AC263" s="175">
        <f>AC257</f>
        <v/>
      </c>
      <c r="AD263" s="175">
        <f>AD257</f>
        <v/>
      </c>
      <c r="AE263" s="175">
        <f>AE257</f>
        <v/>
      </c>
      <c r="AF263" s="175">
        <f>AF257</f>
        <v/>
      </c>
      <c r="AG263" s="175">
        <f>AG257</f>
        <v/>
      </c>
      <c r="AH263" s="175">
        <f>AH257</f>
        <v/>
      </c>
      <c r="AI263" s="175">
        <f>AI257</f>
        <v/>
      </c>
      <c r="AJ263" s="175">
        <f>AJ257</f>
        <v/>
      </c>
      <c r="AK263" s="175">
        <f>AK257</f>
        <v/>
      </c>
      <c r="AL263" s="175">
        <f>AL257</f>
        <v/>
      </c>
      <c r="AM263" s="175">
        <f>AM257</f>
        <v/>
      </c>
      <c r="AN263" s="175">
        <f>AN257</f>
        <v/>
      </c>
      <c r="AO263" s="175">
        <f>AO257</f>
        <v/>
      </c>
      <c r="AP263" s="175">
        <f>AP257</f>
        <v/>
      </c>
      <c r="AQ263" s="175">
        <f>AQ257</f>
        <v/>
      </c>
      <c r="AR263" s="175">
        <f>AR257</f>
        <v/>
      </c>
      <c r="AS263" s="175">
        <f>AS257</f>
        <v/>
      </c>
      <c r="AT263" s="175">
        <f>AT257</f>
        <v/>
      </c>
      <c r="AU263" s="175">
        <f>AU257</f>
        <v/>
      </c>
      <c r="AV263" s="175">
        <f>AV257</f>
        <v/>
      </c>
      <c r="AW263" s="175">
        <f>AW257</f>
        <v/>
      </c>
      <c r="AX263" s="175">
        <f>AX257</f>
        <v/>
      </c>
      <c r="AY263" s="175">
        <f>AY257</f>
        <v/>
      </c>
      <c r="AZ263" s="175">
        <f>AZ257</f>
        <v/>
      </c>
      <c r="BA263" s="175">
        <f>BA257</f>
        <v/>
      </c>
      <c r="BB263" s="175">
        <f>BB257</f>
        <v/>
      </c>
      <c r="BC263" s="175">
        <f>BC257</f>
        <v/>
      </c>
      <c r="BD263" s="175">
        <f>BD257</f>
        <v/>
      </c>
      <c r="BE263" s="175">
        <f>BE257</f>
        <v/>
      </c>
      <c r="BF263" s="175">
        <f>BF257</f>
        <v/>
      </c>
      <c r="BG263" s="175">
        <f>BG257</f>
        <v/>
      </c>
      <c r="BH263" s="175">
        <f>BH257</f>
        <v/>
      </c>
      <c r="BI263" s="175">
        <f>BI257</f>
        <v/>
      </c>
      <c r="BJ263" s="175">
        <f>BJ257</f>
        <v/>
      </c>
      <c r="BK263" s="175">
        <f>BK257</f>
        <v/>
      </c>
      <c r="BL263" s="175">
        <f>BL257</f>
        <v/>
      </c>
      <c r="BM263" s="175">
        <f>BM257</f>
        <v/>
      </c>
      <c r="BN263" s="175">
        <f>BN257</f>
        <v/>
      </c>
      <c r="BO263" s="175">
        <f>BO257</f>
        <v/>
      </c>
      <c r="BP263" s="175">
        <f>BP257</f>
        <v/>
      </c>
      <c r="BQ263" s="175">
        <f>BQ257</f>
        <v/>
      </c>
      <c r="BR263" s="175">
        <f>BR257</f>
        <v/>
      </c>
      <c r="BS263" s="175">
        <f>BS257</f>
        <v/>
      </c>
      <c r="BT263" s="175">
        <f>BT257</f>
        <v/>
      </c>
      <c r="BU263" s="175">
        <f>BU257</f>
        <v/>
      </c>
      <c r="BV263" s="175">
        <f>BV257</f>
        <v/>
      </c>
      <c r="BW263" s="175">
        <f>BW257</f>
        <v/>
      </c>
      <c r="BX263" s="175">
        <f>BX257</f>
        <v/>
      </c>
      <c r="BY263" s="175">
        <f>BY257</f>
        <v/>
      </c>
    </row>
    <row r="264" ht="15" customHeight="1" s="503">
      <c r="T264" s="176" t="n"/>
      <c r="U264" s="289" t="n"/>
      <c r="V264" s="289" t="n"/>
      <c r="W264" s="183" t="inlineStr">
        <is>
          <t>Amortissement Total :</t>
        </is>
      </c>
      <c r="X264" s="183" t="n"/>
      <c r="Y264" s="183" t="n"/>
      <c r="Z264" s="240">
        <f>SUM(Z265:Z268)</f>
        <v/>
      </c>
      <c r="AA264" s="240">
        <f>SUM(AA265:AA268)</f>
        <v/>
      </c>
      <c r="AB264" s="240">
        <f>SUM(AB265:AB268)</f>
        <v/>
      </c>
      <c r="AC264" s="240">
        <f>SUM(AC265:AC268)</f>
        <v/>
      </c>
      <c r="AD264" s="240">
        <f>SUM(AD265:AD268)</f>
        <v/>
      </c>
      <c r="AE264" s="240">
        <f>SUM(AE265:AE268)</f>
        <v/>
      </c>
      <c r="AF264" s="240">
        <f>SUM(AF265:AF268)</f>
        <v/>
      </c>
      <c r="AG264" s="240">
        <f>SUM(AG265:AG268)</f>
        <v/>
      </c>
      <c r="AH264" s="240">
        <f>SUM(AH265:AH268)</f>
        <v/>
      </c>
      <c r="AI264" s="240">
        <f>SUM(AI265:AI268)</f>
        <v/>
      </c>
      <c r="AJ264" s="240">
        <f>SUM(AJ265:AJ268)</f>
        <v/>
      </c>
      <c r="AK264" s="240">
        <f>SUM(AK265:AK268)</f>
        <v/>
      </c>
      <c r="AL264" s="240">
        <f>SUM(AL265:AL268)</f>
        <v/>
      </c>
      <c r="AM264" s="240">
        <f>SUM(AM265:AM268)</f>
        <v/>
      </c>
      <c r="AN264" s="240">
        <f>SUM(AN265:AN268)</f>
        <v/>
      </c>
      <c r="AO264" s="240">
        <f>SUM(AO265:AO268)</f>
        <v/>
      </c>
      <c r="AP264" s="240">
        <f>SUM(AP265:AP268)</f>
        <v/>
      </c>
      <c r="AQ264" s="240">
        <f>SUM(AQ265:AQ268)</f>
        <v/>
      </c>
      <c r="AR264" s="240">
        <f>SUM(AR265:AR268)</f>
        <v/>
      </c>
      <c r="AS264" s="240">
        <f>SUM(AS265:AS268)</f>
        <v/>
      </c>
      <c r="AT264" s="240">
        <f>SUM(AT265:AT268)</f>
        <v/>
      </c>
      <c r="AU264" s="240">
        <f>SUM(AU265:AU268)</f>
        <v/>
      </c>
      <c r="AV264" s="240">
        <f>SUM(AV265:AV268)</f>
        <v/>
      </c>
      <c r="AW264" s="240">
        <f>SUM(AW265:AW268)</f>
        <v/>
      </c>
      <c r="AX264" s="240">
        <f>SUM(AX265:AX268)</f>
        <v/>
      </c>
      <c r="AY264" s="240">
        <f>SUM(AY265:AY268)</f>
        <v/>
      </c>
      <c r="AZ264" s="240">
        <f>SUM(AZ265:AZ268)</f>
        <v/>
      </c>
      <c r="BA264" s="240">
        <f>SUM(BA265:BA268)</f>
        <v/>
      </c>
      <c r="BB264" s="240">
        <f>SUM(BB265:BB268)</f>
        <v/>
      </c>
      <c r="BC264" s="240">
        <f>SUM(BC265:BC268)</f>
        <v/>
      </c>
      <c r="BD264" s="240">
        <f>SUM(BD265:BD268)</f>
        <v/>
      </c>
      <c r="BE264" s="240">
        <f>SUM(BE265:BE268)</f>
        <v/>
      </c>
      <c r="BF264" s="240">
        <f>SUM(BF265:BF268)</f>
        <v/>
      </c>
      <c r="BG264" s="240">
        <f>SUM(BG265:BG268)</f>
        <v/>
      </c>
      <c r="BH264" s="240">
        <f>SUM(BH265:BH268)</f>
        <v/>
      </c>
      <c r="BI264" s="240">
        <f>SUM(BI265:BI268)</f>
        <v/>
      </c>
      <c r="BJ264" s="240">
        <f>SUM(BJ265:BJ268)</f>
        <v/>
      </c>
      <c r="BK264" s="240">
        <f>SUM(BK265:BK268)</f>
        <v/>
      </c>
      <c r="BL264" s="240">
        <f>SUM(BL265:BL268)</f>
        <v/>
      </c>
      <c r="BM264" s="240">
        <f>SUM(BM265:BM268)</f>
        <v/>
      </c>
      <c r="BN264" s="240">
        <f>SUM(BN265:BN268)</f>
        <v/>
      </c>
      <c r="BO264" s="240">
        <f>SUM(BO265:BO268)</f>
        <v/>
      </c>
      <c r="BP264" s="240">
        <f>SUM(BP265:BP268)</f>
        <v/>
      </c>
      <c r="BQ264" s="240">
        <f>SUM(BQ265:BQ268)</f>
        <v/>
      </c>
      <c r="BR264" s="240">
        <f>SUM(BR265:BR268)</f>
        <v/>
      </c>
      <c r="BS264" s="240">
        <f>SUM(BS265:BS268)</f>
        <v/>
      </c>
      <c r="BT264" s="240">
        <f>SUM(BT265:BT268)</f>
        <v/>
      </c>
      <c r="BU264" s="240">
        <f>SUM(BU265:BU268)</f>
        <v/>
      </c>
      <c r="BV264" s="240">
        <f>SUM(BV265:BV268)</f>
        <v/>
      </c>
      <c r="BW264" s="240">
        <f>SUM(BW265:BW268)</f>
        <v/>
      </c>
      <c r="BX264" s="240">
        <f>SUM(BX265:BX268)</f>
        <v/>
      </c>
      <c r="BY264" s="240">
        <f>SUM(BY265:BY268)</f>
        <v/>
      </c>
    </row>
    <row r="265" ht="15" customHeight="1" s="503">
      <c r="Y265" s="13" t="inlineStr">
        <is>
          <t>Terrains</t>
        </is>
      </c>
      <c r="Z265" s="240">
        <f>SUMPRODUCT((Z$8:Z$131)*($V$8:$V$131=$Y265))</f>
        <v/>
      </c>
      <c r="AA265" s="240">
        <f>SUMPRODUCT((AA$8:AA$131)*($V$8:$V$131=$Y265))</f>
        <v/>
      </c>
      <c r="AB265" s="240">
        <f>SUMPRODUCT((AB$8:AB$131)*($V$8:$V$131=$Y265))</f>
        <v/>
      </c>
      <c r="AC265" s="240">
        <f>SUMPRODUCT((AC$8:AC$131)*($V$8:$V$131=$Y265))</f>
        <v/>
      </c>
      <c r="AD265" s="240">
        <f>SUMPRODUCT((AD$8:AD$131)*($V$8:$V$131=$Y265))</f>
        <v/>
      </c>
      <c r="AE265" s="240">
        <f>SUMPRODUCT((AE$8:AE$131)*($V$8:$V$131=$Y265))</f>
        <v/>
      </c>
      <c r="AF265" s="240">
        <f>SUMPRODUCT((AF$8:AF$131)*($V$8:$V$131=$Y265))</f>
        <v/>
      </c>
      <c r="AG265" s="240">
        <f>SUMPRODUCT((AG$8:AG$131)*($V$8:$V$131=$Y265))</f>
        <v/>
      </c>
      <c r="AH265" s="240">
        <f>SUMPRODUCT((AH$8:AH$131)*($V$8:$V$131=$Y265))</f>
        <v/>
      </c>
      <c r="AI265" s="240">
        <f>SUMPRODUCT((AI$8:AI$131)*($V$8:$V$131=$Y265))</f>
        <v/>
      </c>
      <c r="AJ265" s="240">
        <f>SUMPRODUCT((AJ$8:AJ$131)*($V$8:$V$131=$Y265))</f>
        <v/>
      </c>
      <c r="AK265" s="240">
        <f>SUMPRODUCT((AK$8:AK$131)*($V$8:$V$131=$Y265))</f>
        <v/>
      </c>
      <c r="AL265" s="240">
        <f>SUMPRODUCT((AL$8:AL$131)*($V$8:$V$131=$Y265))</f>
        <v/>
      </c>
      <c r="AM265" s="240">
        <f>SUMPRODUCT((AM$8:AM$131)*($V$8:$V$131=$Y265))</f>
        <v/>
      </c>
      <c r="AN265" s="240">
        <f>SUMPRODUCT((AN$8:AN$131)*($V$8:$V$131=$Y265))</f>
        <v/>
      </c>
      <c r="AO265" s="240">
        <f>SUMPRODUCT((AO$8:AO$131)*($V$8:$V$131=$Y265))</f>
        <v/>
      </c>
      <c r="AP265" s="240">
        <f>SUMPRODUCT((AP$8:AP$131)*($V$8:$V$131=$Y265))</f>
        <v/>
      </c>
      <c r="AQ265" s="240">
        <f>SUMPRODUCT((AQ$8:AQ$131)*($V$8:$V$131=$Y265))</f>
        <v/>
      </c>
      <c r="AR265" s="240">
        <f>SUMPRODUCT((AR$8:AR$131)*($V$8:$V$131=$Y265))</f>
        <v/>
      </c>
      <c r="AS265" s="240">
        <f>SUMPRODUCT((AS$8:AS$131)*($V$8:$V$131=$Y265))</f>
        <v/>
      </c>
      <c r="AT265" s="240">
        <f>SUMPRODUCT((AT$8:AT$131)*($V$8:$V$131=$Y265))</f>
        <v/>
      </c>
      <c r="AU265" s="240">
        <f>SUMPRODUCT((AU$8:AU$131)*($V$8:$V$131=$Y265))</f>
        <v/>
      </c>
      <c r="AV265" s="240">
        <f>SUMPRODUCT((AV$8:AV$131)*($V$8:$V$131=$Y265))</f>
        <v/>
      </c>
      <c r="AW265" s="240">
        <f>SUMPRODUCT((AW$8:AW$131)*($V$8:$V$131=$Y265))</f>
        <v/>
      </c>
      <c r="AX265" s="240">
        <f>SUMPRODUCT((AX$8:AX$131)*($V$8:$V$131=$Y265))</f>
        <v/>
      </c>
      <c r="AY265" s="240">
        <f>SUMPRODUCT((AY$8:AY$131)*($V$8:$V$131=$Y265))</f>
        <v/>
      </c>
      <c r="AZ265" s="240">
        <f>SUMPRODUCT((AZ$8:AZ$131)*($V$8:$V$131=$Y265))</f>
        <v/>
      </c>
      <c r="BA265" s="240">
        <f>SUMPRODUCT((BA$8:BA$131)*($V$8:$V$131=$Y265))</f>
        <v/>
      </c>
      <c r="BB265" s="240">
        <f>SUMPRODUCT((BB$8:BB$131)*($V$8:$V$131=$Y265))</f>
        <v/>
      </c>
      <c r="BC265" s="240">
        <f>SUMPRODUCT((BC$8:BC$131)*($V$8:$V$131=$Y265))</f>
        <v/>
      </c>
      <c r="BD265" s="240">
        <f>SUMPRODUCT((BD$8:BD$131)*($V$8:$V$131=$Y265))</f>
        <v/>
      </c>
      <c r="BE265" s="240">
        <f>SUMPRODUCT((BE$8:BE$131)*($V$8:$V$131=$Y265))</f>
        <v/>
      </c>
      <c r="BF265" s="240">
        <f>SUMPRODUCT((BF$8:BF$131)*($V$8:$V$131=$Y265))</f>
        <v/>
      </c>
      <c r="BG265" s="240">
        <f>SUMPRODUCT((BG$8:BG$131)*($V$8:$V$131=$Y265))</f>
        <v/>
      </c>
      <c r="BH265" s="240">
        <f>SUMPRODUCT((BH$8:BH$131)*($V$8:$V$131=$Y265))</f>
        <v/>
      </c>
      <c r="BI265" s="240">
        <f>SUMPRODUCT((BI$8:BI$131)*($V$8:$V$131=$Y265))</f>
        <v/>
      </c>
      <c r="BJ265" s="240">
        <f>SUMPRODUCT((BJ$8:BJ$131)*($V$8:$V$131=$Y265))</f>
        <v/>
      </c>
      <c r="BK265" s="240">
        <f>SUMPRODUCT((BK$8:BK$131)*($V$8:$V$131=$Y265))</f>
        <v/>
      </c>
      <c r="BL265" s="240">
        <f>SUMPRODUCT((BL$8:BL$131)*($V$8:$V$131=$Y265))</f>
        <v/>
      </c>
      <c r="BM265" s="240">
        <f>SUMPRODUCT((BM$8:BM$131)*($V$8:$V$131=$Y265))</f>
        <v/>
      </c>
      <c r="BN265" s="240">
        <f>SUMPRODUCT((BN$8:BN$131)*($V$8:$V$131=$Y265))</f>
        <v/>
      </c>
      <c r="BO265" s="240">
        <f>SUMPRODUCT((BO$8:BO$131)*($V$8:$V$131=$Y265))</f>
        <v/>
      </c>
      <c r="BP265" s="240">
        <f>SUMPRODUCT((BP$8:BP$131)*($V$8:$V$131=$Y265))</f>
        <v/>
      </c>
      <c r="BQ265" s="240">
        <f>SUMPRODUCT((BQ$8:BQ$131)*($V$8:$V$131=$Y265))</f>
        <v/>
      </c>
      <c r="BR265" s="240">
        <f>SUMPRODUCT((BR$8:BR$131)*($V$8:$V$131=$Y265))</f>
        <v/>
      </c>
      <c r="BS265" s="240">
        <f>SUMPRODUCT((BS$8:BS$131)*($V$8:$V$131=$Y265))</f>
        <v/>
      </c>
      <c r="BT265" s="240">
        <f>SUMPRODUCT((BT$8:BT$131)*($V$8:$V$131=$Y265))</f>
        <v/>
      </c>
      <c r="BU265" s="240">
        <f>SUMPRODUCT((BU$8:BU$131)*($V$8:$V$131=$Y265))</f>
        <v/>
      </c>
      <c r="BV265" s="240">
        <f>SUMPRODUCT((BV$8:BV$131)*($V$8:$V$131=$Y265))</f>
        <v/>
      </c>
      <c r="BW265" s="240">
        <f>SUMPRODUCT((BW$8:BW$131)*($V$8:$V$131=$Y265))</f>
        <v/>
      </c>
      <c r="BX265" s="240">
        <f>SUMPRODUCT((BX$8:BX$131)*($V$8:$V$131=$Y265))</f>
        <v/>
      </c>
      <c r="BY265" s="240">
        <f>SUMPRODUCT((BY$8:BY$131)*($V$8:$V$131=$Y265))</f>
        <v/>
      </c>
    </row>
    <row r="266" ht="15" customHeight="1" s="503">
      <c r="U266" s="289" t="n"/>
      <c r="V266" s="289" t="n"/>
      <c r="Y266" s="13" t="inlineStr">
        <is>
          <t>Constructions</t>
        </is>
      </c>
      <c r="Z266" s="240">
        <f>SUMPRODUCT((Z$8:Z$131)*($V$8:$V$131=$Y266))</f>
        <v/>
      </c>
      <c r="AA266" s="240">
        <f>SUMPRODUCT((AA$8:AA$131)*($V$8:$V$131=$Y266))</f>
        <v/>
      </c>
      <c r="AB266" s="240">
        <f>SUMPRODUCT((AB$8:AB$131)*($V$8:$V$131=$Y266))</f>
        <v/>
      </c>
      <c r="AC266" s="240">
        <f>SUMPRODUCT((AC$8:AC$131)*($V$8:$V$131=$Y266))</f>
        <v/>
      </c>
      <c r="AD266" s="240">
        <f>SUMPRODUCT((AD$8:AD$131)*($V$8:$V$131=$Y266))</f>
        <v/>
      </c>
      <c r="AE266" s="240">
        <f>SUMPRODUCT((AE$8:AE$131)*($V$8:$V$131=$Y266))</f>
        <v/>
      </c>
      <c r="AF266" s="240">
        <f>SUMPRODUCT((AF$8:AF$131)*($V$8:$V$131=$Y266))</f>
        <v/>
      </c>
      <c r="AG266" s="240">
        <f>SUMPRODUCT((AG$8:AG$131)*($V$8:$V$131=$Y266))</f>
        <v/>
      </c>
      <c r="AH266" s="240">
        <f>SUMPRODUCT((AH$8:AH$131)*($V$8:$V$131=$Y266))</f>
        <v/>
      </c>
      <c r="AI266" s="240">
        <f>SUMPRODUCT((AI$8:AI$131)*($V$8:$V$131=$Y266))</f>
        <v/>
      </c>
      <c r="AJ266" s="240">
        <f>SUMPRODUCT((AJ$8:AJ$131)*($V$8:$V$131=$Y266))</f>
        <v/>
      </c>
      <c r="AK266" s="240">
        <f>SUMPRODUCT((AK$8:AK$131)*($V$8:$V$131=$Y266))</f>
        <v/>
      </c>
      <c r="AL266" s="240">
        <f>SUMPRODUCT((AL$8:AL$131)*($V$8:$V$131=$Y266))</f>
        <v/>
      </c>
      <c r="AM266" s="240">
        <f>SUMPRODUCT((AM$8:AM$131)*($V$8:$V$131=$Y266))</f>
        <v/>
      </c>
      <c r="AN266" s="240">
        <f>SUMPRODUCT((AN$8:AN$131)*($V$8:$V$131=$Y266))</f>
        <v/>
      </c>
      <c r="AO266" s="240">
        <f>SUMPRODUCT((AO$8:AO$131)*($V$8:$V$131=$Y266))</f>
        <v/>
      </c>
      <c r="AP266" s="240">
        <f>SUMPRODUCT((AP$8:AP$131)*($V$8:$V$131=$Y266))</f>
        <v/>
      </c>
      <c r="AQ266" s="240">
        <f>SUMPRODUCT((AQ$8:AQ$131)*($V$8:$V$131=$Y266))</f>
        <v/>
      </c>
      <c r="AR266" s="240">
        <f>SUMPRODUCT((AR$8:AR$131)*($V$8:$V$131=$Y266))</f>
        <v/>
      </c>
      <c r="AS266" s="240">
        <f>SUMPRODUCT((AS$8:AS$131)*($V$8:$V$131=$Y266))</f>
        <v/>
      </c>
      <c r="AT266" s="240">
        <f>SUMPRODUCT((AT$8:AT$131)*($V$8:$V$131=$Y266))</f>
        <v/>
      </c>
      <c r="AU266" s="240">
        <f>SUMPRODUCT((AU$8:AU$131)*($V$8:$V$131=$Y266))</f>
        <v/>
      </c>
      <c r="AV266" s="240">
        <f>SUMPRODUCT((AV$8:AV$131)*($V$8:$V$131=$Y266))</f>
        <v/>
      </c>
      <c r="AW266" s="240">
        <f>SUMPRODUCT((AW$8:AW$131)*($V$8:$V$131=$Y266))</f>
        <v/>
      </c>
      <c r="AX266" s="240">
        <f>SUMPRODUCT((AX$8:AX$131)*($V$8:$V$131=$Y266))</f>
        <v/>
      </c>
      <c r="AY266" s="240">
        <f>SUMPRODUCT((AY$8:AY$131)*($V$8:$V$131=$Y266))</f>
        <v/>
      </c>
      <c r="AZ266" s="240">
        <f>SUMPRODUCT((AZ$8:AZ$131)*($V$8:$V$131=$Y266))</f>
        <v/>
      </c>
      <c r="BA266" s="240">
        <f>SUMPRODUCT((BA$8:BA$131)*($V$8:$V$131=$Y266))</f>
        <v/>
      </c>
      <c r="BB266" s="240">
        <f>SUMPRODUCT((BB$8:BB$131)*($V$8:$V$131=$Y266))</f>
        <v/>
      </c>
      <c r="BC266" s="240">
        <f>SUMPRODUCT((BC$8:BC$131)*($V$8:$V$131=$Y266))</f>
        <v/>
      </c>
      <c r="BD266" s="240">
        <f>SUMPRODUCT((BD$8:BD$131)*($V$8:$V$131=$Y266))</f>
        <v/>
      </c>
      <c r="BE266" s="240">
        <f>SUMPRODUCT((BE$8:BE$131)*($V$8:$V$131=$Y266))</f>
        <v/>
      </c>
      <c r="BF266" s="240">
        <f>SUMPRODUCT((BF$8:BF$131)*($V$8:$V$131=$Y266))</f>
        <v/>
      </c>
      <c r="BG266" s="240">
        <f>SUMPRODUCT((BG$8:BG$131)*($V$8:$V$131=$Y266))</f>
        <v/>
      </c>
      <c r="BH266" s="240">
        <f>SUMPRODUCT((BH$8:BH$131)*($V$8:$V$131=$Y266))</f>
        <v/>
      </c>
      <c r="BI266" s="240">
        <f>SUMPRODUCT((BI$8:BI$131)*($V$8:$V$131=$Y266))</f>
        <v/>
      </c>
      <c r="BJ266" s="240">
        <f>SUMPRODUCT((BJ$8:BJ$131)*($V$8:$V$131=$Y266))</f>
        <v/>
      </c>
      <c r="BK266" s="240">
        <f>SUMPRODUCT((BK$8:BK$131)*($V$8:$V$131=$Y266))</f>
        <v/>
      </c>
      <c r="BL266" s="240">
        <f>SUMPRODUCT((BL$8:BL$131)*($V$8:$V$131=$Y266))</f>
        <v/>
      </c>
      <c r="BM266" s="240">
        <f>SUMPRODUCT((BM$8:BM$131)*($V$8:$V$131=$Y266))</f>
        <v/>
      </c>
      <c r="BN266" s="240">
        <f>SUMPRODUCT((BN$8:BN$131)*($V$8:$V$131=$Y266))</f>
        <v/>
      </c>
      <c r="BO266" s="240">
        <f>SUMPRODUCT((BO$8:BO$131)*($V$8:$V$131=$Y266))</f>
        <v/>
      </c>
      <c r="BP266" s="240">
        <f>SUMPRODUCT((BP$8:BP$131)*($V$8:$V$131=$Y266))</f>
        <v/>
      </c>
      <c r="BQ266" s="240">
        <f>SUMPRODUCT((BQ$8:BQ$131)*($V$8:$V$131=$Y266))</f>
        <v/>
      </c>
      <c r="BR266" s="240">
        <f>SUMPRODUCT((BR$8:BR$131)*($V$8:$V$131=$Y266))</f>
        <v/>
      </c>
      <c r="BS266" s="240">
        <f>SUMPRODUCT((BS$8:BS$131)*($V$8:$V$131=$Y266))</f>
        <v/>
      </c>
      <c r="BT266" s="240">
        <f>SUMPRODUCT((BT$8:BT$131)*($V$8:$V$131=$Y266))</f>
        <v/>
      </c>
      <c r="BU266" s="240">
        <f>SUMPRODUCT((BU$8:BU$131)*($V$8:$V$131=$Y266))</f>
        <v/>
      </c>
      <c r="BV266" s="240">
        <f>SUMPRODUCT((BV$8:BV$131)*($V$8:$V$131=$Y266))</f>
        <v/>
      </c>
      <c r="BW266" s="240">
        <f>SUMPRODUCT((BW$8:BW$131)*($V$8:$V$131=$Y266))</f>
        <v/>
      </c>
      <c r="BX266" s="240">
        <f>SUMPRODUCT((BX$8:BX$131)*($V$8:$V$131=$Y266))</f>
        <v/>
      </c>
      <c r="BY266" s="240">
        <f>SUMPRODUCT((BY$8:BY$131)*($V$8:$V$131=$Y266))</f>
        <v/>
      </c>
    </row>
    <row r="267" ht="15" customHeight="1" s="503">
      <c r="U267" s="289" t="n"/>
      <c r="V267" s="289" t="n"/>
      <c r="Y267" s="13" t="inlineStr">
        <is>
          <t>Installations générales, aménagements divers</t>
        </is>
      </c>
      <c r="Z267" s="240">
        <f>SUMPRODUCT((Z$8:Z$131)*($V$8:$V$131=$Y267))</f>
        <v/>
      </c>
      <c r="AA267" s="240">
        <f>SUMPRODUCT((AA$8:AA$131)*($V$8:$V$131=$Y267))</f>
        <v/>
      </c>
      <c r="AB267" s="240">
        <f>SUMPRODUCT((AB$8:AB$131)*($V$8:$V$131=$Y267))</f>
        <v/>
      </c>
      <c r="AC267" s="240">
        <f>SUMPRODUCT((AC$8:AC$131)*($V$8:$V$131=$Y267))</f>
        <v/>
      </c>
      <c r="AD267" s="240">
        <f>SUMPRODUCT((AD$8:AD$131)*($V$8:$V$131=$Y267))</f>
        <v/>
      </c>
      <c r="AE267" s="240">
        <f>SUMPRODUCT((AE$8:AE$131)*($V$8:$V$131=$Y267))</f>
        <v/>
      </c>
      <c r="AF267" s="240">
        <f>SUMPRODUCT((AF$8:AF$131)*($V$8:$V$131=$Y267))</f>
        <v/>
      </c>
      <c r="AG267" s="240">
        <f>SUMPRODUCT((AG$8:AG$131)*($V$8:$V$131=$Y267))</f>
        <v/>
      </c>
      <c r="AH267" s="240">
        <f>SUMPRODUCT((AH$8:AH$131)*($V$8:$V$131=$Y267))</f>
        <v/>
      </c>
      <c r="AI267" s="240">
        <f>SUMPRODUCT((AI$8:AI$131)*($V$8:$V$131=$Y267))</f>
        <v/>
      </c>
      <c r="AJ267" s="240">
        <f>SUMPRODUCT((AJ$8:AJ$131)*($V$8:$V$131=$Y267))</f>
        <v/>
      </c>
      <c r="AK267" s="240">
        <f>SUMPRODUCT((AK$8:AK$131)*($V$8:$V$131=$Y267))</f>
        <v/>
      </c>
      <c r="AL267" s="240">
        <f>SUMPRODUCT((AL$8:AL$131)*($V$8:$V$131=$Y267))</f>
        <v/>
      </c>
      <c r="AM267" s="240">
        <f>SUMPRODUCT((AM$8:AM$131)*($V$8:$V$131=$Y267))</f>
        <v/>
      </c>
      <c r="AN267" s="240">
        <f>SUMPRODUCT((AN$8:AN$131)*($V$8:$V$131=$Y267))</f>
        <v/>
      </c>
      <c r="AO267" s="240">
        <f>SUMPRODUCT((AO$8:AO$131)*($V$8:$V$131=$Y267))</f>
        <v/>
      </c>
      <c r="AP267" s="240">
        <f>SUMPRODUCT((AP$8:AP$131)*($V$8:$V$131=$Y267))</f>
        <v/>
      </c>
      <c r="AQ267" s="240">
        <f>SUMPRODUCT((AQ$8:AQ$131)*($V$8:$V$131=$Y267))</f>
        <v/>
      </c>
      <c r="AR267" s="240">
        <f>SUMPRODUCT((AR$8:AR$131)*($V$8:$V$131=$Y267))</f>
        <v/>
      </c>
      <c r="AS267" s="240">
        <f>SUMPRODUCT((AS$8:AS$131)*($V$8:$V$131=$Y267))</f>
        <v/>
      </c>
      <c r="AT267" s="240">
        <f>SUMPRODUCT((AT$8:AT$131)*($V$8:$V$131=$Y267))</f>
        <v/>
      </c>
      <c r="AU267" s="240">
        <f>SUMPRODUCT((AU$8:AU$131)*($V$8:$V$131=$Y267))</f>
        <v/>
      </c>
      <c r="AV267" s="240">
        <f>SUMPRODUCT((AV$8:AV$131)*($V$8:$V$131=$Y267))</f>
        <v/>
      </c>
      <c r="AW267" s="240">
        <f>SUMPRODUCT((AW$8:AW$131)*($V$8:$V$131=$Y267))</f>
        <v/>
      </c>
      <c r="AX267" s="240">
        <f>SUMPRODUCT((AX$8:AX$131)*($V$8:$V$131=$Y267))</f>
        <v/>
      </c>
      <c r="AY267" s="240">
        <f>SUMPRODUCT((AY$8:AY$131)*($V$8:$V$131=$Y267))</f>
        <v/>
      </c>
      <c r="AZ267" s="240">
        <f>SUMPRODUCT((AZ$8:AZ$131)*($V$8:$V$131=$Y267))</f>
        <v/>
      </c>
      <c r="BA267" s="240">
        <f>SUMPRODUCT((BA$8:BA$131)*($V$8:$V$131=$Y267))</f>
        <v/>
      </c>
      <c r="BB267" s="240">
        <f>SUMPRODUCT((BB$8:BB$131)*($V$8:$V$131=$Y267))</f>
        <v/>
      </c>
      <c r="BC267" s="240">
        <f>SUMPRODUCT((BC$8:BC$131)*($V$8:$V$131=$Y267))</f>
        <v/>
      </c>
      <c r="BD267" s="240">
        <f>SUMPRODUCT((BD$8:BD$131)*($V$8:$V$131=$Y267))</f>
        <v/>
      </c>
      <c r="BE267" s="240">
        <f>SUMPRODUCT((BE$8:BE$131)*($V$8:$V$131=$Y267))</f>
        <v/>
      </c>
      <c r="BF267" s="240">
        <f>SUMPRODUCT((BF$8:BF$131)*($V$8:$V$131=$Y267))</f>
        <v/>
      </c>
      <c r="BG267" s="240">
        <f>SUMPRODUCT((BG$8:BG$131)*($V$8:$V$131=$Y267))</f>
        <v/>
      </c>
      <c r="BH267" s="240">
        <f>SUMPRODUCT((BH$8:BH$131)*($V$8:$V$131=$Y267))</f>
        <v/>
      </c>
      <c r="BI267" s="240">
        <f>SUMPRODUCT((BI$8:BI$131)*($V$8:$V$131=$Y267))</f>
        <v/>
      </c>
      <c r="BJ267" s="240">
        <f>SUMPRODUCT((BJ$8:BJ$131)*($V$8:$V$131=$Y267))</f>
        <v/>
      </c>
      <c r="BK267" s="240">
        <f>SUMPRODUCT((BK$8:BK$131)*($V$8:$V$131=$Y267))</f>
        <v/>
      </c>
      <c r="BL267" s="240">
        <f>SUMPRODUCT((BL$8:BL$131)*($V$8:$V$131=$Y267))</f>
        <v/>
      </c>
      <c r="BM267" s="240">
        <f>SUMPRODUCT((BM$8:BM$131)*($V$8:$V$131=$Y267))</f>
        <v/>
      </c>
      <c r="BN267" s="240">
        <f>SUMPRODUCT((BN$8:BN$131)*($V$8:$V$131=$Y267))</f>
        <v/>
      </c>
      <c r="BO267" s="240">
        <f>SUMPRODUCT((BO$8:BO$131)*($V$8:$V$131=$Y267))</f>
        <v/>
      </c>
      <c r="BP267" s="240">
        <f>SUMPRODUCT((BP$8:BP$131)*($V$8:$V$131=$Y267))</f>
        <v/>
      </c>
      <c r="BQ267" s="240">
        <f>SUMPRODUCT((BQ$8:BQ$131)*($V$8:$V$131=$Y267))</f>
        <v/>
      </c>
      <c r="BR267" s="240">
        <f>SUMPRODUCT((BR$8:BR$131)*($V$8:$V$131=$Y267))</f>
        <v/>
      </c>
      <c r="BS267" s="240">
        <f>SUMPRODUCT((BS$8:BS$131)*($V$8:$V$131=$Y267))</f>
        <v/>
      </c>
      <c r="BT267" s="240">
        <f>SUMPRODUCT((BT$8:BT$131)*($V$8:$V$131=$Y267))</f>
        <v/>
      </c>
      <c r="BU267" s="240">
        <f>SUMPRODUCT((BU$8:BU$131)*($V$8:$V$131=$Y267))</f>
        <v/>
      </c>
      <c r="BV267" s="240">
        <f>SUMPRODUCT((BV$8:BV$131)*($V$8:$V$131=$Y267))</f>
        <v/>
      </c>
      <c r="BW267" s="240">
        <f>SUMPRODUCT((BW$8:BW$131)*($V$8:$V$131=$Y267))</f>
        <v/>
      </c>
      <c r="BX267" s="240">
        <f>SUMPRODUCT((BX$8:BX$131)*($V$8:$V$131=$Y267))</f>
        <v/>
      </c>
      <c r="BY267" s="240">
        <f>SUMPRODUCT((BY$8:BY$131)*($V$8:$V$131=$Y267))</f>
        <v/>
      </c>
    </row>
    <row r="268" ht="15" customHeight="1" s="503">
      <c r="T268" s="176" t="n"/>
      <c r="U268" s="289" t="n"/>
      <c r="V268" s="289" t="n"/>
      <c r="Y268" s="13" t="inlineStr">
        <is>
          <t>Autres immobilisations corporelles</t>
        </is>
      </c>
      <c r="Z268" s="240">
        <f>SUMPRODUCT((Z$8:Z$131)*($V$8:$V$131=$Y268))</f>
        <v/>
      </c>
      <c r="AA268" s="240">
        <f>SUMPRODUCT((AA$8:AA$131)*($V$8:$V$131=$Y268))</f>
        <v/>
      </c>
      <c r="AB268" s="240">
        <f>SUMPRODUCT((AB$8:AB$131)*($V$8:$V$131=$Y268))</f>
        <v/>
      </c>
      <c r="AC268" s="240">
        <f>SUMPRODUCT((AC$8:AC$131)*($V$8:$V$131=$Y268))</f>
        <v/>
      </c>
      <c r="AD268" s="240">
        <f>SUMPRODUCT((AD$8:AD$131)*($V$8:$V$131=$Y268))</f>
        <v/>
      </c>
      <c r="AE268" s="240">
        <f>SUMPRODUCT((AE$8:AE$131)*($V$8:$V$131=$Y268))</f>
        <v/>
      </c>
      <c r="AF268" s="240">
        <f>SUMPRODUCT((AF$8:AF$131)*($V$8:$V$131=$Y268))</f>
        <v/>
      </c>
      <c r="AG268" s="240">
        <f>SUMPRODUCT((AG$8:AG$131)*($V$8:$V$131=$Y268))</f>
        <v/>
      </c>
      <c r="AH268" s="240">
        <f>SUMPRODUCT((AH$8:AH$131)*($V$8:$V$131=$Y268))</f>
        <v/>
      </c>
      <c r="AI268" s="240">
        <f>SUMPRODUCT((AI$8:AI$131)*($V$8:$V$131=$Y268))</f>
        <v/>
      </c>
      <c r="AJ268" s="240">
        <f>SUMPRODUCT((AJ$8:AJ$131)*($V$8:$V$131=$Y268))</f>
        <v/>
      </c>
      <c r="AK268" s="240">
        <f>SUMPRODUCT((AK$8:AK$131)*($V$8:$V$131=$Y268))</f>
        <v/>
      </c>
      <c r="AL268" s="240">
        <f>SUMPRODUCT((AL$8:AL$131)*($V$8:$V$131=$Y268))</f>
        <v/>
      </c>
      <c r="AM268" s="240">
        <f>SUMPRODUCT((AM$8:AM$131)*($V$8:$V$131=$Y268))</f>
        <v/>
      </c>
      <c r="AN268" s="240">
        <f>SUMPRODUCT((AN$8:AN$131)*($V$8:$V$131=$Y268))</f>
        <v/>
      </c>
      <c r="AO268" s="240">
        <f>SUMPRODUCT((AO$8:AO$131)*($V$8:$V$131=$Y268))</f>
        <v/>
      </c>
      <c r="AP268" s="240">
        <f>SUMPRODUCT((AP$8:AP$131)*($V$8:$V$131=$Y268))</f>
        <v/>
      </c>
      <c r="AQ268" s="240">
        <f>SUMPRODUCT((AQ$8:AQ$131)*($V$8:$V$131=$Y268))</f>
        <v/>
      </c>
      <c r="AR268" s="240">
        <f>SUMPRODUCT((AR$8:AR$131)*($V$8:$V$131=$Y268))</f>
        <v/>
      </c>
      <c r="AS268" s="240">
        <f>SUMPRODUCT((AS$8:AS$131)*($V$8:$V$131=$Y268))</f>
        <v/>
      </c>
      <c r="AT268" s="240">
        <f>SUMPRODUCT((AT$8:AT$131)*($V$8:$V$131=$Y268))</f>
        <v/>
      </c>
      <c r="AU268" s="240">
        <f>SUMPRODUCT((AU$8:AU$131)*($V$8:$V$131=$Y268))</f>
        <v/>
      </c>
      <c r="AV268" s="240">
        <f>SUMPRODUCT((AV$8:AV$131)*($V$8:$V$131=$Y268))</f>
        <v/>
      </c>
      <c r="AW268" s="240">
        <f>SUMPRODUCT((AW$8:AW$131)*($V$8:$V$131=$Y268))</f>
        <v/>
      </c>
      <c r="AX268" s="240">
        <f>SUMPRODUCT((AX$8:AX$131)*($V$8:$V$131=$Y268))</f>
        <v/>
      </c>
      <c r="AY268" s="240">
        <f>SUMPRODUCT((AY$8:AY$131)*($V$8:$V$131=$Y268))</f>
        <v/>
      </c>
      <c r="AZ268" s="240">
        <f>SUMPRODUCT((AZ$8:AZ$131)*($V$8:$V$131=$Y268))</f>
        <v/>
      </c>
      <c r="BA268" s="240">
        <f>SUMPRODUCT((BA$8:BA$131)*($V$8:$V$131=$Y268))</f>
        <v/>
      </c>
      <c r="BB268" s="240">
        <f>SUMPRODUCT((BB$8:BB$131)*($V$8:$V$131=$Y268))</f>
        <v/>
      </c>
      <c r="BC268" s="240">
        <f>SUMPRODUCT((BC$8:BC$131)*($V$8:$V$131=$Y268))</f>
        <v/>
      </c>
      <c r="BD268" s="240">
        <f>SUMPRODUCT((BD$8:BD$131)*($V$8:$V$131=$Y268))</f>
        <v/>
      </c>
      <c r="BE268" s="240">
        <f>SUMPRODUCT((BE$8:BE$131)*($V$8:$V$131=$Y268))</f>
        <v/>
      </c>
      <c r="BF268" s="240">
        <f>SUMPRODUCT((BF$8:BF$131)*($V$8:$V$131=$Y268))</f>
        <v/>
      </c>
      <c r="BG268" s="240">
        <f>SUMPRODUCT((BG$8:BG$131)*($V$8:$V$131=$Y268))</f>
        <v/>
      </c>
      <c r="BH268" s="240">
        <f>SUMPRODUCT((BH$8:BH$131)*($V$8:$V$131=$Y268))</f>
        <v/>
      </c>
      <c r="BI268" s="240">
        <f>SUMPRODUCT((BI$8:BI$131)*($V$8:$V$131=$Y268))</f>
        <v/>
      </c>
      <c r="BJ268" s="240">
        <f>SUMPRODUCT((BJ$8:BJ$131)*($V$8:$V$131=$Y268))</f>
        <v/>
      </c>
      <c r="BK268" s="240">
        <f>SUMPRODUCT((BK$8:BK$131)*($V$8:$V$131=$Y268))</f>
        <v/>
      </c>
      <c r="BL268" s="240">
        <f>SUMPRODUCT((BL$8:BL$131)*($V$8:$V$131=$Y268))</f>
        <v/>
      </c>
      <c r="BM268" s="240">
        <f>SUMPRODUCT((BM$8:BM$131)*($V$8:$V$131=$Y268))</f>
        <v/>
      </c>
      <c r="BN268" s="240">
        <f>SUMPRODUCT((BN$8:BN$131)*($V$8:$V$131=$Y268))</f>
        <v/>
      </c>
      <c r="BO268" s="240">
        <f>SUMPRODUCT((BO$8:BO$131)*($V$8:$V$131=$Y268))</f>
        <v/>
      </c>
      <c r="BP268" s="240">
        <f>SUMPRODUCT((BP$8:BP$131)*($V$8:$V$131=$Y268))</f>
        <v/>
      </c>
      <c r="BQ268" s="240">
        <f>SUMPRODUCT((BQ$8:BQ$131)*($V$8:$V$131=$Y268))</f>
        <v/>
      </c>
      <c r="BR268" s="240">
        <f>SUMPRODUCT((BR$8:BR$131)*($V$8:$V$131=$Y268))</f>
        <v/>
      </c>
      <c r="BS268" s="240">
        <f>SUMPRODUCT((BS$8:BS$131)*($V$8:$V$131=$Y268))</f>
        <v/>
      </c>
      <c r="BT268" s="240">
        <f>SUMPRODUCT((BT$8:BT$131)*($V$8:$V$131=$Y268))</f>
        <v/>
      </c>
      <c r="BU268" s="240">
        <f>SUMPRODUCT((BU$8:BU$131)*($V$8:$V$131=$Y268))</f>
        <v/>
      </c>
      <c r="BV268" s="240">
        <f>SUMPRODUCT((BV$8:BV$131)*($V$8:$V$131=$Y268))</f>
        <v/>
      </c>
      <c r="BW268" s="240">
        <f>SUMPRODUCT((BW$8:BW$131)*($V$8:$V$131=$Y268))</f>
        <v/>
      </c>
      <c r="BX268" s="240">
        <f>SUMPRODUCT((BX$8:BX$131)*($V$8:$V$131=$Y268))</f>
        <v/>
      </c>
      <c r="BY268" s="240">
        <f>SUMPRODUCT((BY$8:BY$131)*($V$8:$V$131=$Y268))</f>
        <v/>
      </c>
    </row>
    <row r="274" ht="15" customHeight="1" s="503">
      <c r="Y274" s="13" t="inlineStr">
        <is>
          <t>Basculement Micro-BIC vers Réel</t>
        </is>
      </c>
      <c r="Z274" s="182">
        <f>IF(I6="OUI",DATE(O6,1,1),0)</f>
        <v/>
      </c>
    </row>
    <row r="275" ht="15" customHeight="1" s="503">
      <c r="X275" s="12" t="n"/>
      <c r="Z275" s="283">
        <f>F10</f>
        <v/>
      </c>
      <c r="AA275" s="283">
        <f>I10</f>
        <v/>
      </c>
      <c r="AB275" s="283">
        <f>L10</f>
        <v/>
      </c>
      <c r="AC275" s="283">
        <f>O10</f>
        <v/>
      </c>
      <c r="AF275" s="186" t="n"/>
      <c r="AG275" s="186" t="n"/>
      <c r="AH275" s="186" t="n"/>
      <c r="AI275" s="186" t="n"/>
      <c r="AJ275" s="186" t="n"/>
      <c r="AK275" s="186" t="n"/>
      <c r="AL275" s="186" t="n"/>
      <c r="AM275" s="186" t="n"/>
      <c r="AN275" s="186" t="n"/>
      <c r="AO275" s="186" t="n"/>
      <c r="AP275" s="186" t="n"/>
      <c r="AQ275" s="186" t="n"/>
    </row>
    <row r="276" ht="15" customHeight="1" s="503">
      <c r="X276" s="12" t="n"/>
      <c r="Y276" s="8" t="inlineStr">
        <is>
          <t>Prix du Bien</t>
        </is>
      </c>
      <c r="Z276" s="528">
        <f>F17</f>
        <v/>
      </c>
      <c r="AA276" s="528">
        <f>I17</f>
        <v/>
      </c>
      <c r="AB276" s="528">
        <f>L17</f>
        <v/>
      </c>
      <c r="AC276" s="528">
        <f>O17</f>
        <v/>
      </c>
      <c r="AF276" s="186" t="n"/>
      <c r="AG276" s="186" t="n"/>
      <c r="AH276" s="186" t="n"/>
      <c r="AI276" s="186" t="n"/>
      <c r="AJ276" s="186" t="n"/>
      <c r="AK276" s="186" t="n"/>
      <c r="AL276" s="186" t="n"/>
      <c r="AM276" s="186" t="n"/>
      <c r="AN276" s="186" t="n"/>
      <c r="AO276" s="186" t="n"/>
      <c r="AP276" s="186" t="n"/>
      <c r="AQ276" s="186" t="n"/>
    </row>
    <row r="277" ht="15" customHeight="1" s="503">
      <c r="X277" s="12" t="n"/>
      <c r="Y277" s="8" t="inlineStr">
        <is>
          <t>Frais acquisition comptabilisables (par rapport à date)</t>
        </is>
      </c>
      <c r="Z277" s="528">
        <f>IF(AND($I$6="OUI",$Z$274&gt;0,$Z$274&gt;F16),0,IF(F16=F24,SUM(F18:F20),0))</f>
        <v/>
      </c>
      <c r="AA277" s="528">
        <f>IF(AND($I$6="OUI",$Z$274&gt;0,$Z$274&gt;I16),0,IF(I16=I24,SUM(I18:I20),0))</f>
        <v/>
      </c>
      <c r="AB277" s="528">
        <f>IF(AND($I$6="OUI",$Z$274&gt;0,$Z$274&gt;L16),0,IF(L16=L24,SUM(L18:L20),0))</f>
        <v/>
      </c>
      <c r="AC277" s="528">
        <f>IF(AND($I$6="OUI",$Z$274&gt;0,$Z$274&gt;O16),0,IF(O16=O24,SUM(O18:O20),0))</f>
        <v/>
      </c>
      <c r="AF277" s="186" t="n"/>
      <c r="AG277" s="186" t="n"/>
      <c r="AH277" s="186" t="n"/>
      <c r="AI277" s="186" t="n"/>
      <c r="AJ277" s="186" t="n"/>
      <c r="AK277" s="186" t="n"/>
      <c r="AL277" s="186" t="n"/>
      <c r="AM277" s="186" t="n"/>
      <c r="AN277" s="186" t="n"/>
      <c r="AO277" s="186" t="n"/>
      <c r="AP277" s="186" t="n"/>
      <c r="AQ277" s="186" t="n"/>
    </row>
    <row r="278" ht="15" customHeight="1" s="503">
      <c r="X278" s="12" t="n"/>
      <c r="Y278" s="8" t="inlineStr">
        <is>
          <t>Valeur Immobilisation du Bien</t>
        </is>
      </c>
      <c r="Z278" s="528">
        <f>IF(Simu_Liasse!$G$14="Amortissement",Z276+Z277,Z276)</f>
        <v/>
      </c>
      <c r="AA278" s="528">
        <f>IF(Simu_Liasse!$G$14="Amortissement",AA276+AA277,AA276)</f>
        <v/>
      </c>
      <c r="AB278" s="528">
        <f>IF(Simu_Liasse!$G$14="Amortissement",AB276+AB277,AB276)</f>
        <v/>
      </c>
      <c r="AC278" s="528">
        <f>IF(Simu_Liasse!$G$14="Amortissement",AC276+AC277,AC276)</f>
        <v/>
      </c>
      <c r="AF278" s="186" t="n"/>
      <c r="AG278" s="186" t="n"/>
      <c r="AH278" s="186" t="n"/>
      <c r="AI278" s="186" t="n"/>
      <c r="AJ278" s="186" t="n"/>
      <c r="AK278" s="186" t="n"/>
      <c r="AL278" s="186" t="n"/>
      <c r="AM278" s="186" t="n"/>
      <c r="AN278" s="186" t="n"/>
      <c r="AO278" s="186" t="n"/>
      <c r="AP278" s="186" t="n"/>
      <c r="AQ278" s="186" t="n"/>
    </row>
    <row r="279" ht="15" customHeight="1" s="503">
      <c r="X279" s="12" t="n"/>
      <c r="Y279" s="8" t="inlineStr">
        <is>
          <t>Date valeur début immobilisation de ce bien</t>
        </is>
      </c>
      <c r="Z279" s="182">
        <f>IF(AND(Z278&gt;0,(F16*F24*F25)&gt;0),MAX(F16,F24,Z274),"")</f>
        <v/>
      </c>
      <c r="AA279" s="182">
        <f>IF(AND(AA278&gt;0,(I16*I24*I25)&gt;0),MAX(I16,I24,Z274),"")</f>
        <v/>
      </c>
      <c r="AB279" s="182">
        <f>IF(AND(AB278&gt;0,(L16*L24*L25)&gt;0),MAX(L16,L24,Z274),"")</f>
        <v/>
      </c>
      <c r="AC279" s="182">
        <f>IF(AND(AC278&gt;0,(O16*O24*O25)&gt;0),MAX(O16,O24,Z274),"")</f>
        <v/>
      </c>
      <c r="AF279" s="186" t="n"/>
      <c r="AG279" s="186" t="n"/>
      <c r="AH279" s="186" t="n"/>
      <c r="AI279" s="186" t="n"/>
      <c r="AJ279" s="186" t="n"/>
      <c r="AK279" s="186" t="n"/>
      <c r="AL279" s="186" t="n"/>
      <c r="AM279" s="186" t="n"/>
      <c r="AN279" s="186" t="n"/>
      <c r="AO279" s="186" t="n"/>
      <c r="AP279" s="186" t="n"/>
      <c r="AQ279" s="186" t="n"/>
    </row>
    <row r="280" ht="15" customHeight="1" s="503">
      <c r="X280" s="12" t="n"/>
      <c r="Y280" s="8" t="inlineStr">
        <is>
          <t>Date valeur début amortissement de ce bien</t>
        </is>
      </c>
      <c r="Z280" s="182">
        <f>IF(AND(Z278&gt;0,(F16*F24*F25)&gt;0),MAX(F16,F24,F25,Z274),"")</f>
        <v/>
      </c>
      <c r="AA280" s="182">
        <f>IF(AND(AA278&gt;0,(I16*I24*I25)&gt;0),MAX(I16,I24,I25,Z274),"")</f>
        <v/>
      </c>
      <c r="AB280" s="182">
        <f>IF(AND(AB278&gt;0,(L16*L24*L25)&gt;0),MAX(L16,L24,L25,Z274),"")</f>
        <v/>
      </c>
      <c r="AC280" s="182">
        <f>IF(AND(AC278&gt;0,(O16*O24*O25)&gt;0),MAX(O16,O24,O25,Z274),"")</f>
        <v/>
      </c>
      <c r="AF280" s="186" t="n"/>
      <c r="AG280" s="186" t="n"/>
      <c r="AH280" s="186" t="n"/>
      <c r="AI280" s="186" t="n"/>
      <c r="AJ280" s="186" t="n"/>
      <c r="AK280" s="186" t="n"/>
      <c r="AL280" s="186" t="n"/>
      <c r="AM280" s="186" t="n"/>
      <c r="AN280" s="186" t="n"/>
      <c r="AO280" s="186" t="n"/>
      <c r="AP280" s="186" t="n"/>
      <c r="AQ280" s="186" t="n"/>
    </row>
    <row r="281" ht="15" customHeight="1" s="503">
      <c r="X281" s="12" t="n"/>
      <c r="Y281" s="8" t="inlineStr">
        <is>
          <t>Date valeur début immobilisations simulation</t>
        </is>
      </c>
      <c r="Z281" s="182">
        <f>MIN(Z279:AC279)</f>
        <v/>
      </c>
    </row>
  </sheetData>
  <sheetProtection selectLockedCells="1" selectUnlockedCells="0" sheet="1" objects="1" insertRows="1" insertHyperlinks="1" autoFilter="1" scenarios="1" formatColumns="1" deleteColumns="1" insertColumns="1" pivotTables="1" deleteRows="1" formatCells="1" formatRows="1" sort="1"/>
  <mergeCells count="165">
    <mergeCell ref="D59:N59"/>
    <mergeCell ref="L17:M17"/>
    <mergeCell ref="D60:N60"/>
    <mergeCell ref="F16:G16"/>
    <mergeCell ref="F29:G29"/>
    <mergeCell ref="D100:N100"/>
    <mergeCell ref="F25:G25"/>
    <mergeCell ref="D109:N109"/>
    <mergeCell ref="L19:M19"/>
    <mergeCell ref="D84:N84"/>
    <mergeCell ref="D45:N45"/>
    <mergeCell ref="D111:N111"/>
    <mergeCell ref="L12:M12"/>
    <mergeCell ref="I16:J16"/>
    <mergeCell ref="D108:N108"/>
    <mergeCell ref="D86:N86"/>
    <mergeCell ref="I25:J25"/>
    <mergeCell ref="D95:N95"/>
    <mergeCell ref="L39:M39"/>
    <mergeCell ref="D136:N136"/>
    <mergeCell ref="I18:J18"/>
    <mergeCell ref="D70:N70"/>
    <mergeCell ref="D48:N48"/>
    <mergeCell ref="B20:D20"/>
    <mergeCell ref="O16:P16"/>
    <mergeCell ref="D97:N97"/>
    <mergeCell ref="L29:M29"/>
    <mergeCell ref="O25:P25"/>
    <mergeCell ref="D72:N72"/>
    <mergeCell ref="D78:N78"/>
    <mergeCell ref="D134:N134"/>
    <mergeCell ref="D112:N112"/>
    <mergeCell ref="D87:N87"/>
    <mergeCell ref="D62:N62"/>
    <mergeCell ref="D122:N122"/>
    <mergeCell ref="D56:N56"/>
    <mergeCell ref="D71:N71"/>
    <mergeCell ref="D58:N58"/>
    <mergeCell ref="D114:N114"/>
    <mergeCell ref="O17:P17"/>
    <mergeCell ref="I20:J20"/>
    <mergeCell ref="D64:N64"/>
    <mergeCell ref="I6:I7"/>
    <mergeCell ref="D73:N73"/>
    <mergeCell ref="D42:N42"/>
    <mergeCell ref="D51:N51"/>
    <mergeCell ref="D113:N113"/>
    <mergeCell ref="I30:J30"/>
    <mergeCell ref="D50:N50"/>
    <mergeCell ref="D44:N44"/>
    <mergeCell ref="D115:N115"/>
    <mergeCell ref="F10:G10"/>
    <mergeCell ref="L16:M16"/>
    <mergeCell ref="F19:G19"/>
    <mergeCell ref="B17:D17"/>
    <mergeCell ref="D90:N90"/>
    <mergeCell ref="D99:N99"/>
    <mergeCell ref="D131:N131"/>
    <mergeCell ref="K6:M7"/>
    <mergeCell ref="B19:D19"/>
    <mergeCell ref="F30:G30"/>
    <mergeCell ref="O29:P29"/>
    <mergeCell ref="D101:N101"/>
    <mergeCell ref="D124:N124"/>
    <mergeCell ref="F20:G20"/>
    <mergeCell ref="D77:N77"/>
    <mergeCell ref="F18:G18"/>
    <mergeCell ref="F17:G17"/>
    <mergeCell ref="D61:N61"/>
    <mergeCell ref="D126:N126"/>
    <mergeCell ref="L30:M30"/>
    <mergeCell ref="D75:N75"/>
    <mergeCell ref="D135:N135"/>
    <mergeCell ref="D53:N53"/>
    <mergeCell ref="D47:N47"/>
    <mergeCell ref="L20:M20"/>
    <mergeCell ref="I24:J24"/>
    <mergeCell ref="C6:G7"/>
    <mergeCell ref="D125:N125"/>
    <mergeCell ref="D103:N103"/>
    <mergeCell ref="I17:J17"/>
    <mergeCell ref="D118:N118"/>
    <mergeCell ref="F39:G39"/>
    <mergeCell ref="D127:N127"/>
    <mergeCell ref="B31:D31"/>
    <mergeCell ref="I10:J10"/>
    <mergeCell ref="I19:J19"/>
    <mergeCell ref="D98:N98"/>
    <mergeCell ref="D129:N129"/>
    <mergeCell ref="D89:N89"/>
    <mergeCell ref="D79:N79"/>
    <mergeCell ref="D88:N88"/>
    <mergeCell ref="O19:P19"/>
    <mergeCell ref="D63:N63"/>
    <mergeCell ref="D128:N128"/>
    <mergeCell ref="D81:N81"/>
    <mergeCell ref="O39:P39"/>
    <mergeCell ref="D65:N65"/>
    <mergeCell ref="O30:P30"/>
    <mergeCell ref="D105:N105"/>
    <mergeCell ref="O20:P20"/>
    <mergeCell ref="D52:N52"/>
    <mergeCell ref="L24:M24"/>
    <mergeCell ref="L18:M18"/>
    <mergeCell ref="D49:N49"/>
    <mergeCell ref="D120:N120"/>
    <mergeCell ref="D76:N76"/>
    <mergeCell ref="D107:N107"/>
    <mergeCell ref="D116:N116"/>
    <mergeCell ref="D91:N91"/>
    <mergeCell ref="D66:N66"/>
    <mergeCell ref="L10:M10"/>
    <mergeCell ref="D106:N106"/>
    <mergeCell ref="L25:M25"/>
    <mergeCell ref="D93:N93"/>
    <mergeCell ref="F22:P22"/>
    <mergeCell ref="B25:D25"/>
    <mergeCell ref="D102:N102"/>
    <mergeCell ref="D83:N83"/>
    <mergeCell ref="D92:N92"/>
    <mergeCell ref="D67:N67"/>
    <mergeCell ref="D133:N133"/>
    <mergeCell ref="B12:D12"/>
    <mergeCell ref="D85:N85"/>
    <mergeCell ref="F14:P14"/>
    <mergeCell ref="D54:N54"/>
    <mergeCell ref="D94:N94"/>
    <mergeCell ref="D69:N69"/>
    <mergeCell ref="B2:P2"/>
    <mergeCell ref="O10:P10"/>
    <mergeCell ref="O24:P24"/>
    <mergeCell ref="O18:P18"/>
    <mergeCell ref="D119:N119"/>
    <mergeCell ref="B29:D29"/>
    <mergeCell ref="F40:G40"/>
    <mergeCell ref="D46:N46"/>
    <mergeCell ref="D80:N80"/>
    <mergeCell ref="F12:G12"/>
    <mergeCell ref="F24:G24"/>
    <mergeCell ref="D96:N96"/>
    <mergeCell ref="D104:N104"/>
    <mergeCell ref="D57:N57"/>
    <mergeCell ref="B24:D24"/>
    <mergeCell ref="I12:J12"/>
    <mergeCell ref="D43:N43"/>
    <mergeCell ref="I39:J39"/>
    <mergeCell ref="B4:P4"/>
    <mergeCell ref="D137:N137"/>
    <mergeCell ref="C39:D39"/>
    <mergeCell ref="B16:D16"/>
    <mergeCell ref="O12:P12"/>
    <mergeCell ref="F27:P27"/>
    <mergeCell ref="I29:J29"/>
    <mergeCell ref="D121:N121"/>
    <mergeCell ref="D74:N74"/>
    <mergeCell ref="D130:N130"/>
    <mergeCell ref="D68:N68"/>
    <mergeCell ref="D82:N82"/>
    <mergeCell ref="D117:N117"/>
    <mergeCell ref="D55:N55"/>
    <mergeCell ref="B18:D18"/>
    <mergeCell ref="O6:O7"/>
    <mergeCell ref="D123:N123"/>
    <mergeCell ref="D132:N132"/>
    <mergeCell ref="D110:N110"/>
  </mergeCells>
  <conditionalFormatting sqref="E34:E37">
    <cfRule type="expression" priority="11" dxfId="0">
      <formula>OR(G29="Simplifiée")</formula>
    </cfRule>
  </conditionalFormatting>
  <conditionalFormatting sqref="F33:G33">
    <cfRule type="expression" priority="10" dxfId="0">
      <formula>OR($F$29="Détaillée")</formula>
    </cfRule>
  </conditionalFormatting>
  <conditionalFormatting sqref="F34:G38">
    <cfRule type="expression" priority="9" dxfId="0">
      <formula>OR($F$29="Simplifiée")</formula>
    </cfRule>
  </conditionalFormatting>
  <conditionalFormatting sqref="I33:J33">
    <cfRule type="expression" priority="8" dxfId="0">
      <formula>OR($I$29="Détaillée")</formula>
    </cfRule>
  </conditionalFormatting>
  <conditionalFormatting sqref="I34:J38">
    <cfRule type="expression" priority="7" dxfId="0">
      <formula>OR($I$29="Simplifiée")</formula>
    </cfRule>
  </conditionalFormatting>
  <conditionalFormatting sqref="L33:M33">
    <cfRule type="expression" priority="6" dxfId="0">
      <formula>OR($L$29="Détaillée")</formula>
    </cfRule>
  </conditionalFormatting>
  <conditionalFormatting sqref="L34:M38">
    <cfRule type="expression" priority="5" dxfId="0">
      <formula>OR($L$29="Simplifiée")</formula>
    </cfRule>
  </conditionalFormatting>
  <conditionalFormatting sqref="O33:P33">
    <cfRule type="expression" priority="4" dxfId="0">
      <formula>OR($O$29="Détaillée")</formula>
    </cfRule>
  </conditionalFormatting>
  <conditionalFormatting sqref="O34:P38">
    <cfRule type="expression" priority="3" dxfId="0">
      <formula>OR($O$29="Simplifiée")</formula>
    </cfRule>
  </conditionalFormatting>
  <conditionalFormatting sqref="E38">
    <cfRule type="expression" priority="13" dxfId="0">
      <formula>OR(G32="Simplifiée")</formula>
    </cfRule>
  </conditionalFormatting>
  <conditionalFormatting sqref="K5:O7">
    <cfRule type="expression" priority="2" dxfId="11">
      <formula>($I$5="NON")</formula>
    </cfRule>
  </conditionalFormatting>
  <conditionalFormatting sqref="K5:P8">
    <cfRule type="expression" priority="1" dxfId="0">
      <formula>($I$6="NON")</formula>
    </cfRule>
  </conditionalFormatting>
  <dataValidations count="12">
    <dataValidation sqref="B43:B137" showDropDown="0" showInputMessage="1" showErrorMessage="1" allowBlank="1" type="list">
      <formula1>"Bien_Immo - 1,Bien_Immo - 2,Bien_Immo - 3,Bien_Immo - 4"</formula1>
    </dataValidation>
    <dataValidation sqref="F29 I29 L29 O29" showDropDown="0" showInputMessage="1" showErrorMessage="1" allowBlank="1" type="list">
      <formula1>"Simplifiée,Détaillée,"</formula1>
    </dataValidation>
    <dataValidation sqref="F12 I12 L12 O12" showDropDown="0" showInputMessage="1" showErrorMessage="1" allowBlank="0"/>
    <dataValidation sqref="C70:C137" showDropDown="0" showInputMessage="0" showErrorMessage="1" allowBlank="1" errorTitle="Erreur format de date" error="JJ/MM/AAAA :_x000a_- JJ : Jour de 01 à 31_x000a_- MM : Mois de 0 à 12_x000a_- AAAA : Année de 1990 à 2099" type="date">
      <formula1>32874</formula1>
      <formula2>73050</formula2>
    </dataValidation>
    <dataValidation sqref="O70:O137" showDropDown="0" showInputMessage="1" showErrorMessage="1" allowBlank="1" errorTitle="Valeur" error="Valeur supérieure à 0 attendue." type="decimal" operator="greaterThanOrEqual">
      <formula1>0</formula1>
    </dataValidation>
    <dataValidation sqref="G33:G38 J33:J38 M33:M38 P33:P38" showDropDown="0" showInputMessage="0" showErrorMessage="1" allowBlank="1" errorTitle="Durée Amortissement" error="Le nombre d'années doit être entier et supérieur à 0." type="whole" operator="greaterThan">
      <formula1>0</formula1>
    </dataValidation>
    <dataValidation sqref="F32:F38 I32:I38 L32:L38 O32:O38" showDropDown="0" showInputMessage="0" showErrorMessage="1" allowBlank="1" errorTitle="Ventilation" error="Pourcentage compris entre 0 et 100%." type="decimal">
      <formula1>0</formula1>
      <formula2>100</formula2>
    </dataValidation>
    <dataValidation sqref="C43:C69 F16 F24:F25 I16 I24:I25 L16 L24:L25 O16 O24:O25" showDropDown="0" showInputMessage="1" showErrorMessage="1" allowBlank="0" type="date">
      <formula1>32874</formula1>
      <formula2>55153</formula2>
    </dataValidation>
    <dataValidation sqref="P43:P137" showDropDown="0" showInputMessage="0" showErrorMessage="1" allowBlank="1" errorTitle="Durée Amortissement" error="Le nombre d'années doit être entier supérieur à 1." type="whole">
      <formula1>1</formula1>
      <formula2>100</formula2>
    </dataValidation>
    <dataValidation sqref="Q43:Q137" showDropDown="0" showInputMessage="1" showErrorMessage="1" allowBlank="1" type="list">
      <formula1>"Constructions,Autres immobilisations corporelles,Installations générales, aménagements divers"</formula1>
    </dataValidation>
    <dataValidation sqref="O6:O7" showDropDown="0" showInputMessage="1" showErrorMessage="1" allowBlank="0" type="list">
      <formula1>$CL$3:$CL$52</formula1>
    </dataValidation>
    <dataValidation sqref="I6:I7" showDropDown="0" showInputMessage="1" showErrorMessage="1" allowBlank="0" type="list">
      <formula1>"OUI,NON"</formula1>
    </dataValidation>
  </dataValidations>
  <pageMargins left="0.7086614173228347" right="0.7086614173228347" top="0.7480314960629921" bottom="0.7480314960629921" header="0.3149606299212598" footer="0.3149606299212598"/>
  <pageSetup orientation="landscape" paperSize="9" scale="92" fitToHeight="0"/>
  <colBreaks count="1" manualBreakCount="1">
    <brk id="18" min="0" max="1048575" man="1"/>
  </colBreaks>
</worksheet>
</file>

<file path=xl/worksheets/sheet3.xml><?xml version="1.0" encoding="utf-8"?>
<worksheet xmlns="http://schemas.openxmlformats.org/spreadsheetml/2006/main">
  <sheetPr codeName="Feuil16">
    <tabColor theme="7" tint="0.3999755851924192"/>
    <outlinePr summaryBelow="1" summaryRight="1"/>
    <pageSetUpPr fitToPage="1"/>
  </sheetPr>
  <dimension ref="A1:AD41"/>
  <sheetViews>
    <sheetView showGridLines="0" showRowColHeaders="0" workbookViewId="0">
      <selection activeCell="D12" sqref="D12:F12"/>
    </sheetView>
  </sheetViews>
  <sheetFormatPr baseColWidth="8" defaultColWidth="11.42578125" defaultRowHeight="13.9"/>
  <cols>
    <col width="2.7109375" customWidth="1" style="12" min="1" max="1"/>
    <col width="7.7109375" customWidth="1" style="391" min="2" max="2"/>
    <col width="1.7109375" customWidth="1" style="4" min="3" max="3"/>
    <col width="12.7109375" customWidth="1" style="80" min="4" max="6"/>
    <col width="2.7109375" customWidth="1" style="391" min="7" max="7"/>
    <col width="12.7109375" customWidth="1" style="81" min="8" max="8"/>
    <col width="12.7109375" customWidth="1" style="80" min="9" max="9"/>
    <col width="12.7109375" customWidth="1" style="81" min="10" max="10"/>
    <col width="2.7109375" customWidth="1" style="12" min="11" max="11"/>
    <col width="12.7109375" customWidth="1" style="81" min="12" max="12"/>
    <col width="12.7109375" customWidth="1" style="80" min="13" max="13"/>
    <col width="12.7109375" customWidth="1" style="81" min="14" max="14"/>
    <col width="2.7109375" customWidth="1" style="12" min="15" max="15"/>
    <col width="12.7109375" customWidth="1" style="81" min="16" max="16"/>
    <col width="12.7109375" customWidth="1" style="80" min="17" max="17"/>
    <col width="12.7109375" customWidth="1" style="81" min="18" max="18"/>
    <col width="2.7109375" customWidth="1" style="12" min="19" max="19"/>
    <col width="15.7109375" customWidth="1" style="81" min="20" max="21"/>
    <col width="5.42578125" customWidth="1" style="14" min="22" max="22"/>
    <col width="4" customWidth="1" style="14" min="23" max="23"/>
    <col width="5.42578125" customWidth="1" style="14" min="24" max="24"/>
    <col width="11.42578125" customWidth="1" style="14" min="25" max="26"/>
    <col width="11.42578125" customWidth="1" style="14" min="27" max="29"/>
    <col width="11.42578125" customWidth="1" style="12" min="30" max="16384"/>
  </cols>
  <sheetData>
    <row r="1" ht="8.1" customHeight="1" s="503">
      <c r="B1" s="7" t="n"/>
      <c r="C1" s="6" t="n"/>
      <c r="D1" s="529" t="n"/>
      <c r="E1" s="529" t="n"/>
      <c r="F1" s="529" t="n"/>
      <c r="I1" s="529" t="n"/>
      <c r="K1" s="13" t="n"/>
      <c r="M1" s="529" t="n"/>
      <c r="O1" s="13" t="n"/>
      <c r="Q1" s="529" t="n"/>
      <c r="S1" s="13" t="n"/>
    </row>
    <row r="2" ht="51.75" customHeight="1" s="503">
      <c r="B2" s="352" t="inlineStr">
        <is>
          <t>Crédits Immobiliers
LMNP Excel — Template déclaration LMNP 2026</t>
        </is>
      </c>
      <c r="AC2" s="12" t="n"/>
    </row>
    <row r="3" ht="15" customHeight="1" s="503">
      <c r="B3" s="7" t="n"/>
      <c r="C3" s="505" t="n"/>
      <c r="D3" s="529" t="n"/>
      <c r="E3" s="529" t="n"/>
      <c r="F3" s="529" t="n"/>
      <c r="I3" s="529" t="n"/>
      <c r="K3" s="13" t="n"/>
      <c r="M3" s="529" t="n"/>
      <c r="O3" s="13" t="n"/>
      <c r="Q3" s="529" t="n"/>
      <c r="S3" s="13" t="n"/>
    </row>
    <row r="4" ht="15" customHeight="1" s="503">
      <c r="B4" s="7" t="n"/>
      <c r="C4" s="505" t="n"/>
      <c r="D4" s="529" t="n"/>
      <c r="E4" s="529" t="n"/>
      <c r="F4" s="529" t="n"/>
      <c r="I4" s="529" t="n"/>
      <c r="K4" s="13" t="n"/>
      <c r="M4" s="529" t="n"/>
      <c r="O4" s="13" t="n"/>
      <c r="Q4" s="529" t="n"/>
      <c r="S4" s="13" t="n"/>
    </row>
    <row r="5" ht="15" customHeight="1" s="503">
      <c r="B5" s="7" t="n"/>
      <c r="C5" s="6" t="n"/>
      <c r="D5" s="368" t="inlineStr">
        <is>
          <t>Bien_Immo - 1</t>
        </is>
      </c>
      <c r="G5" s="13" t="n"/>
      <c r="H5" s="368" t="inlineStr">
        <is>
          <t>Bien_Immo - 2</t>
        </is>
      </c>
      <c r="K5" s="13" t="n"/>
      <c r="L5" s="368" t="inlineStr">
        <is>
          <t>Bien_Immo - 3</t>
        </is>
      </c>
      <c r="O5" s="13" t="n"/>
      <c r="P5" s="368" t="inlineStr">
        <is>
          <t>Bien_Immo - 4</t>
        </is>
      </c>
      <c r="S5" s="13" t="n"/>
      <c r="T5" s="12" t="n"/>
      <c r="U5" s="12" t="n"/>
    </row>
    <row r="6" ht="8.1" customFormat="1" customHeight="1" s="14">
      <c r="A6" s="12" t="n"/>
      <c r="B6" s="74" t="n"/>
      <c r="D6" s="79" t="n"/>
      <c r="E6" s="79" t="n"/>
      <c r="F6" s="79" t="n"/>
      <c r="H6" s="79" t="n"/>
      <c r="I6" s="79" t="n"/>
      <c r="J6" s="79" t="n"/>
      <c r="L6" s="79" t="n"/>
      <c r="M6" s="79" t="n"/>
      <c r="N6" s="79" t="n"/>
      <c r="P6" s="79" t="n"/>
      <c r="Q6" s="79" t="n"/>
      <c r="R6" s="79" t="n"/>
      <c r="T6" s="79" t="n"/>
      <c r="U6" s="79" t="n"/>
      <c r="AD6" s="12" t="n"/>
    </row>
    <row r="7" ht="15" customHeight="1" s="503">
      <c r="B7" s="7" t="n"/>
      <c r="C7" s="6" t="n"/>
      <c r="D7" s="530">
        <f>IF('1-Biens_Immos'!F12="","",'1-Biens_Immos'!F12)</f>
        <v/>
      </c>
      <c r="E7" s="509" t="n"/>
      <c r="F7" s="509" t="n"/>
      <c r="G7" s="12" t="n"/>
      <c r="H7" s="530">
        <f>IF('1-Biens_Immos'!I12="","",'1-Biens_Immos'!I12)</f>
        <v/>
      </c>
      <c r="I7" s="509" t="n"/>
      <c r="J7" s="509" t="n"/>
      <c r="K7" s="14" t="n"/>
      <c r="L7" s="530">
        <f>IF('1-Biens_Immos'!L12="","",'1-Biens_Immos'!L12)</f>
        <v/>
      </c>
      <c r="M7" s="509" t="n"/>
      <c r="N7" s="509" t="n"/>
      <c r="O7" s="14" t="n"/>
      <c r="P7" s="530">
        <f>IF('1-Biens_Immos'!O12="","",'1-Biens_Immos'!O12)</f>
        <v/>
      </c>
      <c r="Q7" s="509" t="n"/>
      <c r="R7" s="509" t="n"/>
      <c r="S7" s="14" t="n"/>
      <c r="T7" s="381" t="inlineStr">
        <is>
          <t>Total</t>
        </is>
      </c>
      <c r="V7" s="12" t="n"/>
      <c r="W7" s="12" t="n"/>
      <c r="X7" s="12" t="n"/>
      <c r="Y7" s="12" t="n"/>
      <c r="Z7" s="12" t="n"/>
      <c r="AA7" s="12" t="n"/>
      <c r="AB7" s="12" t="n"/>
      <c r="AC7" s="12" t="n"/>
    </row>
    <row r="8" ht="8.1" customFormat="1" customHeight="1" s="14">
      <c r="A8" s="12" t="n"/>
      <c r="B8" s="74" t="n"/>
      <c r="D8" s="79" t="n"/>
      <c r="E8" s="79" t="n"/>
      <c r="F8" s="79" t="n"/>
      <c r="H8" s="79" t="n"/>
      <c r="I8" s="79" t="n"/>
      <c r="J8" s="79" t="n"/>
      <c r="L8" s="79" t="n"/>
      <c r="M8" s="79" t="n"/>
      <c r="N8" s="79" t="n"/>
      <c r="P8" s="79" t="n"/>
      <c r="Q8" s="79" t="n"/>
      <c r="R8" s="79" t="n"/>
      <c r="T8" s="79" t="n"/>
      <c r="U8" s="79" t="n"/>
      <c r="AD8" s="12" t="n"/>
    </row>
    <row r="9" ht="40.5" customFormat="1" customHeight="1" s="450">
      <c r="B9" s="75" t="n"/>
      <c r="C9" s="35" t="n"/>
      <c r="D9" s="368" t="inlineStr">
        <is>
          <t>Intérêts
Crédit</t>
        </is>
      </c>
      <c r="E9" s="369" t="inlineStr">
        <is>
          <t>Assurance
Crédit</t>
        </is>
      </c>
      <c r="F9" s="369" t="inlineStr">
        <is>
          <t>Capital Restant dû
fin d'année</t>
        </is>
      </c>
      <c r="G9" s="36" t="n"/>
      <c r="H9" s="368" t="inlineStr">
        <is>
          <t>Intérêts
Crédit</t>
        </is>
      </c>
      <c r="I9" s="369" t="inlineStr">
        <is>
          <t>Assurance
Crédit</t>
        </is>
      </c>
      <c r="J9" s="369" t="inlineStr">
        <is>
          <t>Capital Restant dû
fin d'année</t>
        </is>
      </c>
      <c r="K9" s="36" t="n"/>
      <c r="L9" s="368" t="inlineStr">
        <is>
          <t>Intérêts
Crédit</t>
        </is>
      </c>
      <c r="M9" s="369" t="inlineStr">
        <is>
          <t>Assurance
Crédit</t>
        </is>
      </c>
      <c r="N9" s="369" t="inlineStr">
        <is>
          <t>Capital Restant dû
fin d'année</t>
        </is>
      </c>
      <c r="O9" s="36" t="n"/>
      <c r="P9" s="368" t="inlineStr">
        <is>
          <t>Intérêts
Crédit</t>
        </is>
      </c>
      <c r="Q9" s="369" t="inlineStr">
        <is>
          <t>Assurance
Crédit</t>
        </is>
      </c>
      <c r="R9" s="369" t="inlineStr">
        <is>
          <t>Capital Restant dû
fin d'année</t>
        </is>
      </c>
      <c r="S9" s="36" t="n"/>
      <c r="T9" s="368" t="inlineStr">
        <is>
          <t>Intérêts</t>
        </is>
      </c>
      <c r="U9" s="369" t="inlineStr">
        <is>
          <t>Capital Restant dû
fin d'année</t>
        </is>
      </c>
      <c r="V9" s="37" t="n"/>
      <c r="W9" s="37" t="n"/>
      <c r="X9" s="37" t="n"/>
      <c r="Y9" s="37" t="n"/>
      <c r="Z9" s="37" t="n"/>
      <c r="AA9" s="37" t="n"/>
      <c r="AB9" s="37" t="n"/>
      <c r="AC9" s="37" t="n"/>
    </row>
    <row r="10" ht="15" customFormat="1" customHeight="1" s="14">
      <c r="A10" s="12" t="n"/>
      <c r="B10" s="76">
        <f>YEAR('1-Biens_Immos'!Z281)</f>
        <v/>
      </c>
      <c r="C10" s="7" t="n"/>
      <c r="D10" s="260" t="n">
        <v>3900</v>
      </c>
      <c r="E10" s="260" t="n">
        <v>118</v>
      </c>
      <c r="F10" s="260" t="n">
        <v>97000</v>
      </c>
      <c r="G10" s="391" t="n"/>
      <c r="H10" s="260" t="n"/>
      <c r="I10" s="260" t="n"/>
      <c r="J10" s="260" t="n"/>
      <c r="K10" s="12" t="n"/>
      <c r="L10" s="260" t="n"/>
      <c r="M10" s="260" t="n"/>
      <c r="N10" s="260" t="n"/>
      <c r="O10" s="12" t="n"/>
      <c r="P10" s="260" t="n"/>
      <c r="Q10" s="260" t="n"/>
      <c r="R10" s="260" t="n"/>
      <c r="S10" s="12" t="n"/>
      <c r="T10" s="232">
        <f>D10+H10+L10+P10</f>
        <v/>
      </c>
      <c r="U10" s="232">
        <f>F10+J10+N10+R10</f>
        <v/>
      </c>
      <c r="X10" s="37" t="n"/>
      <c r="Y10" s="37" t="n"/>
      <c r="Z10" s="37" t="n"/>
      <c r="AD10" s="12" t="n"/>
    </row>
    <row r="11" ht="15" customFormat="1" customHeight="1" s="14">
      <c r="A11" s="12" t="n"/>
      <c r="B11" s="77">
        <f>B10+1</f>
        <v/>
      </c>
      <c r="C11" s="7" t="n"/>
      <c r="D11" s="260" t="n">
        <v>2103</v>
      </c>
      <c r="E11" s="260" t="n">
        <v>118</v>
      </c>
      <c r="F11" s="260" t="n">
        <v>91000</v>
      </c>
      <c r="G11" s="391" t="n"/>
      <c r="H11" s="230" t="n"/>
      <c r="I11" s="260" t="n"/>
      <c r="J11" s="230" t="n"/>
      <c r="K11" s="12" t="n"/>
      <c r="L11" s="260" t="n"/>
      <c r="M11" s="260" t="n"/>
      <c r="N11" s="260" t="n"/>
      <c r="O11" s="12" t="n"/>
      <c r="P11" s="230" t="n"/>
      <c r="Q11" s="260" t="n"/>
      <c r="R11" s="230" t="n"/>
      <c r="S11" s="12" t="n"/>
      <c r="T11" s="232">
        <f>D11+H11+L11+P11</f>
        <v/>
      </c>
      <c r="U11" s="232">
        <f>F11+J11+N11+R11</f>
        <v/>
      </c>
      <c r="X11" s="37" t="n"/>
      <c r="Y11" s="37" t="n"/>
      <c r="Z11" s="37" t="n"/>
      <c r="AD11" s="12" t="n"/>
    </row>
    <row r="12" ht="15" customFormat="1" customHeight="1" s="14">
      <c r="A12" s="12" t="n"/>
      <c r="B12" s="77">
        <f>B11+1</f>
        <v/>
      </c>
      <c r="C12" s="7" t="n"/>
      <c r="D12" s="260" t="n">
        <v>1997</v>
      </c>
      <c r="E12" s="260" t="n">
        <v>118</v>
      </c>
      <c r="F12" s="260" t="n">
        <v>865000</v>
      </c>
      <c r="G12" s="391" t="n"/>
      <c r="H12" s="230" t="n"/>
      <c r="I12" s="260" t="n"/>
      <c r="J12" s="230" t="n"/>
      <c r="K12" s="12" t="n"/>
      <c r="L12" s="260" t="n"/>
      <c r="M12" s="260" t="n"/>
      <c r="N12" s="260" t="n"/>
      <c r="O12" s="12" t="n"/>
      <c r="P12" s="230" t="n"/>
      <c r="Q12" s="260" t="n"/>
      <c r="R12" s="230" t="n"/>
      <c r="S12" s="12" t="n"/>
      <c r="T12" s="232">
        <f>D12+H12+L12+P12</f>
        <v/>
      </c>
      <c r="U12" s="232">
        <f>F12+J12+N12+R12</f>
        <v/>
      </c>
      <c r="X12" s="37" t="n"/>
      <c r="Y12" s="37" t="n"/>
      <c r="Z12" s="37" t="n"/>
      <c r="AD12" s="12" t="n"/>
    </row>
    <row r="13" ht="15" customFormat="1" customHeight="1" s="14">
      <c r="A13" s="12" t="n"/>
      <c r="B13" s="77">
        <f>B12+1</f>
        <v/>
      </c>
      <c r="C13" s="7" t="n"/>
      <c r="D13" s="260" t="n"/>
      <c r="E13" s="260" t="n"/>
      <c r="F13" s="260" t="n"/>
      <c r="G13" s="391" t="n"/>
      <c r="H13" s="230" t="n"/>
      <c r="I13" s="260" t="n"/>
      <c r="J13" s="230" t="n"/>
      <c r="K13" s="12" t="n"/>
      <c r="L13" s="260" t="n"/>
      <c r="M13" s="260" t="n"/>
      <c r="N13" s="260" t="n"/>
      <c r="O13" s="12" t="n"/>
      <c r="P13" s="230" t="n"/>
      <c r="Q13" s="260" t="n"/>
      <c r="R13" s="230" t="n"/>
      <c r="S13" s="12" t="n"/>
      <c r="T13" s="232">
        <f>D13+H13+L13+P13</f>
        <v/>
      </c>
      <c r="U13" s="232">
        <f>F13+J13+N13+R13</f>
        <v/>
      </c>
      <c r="AD13" s="12" t="n"/>
    </row>
    <row r="14" ht="15" customFormat="1" customHeight="1" s="14">
      <c r="A14" s="12" t="n"/>
      <c r="B14" s="77">
        <f>B13+1</f>
        <v/>
      </c>
      <c r="C14" s="7" t="n"/>
      <c r="D14" s="230" t="n"/>
      <c r="E14" s="260" t="n"/>
      <c r="F14" s="230" t="n"/>
      <c r="G14" s="391" t="n"/>
      <c r="H14" s="230" t="n"/>
      <c r="I14" s="260" t="n"/>
      <c r="J14" s="230" t="n"/>
      <c r="K14" s="12" t="n"/>
      <c r="L14" s="260" t="n"/>
      <c r="M14" s="260" t="n"/>
      <c r="N14" s="260" t="n"/>
      <c r="O14" s="12" t="n"/>
      <c r="P14" s="230" t="n"/>
      <c r="Q14" s="260" t="n"/>
      <c r="R14" s="230" t="n"/>
      <c r="S14" s="12" t="n"/>
      <c r="T14" s="232">
        <f>D14+H14+L14+P14</f>
        <v/>
      </c>
      <c r="U14" s="232">
        <f>F14+J14+N14+R14</f>
        <v/>
      </c>
      <c r="AD14" s="12" t="n"/>
    </row>
    <row r="15" ht="15" customFormat="1" customHeight="1" s="14">
      <c r="A15" s="12" t="n"/>
      <c r="B15" s="77">
        <f>B14+1</f>
        <v/>
      </c>
      <c r="C15" s="7" t="n"/>
      <c r="D15" s="230" t="n"/>
      <c r="E15" s="260" t="n"/>
      <c r="F15" s="230" t="n"/>
      <c r="G15" s="391" t="n"/>
      <c r="H15" s="230" t="n"/>
      <c r="I15" s="260" t="n"/>
      <c r="J15" s="230" t="n"/>
      <c r="K15" s="12" t="n"/>
      <c r="L15" s="260" t="n"/>
      <c r="M15" s="260" t="n"/>
      <c r="N15" s="260" t="n"/>
      <c r="O15" s="12" t="n"/>
      <c r="P15" s="230" t="n"/>
      <c r="Q15" s="260" t="n"/>
      <c r="R15" s="230" t="n"/>
      <c r="S15" s="12" t="n"/>
      <c r="T15" s="232">
        <f>D15+H15+L15+P15</f>
        <v/>
      </c>
      <c r="U15" s="232">
        <f>F15+J15+N15+R15</f>
        <v/>
      </c>
    </row>
    <row r="16" ht="15" customFormat="1" customHeight="1" s="14">
      <c r="A16" s="12" t="n"/>
      <c r="B16" s="77">
        <f>B15+1</f>
        <v/>
      </c>
      <c r="C16" s="7" t="n"/>
      <c r="D16" s="230" t="n"/>
      <c r="E16" s="260" t="n"/>
      <c r="F16" s="230" t="n"/>
      <c r="G16" s="391" t="n"/>
      <c r="H16" s="230" t="n"/>
      <c r="I16" s="260" t="n"/>
      <c r="J16" s="230" t="n"/>
      <c r="K16" s="12" t="n"/>
      <c r="L16" s="260" t="n"/>
      <c r="M16" s="260" t="n"/>
      <c r="N16" s="260" t="n"/>
      <c r="O16" s="12" t="n"/>
      <c r="P16" s="230" t="n"/>
      <c r="Q16" s="260" t="n"/>
      <c r="R16" s="230" t="n"/>
      <c r="S16" s="12" t="n"/>
      <c r="T16" s="232">
        <f>D16+H16+L16+P16</f>
        <v/>
      </c>
      <c r="U16" s="232">
        <f>F16+J16+N16+R16</f>
        <v/>
      </c>
    </row>
    <row r="17" ht="15" customFormat="1" customHeight="1" s="14">
      <c r="A17" s="12" t="n"/>
      <c r="B17" s="77">
        <f>B16+1</f>
        <v/>
      </c>
      <c r="C17" s="7" t="n"/>
      <c r="D17" s="230" t="n"/>
      <c r="E17" s="260" t="n"/>
      <c r="F17" s="230" t="n"/>
      <c r="G17" s="391" t="n"/>
      <c r="H17" s="230" t="n"/>
      <c r="I17" s="260" t="n"/>
      <c r="J17" s="230" t="n"/>
      <c r="K17" s="12" t="n"/>
      <c r="L17" s="260" t="n"/>
      <c r="M17" s="260" t="n"/>
      <c r="N17" s="260" t="n"/>
      <c r="O17" s="12" t="n"/>
      <c r="P17" s="230" t="n"/>
      <c r="Q17" s="260" t="n"/>
      <c r="R17" s="230" t="n"/>
      <c r="S17" s="12" t="n"/>
      <c r="T17" s="232">
        <f>D17+H17+L17+P17</f>
        <v/>
      </c>
      <c r="U17" s="232">
        <f>F17+J17+N17+R17</f>
        <v/>
      </c>
    </row>
    <row r="18" ht="15" customFormat="1" customHeight="1" s="14">
      <c r="A18" s="12" t="n"/>
      <c r="B18" s="77">
        <f>B17+1</f>
        <v/>
      </c>
      <c r="C18" s="7" t="n"/>
      <c r="D18" s="230" t="n"/>
      <c r="E18" s="260" t="n"/>
      <c r="F18" s="230" t="n"/>
      <c r="G18" s="391" t="n"/>
      <c r="H18" s="230" t="n"/>
      <c r="I18" s="260" t="n"/>
      <c r="J18" s="230" t="n"/>
      <c r="K18" s="12" t="n"/>
      <c r="L18" s="260" t="n"/>
      <c r="M18" s="260" t="n"/>
      <c r="N18" s="260" t="n"/>
      <c r="O18" s="12" t="n"/>
      <c r="P18" s="230" t="n"/>
      <c r="Q18" s="260" t="n"/>
      <c r="R18" s="230" t="n"/>
      <c r="S18" s="12" t="n"/>
      <c r="T18" s="232">
        <f>D18+H18+L18+P18</f>
        <v/>
      </c>
      <c r="U18" s="232">
        <f>F18+J18+N18+R18</f>
        <v/>
      </c>
    </row>
    <row r="19" ht="15" customFormat="1" customHeight="1" s="14">
      <c r="A19" s="12" t="n"/>
      <c r="B19" s="77">
        <f>B18+1</f>
        <v/>
      </c>
      <c r="C19" s="7" t="n"/>
      <c r="D19" s="230" t="n"/>
      <c r="E19" s="260" t="n"/>
      <c r="F19" s="230" t="n"/>
      <c r="G19" s="391" t="n"/>
      <c r="H19" s="230" t="n"/>
      <c r="I19" s="260" t="n"/>
      <c r="J19" s="230" t="n"/>
      <c r="K19" s="12" t="n"/>
      <c r="L19" s="260" t="n"/>
      <c r="M19" s="260" t="n"/>
      <c r="N19" s="260" t="n"/>
      <c r="O19" s="12" t="n"/>
      <c r="P19" s="230" t="n"/>
      <c r="Q19" s="260" t="n"/>
      <c r="R19" s="230" t="n"/>
      <c r="S19" s="12" t="n"/>
      <c r="T19" s="232">
        <f>D19+H19+L19+P19</f>
        <v/>
      </c>
      <c r="U19" s="232">
        <f>F19+J19+N19+R19</f>
        <v/>
      </c>
    </row>
    <row r="20" ht="15" customFormat="1" customHeight="1" s="14">
      <c r="A20" s="12" t="n"/>
      <c r="B20" s="77">
        <f>B19+1</f>
        <v/>
      </c>
      <c r="C20" s="7" t="n"/>
      <c r="D20" s="230" t="n"/>
      <c r="E20" s="260" t="n"/>
      <c r="F20" s="230" t="n"/>
      <c r="G20" s="391" t="n"/>
      <c r="H20" s="230" t="n"/>
      <c r="I20" s="260" t="n"/>
      <c r="J20" s="230" t="n"/>
      <c r="K20" s="12" t="n"/>
      <c r="L20" s="260" t="n"/>
      <c r="M20" s="260" t="n"/>
      <c r="N20" s="260" t="n"/>
      <c r="O20" s="12" t="n"/>
      <c r="P20" s="230" t="n"/>
      <c r="Q20" s="260" t="n"/>
      <c r="R20" s="230" t="n"/>
      <c r="S20" s="12" t="n"/>
      <c r="T20" s="232">
        <f>D20+H20+L20+P20</f>
        <v/>
      </c>
      <c r="U20" s="232">
        <f>F20+J20+N20+R20</f>
        <v/>
      </c>
    </row>
    <row r="21" ht="15" customFormat="1" customHeight="1" s="14">
      <c r="A21" s="12" t="n"/>
      <c r="B21" s="77">
        <f>B20+1</f>
        <v/>
      </c>
      <c r="C21" s="7" t="n"/>
      <c r="D21" s="230" t="n"/>
      <c r="E21" s="260" t="n"/>
      <c r="F21" s="230" t="n"/>
      <c r="G21" s="391" t="n"/>
      <c r="H21" s="230" t="n"/>
      <c r="I21" s="260" t="n"/>
      <c r="J21" s="230" t="n"/>
      <c r="K21" s="12" t="n"/>
      <c r="L21" s="260" t="n"/>
      <c r="M21" s="260" t="n"/>
      <c r="N21" s="260" t="n"/>
      <c r="O21" s="12" t="n"/>
      <c r="P21" s="230" t="n"/>
      <c r="Q21" s="260" t="n"/>
      <c r="R21" s="230" t="n"/>
      <c r="S21" s="12" t="n"/>
      <c r="T21" s="232">
        <f>D21+H21+L21+P21</f>
        <v/>
      </c>
      <c r="U21" s="232">
        <f>F21+J21+N21+R21</f>
        <v/>
      </c>
    </row>
    <row r="22" ht="15" customFormat="1" customHeight="1" s="14">
      <c r="A22" s="12" t="n"/>
      <c r="B22" s="77">
        <f>B21+1</f>
        <v/>
      </c>
      <c r="C22" s="7" t="n"/>
      <c r="D22" s="230" t="n"/>
      <c r="E22" s="260" t="n"/>
      <c r="F22" s="230" t="n"/>
      <c r="G22" s="391" t="n"/>
      <c r="H22" s="230" t="n"/>
      <c r="I22" s="260" t="n"/>
      <c r="J22" s="230" t="n"/>
      <c r="K22" s="12" t="n"/>
      <c r="L22" s="260" t="n"/>
      <c r="M22" s="260" t="n"/>
      <c r="N22" s="260" t="n"/>
      <c r="O22" s="12" t="n"/>
      <c r="P22" s="230" t="n"/>
      <c r="Q22" s="260" t="n"/>
      <c r="R22" s="230" t="n"/>
      <c r="S22" s="12" t="n"/>
      <c r="T22" s="232">
        <f>D22+H22+L22+P22</f>
        <v/>
      </c>
      <c r="U22" s="232">
        <f>F22+J22+N22+R22</f>
        <v/>
      </c>
    </row>
    <row r="23" ht="15" customFormat="1" customHeight="1" s="14">
      <c r="A23" s="12" t="n"/>
      <c r="B23" s="77">
        <f>B22+1</f>
        <v/>
      </c>
      <c r="C23" s="7" t="n"/>
      <c r="D23" s="230" t="n"/>
      <c r="E23" s="260" t="n"/>
      <c r="F23" s="230" t="n"/>
      <c r="G23" s="391" t="n"/>
      <c r="H23" s="230" t="n"/>
      <c r="I23" s="260" t="n"/>
      <c r="J23" s="230" t="n"/>
      <c r="K23" s="12" t="n"/>
      <c r="L23" s="260" t="n"/>
      <c r="M23" s="260" t="n"/>
      <c r="N23" s="260" t="n"/>
      <c r="O23" s="12" t="n"/>
      <c r="P23" s="230" t="n"/>
      <c r="Q23" s="260" t="n"/>
      <c r="R23" s="230" t="n"/>
      <c r="S23" s="12" t="n"/>
      <c r="T23" s="232">
        <f>D23+H23+L23+P23</f>
        <v/>
      </c>
      <c r="U23" s="232">
        <f>F23+J23+N23+R23</f>
        <v/>
      </c>
    </row>
    <row r="24" ht="15" customFormat="1" customHeight="1" s="14">
      <c r="A24" s="12" t="n"/>
      <c r="B24" s="77">
        <f>B23+1</f>
        <v/>
      </c>
      <c r="C24" s="7" t="n"/>
      <c r="D24" s="230" t="n"/>
      <c r="E24" s="260" t="n"/>
      <c r="F24" s="230" t="n"/>
      <c r="G24" s="391" t="n"/>
      <c r="H24" s="230" t="n"/>
      <c r="I24" s="260" t="n"/>
      <c r="J24" s="230" t="n"/>
      <c r="K24" s="12" t="n"/>
      <c r="L24" s="260" t="n"/>
      <c r="M24" s="260" t="n"/>
      <c r="N24" s="260" t="n"/>
      <c r="O24" s="12" t="n"/>
      <c r="P24" s="230" t="n"/>
      <c r="Q24" s="260" t="n"/>
      <c r="R24" s="230" t="n"/>
      <c r="S24" s="12" t="n"/>
      <c r="T24" s="232">
        <f>D24+H24+L24+P24</f>
        <v/>
      </c>
      <c r="U24" s="232">
        <f>F24+J24+N24+R24</f>
        <v/>
      </c>
    </row>
    <row r="25" ht="15" customFormat="1" customHeight="1" s="14">
      <c r="A25" s="12" t="n"/>
      <c r="B25" s="77">
        <f>B24+1</f>
        <v/>
      </c>
      <c r="C25" s="7" t="n"/>
      <c r="D25" s="230" t="n"/>
      <c r="E25" s="260" t="n"/>
      <c r="F25" s="230" t="n"/>
      <c r="G25" s="391" t="n"/>
      <c r="H25" s="230" t="n"/>
      <c r="I25" s="260" t="n"/>
      <c r="J25" s="230" t="n"/>
      <c r="K25" s="12" t="n"/>
      <c r="L25" s="260" t="n"/>
      <c r="M25" s="260" t="n"/>
      <c r="N25" s="260" t="n"/>
      <c r="O25" s="12" t="n"/>
      <c r="P25" s="230" t="n"/>
      <c r="Q25" s="260" t="n"/>
      <c r="R25" s="230" t="n"/>
      <c r="S25" s="12" t="n"/>
      <c r="T25" s="232">
        <f>D25+H25+L25+P25</f>
        <v/>
      </c>
      <c r="U25" s="232">
        <f>F25+J25+N25+R25</f>
        <v/>
      </c>
    </row>
    <row r="26" ht="15" customFormat="1" customHeight="1" s="14">
      <c r="A26" s="12" t="n"/>
      <c r="B26" s="77">
        <f>B25+1</f>
        <v/>
      </c>
      <c r="C26" s="7" t="n"/>
      <c r="D26" s="230" t="n"/>
      <c r="E26" s="260" t="n"/>
      <c r="F26" s="230" t="n"/>
      <c r="G26" s="391" t="n"/>
      <c r="H26" s="230" t="n"/>
      <c r="I26" s="260" t="n"/>
      <c r="J26" s="230" t="n"/>
      <c r="K26" s="12" t="n"/>
      <c r="L26" s="260" t="n"/>
      <c r="M26" s="260" t="n"/>
      <c r="N26" s="260" t="n"/>
      <c r="O26" s="12" t="n"/>
      <c r="P26" s="230" t="n"/>
      <c r="Q26" s="260" t="n"/>
      <c r="R26" s="230" t="n"/>
      <c r="S26" s="12" t="n"/>
      <c r="T26" s="232">
        <f>D26+H26+L26+P26</f>
        <v/>
      </c>
      <c r="U26" s="232">
        <f>F26+J26+N26+R26</f>
        <v/>
      </c>
    </row>
    <row r="27" ht="15" customFormat="1" customHeight="1" s="14">
      <c r="A27" s="12" t="n"/>
      <c r="B27" s="77">
        <f>B26+1</f>
        <v/>
      </c>
      <c r="C27" s="7" t="n"/>
      <c r="D27" s="230" t="n"/>
      <c r="E27" s="260" t="n"/>
      <c r="F27" s="230" t="n"/>
      <c r="G27" s="391" t="n"/>
      <c r="H27" s="230" t="n"/>
      <c r="I27" s="260" t="n"/>
      <c r="J27" s="230" t="n"/>
      <c r="K27" s="12" t="n"/>
      <c r="L27" s="260" t="n"/>
      <c r="M27" s="260" t="n"/>
      <c r="N27" s="260" t="n"/>
      <c r="O27" s="12" t="n"/>
      <c r="P27" s="230" t="n"/>
      <c r="Q27" s="260" t="n"/>
      <c r="R27" s="230" t="n"/>
      <c r="S27" s="12" t="n"/>
      <c r="T27" s="232">
        <f>D27+H27+L27+P27</f>
        <v/>
      </c>
      <c r="U27" s="232">
        <f>F27+J27+N27+R27</f>
        <v/>
      </c>
    </row>
    <row r="28" ht="15" customFormat="1" customHeight="1" s="14">
      <c r="A28" s="12" t="n"/>
      <c r="B28" s="77">
        <f>B27+1</f>
        <v/>
      </c>
      <c r="C28" s="7" t="n"/>
      <c r="D28" s="230" t="n"/>
      <c r="E28" s="260" t="n"/>
      <c r="F28" s="230" t="n"/>
      <c r="G28" s="391" t="n"/>
      <c r="H28" s="230" t="n"/>
      <c r="I28" s="260" t="n"/>
      <c r="J28" s="230" t="n"/>
      <c r="K28" s="12" t="n"/>
      <c r="L28" s="260" t="n"/>
      <c r="M28" s="260" t="n"/>
      <c r="N28" s="260" t="n"/>
      <c r="O28" s="12" t="n"/>
      <c r="P28" s="230" t="n"/>
      <c r="Q28" s="260" t="n"/>
      <c r="R28" s="230" t="n"/>
      <c r="S28" s="12" t="n"/>
      <c r="T28" s="232">
        <f>D28+H28+L28+P28</f>
        <v/>
      </c>
      <c r="U28" s="232">
        <f>F28+J28+N28+R28</f>
        <v/>
      </c>
    </row>
    <row r="29" ht="15" customFormat="1" customHeight="1" s="14">
      <c r="A29" s="12" t="n"/>
      <c r="B29" s="77">
        <f>B28+1</f>
        <v/>
      </c>
      <c r="C29" s="7" t="n"/>
      <c r="D29" s="230" t="n"/>
      <c r="E29" s="260" t="n"/>
      <c r="F29" s="230" t="n"/>
      <c r="G29" s="391" t="n"/>
      <c r="H29" s="230" t="n"/>
      <c r="I29" s="260" t="n"/>
      <c r="J29" s="230" t="n"/>
      <c r="K29" s="12" t="n"/>
      <c r="L29" s="260" t="n"/>
      <c r="M29" s="260" t="n"/>
      <c r="N29" s="260" t="n"/>
      <c r="O29" s="12" t="n"/>
      <c r="P29" s="230" t="n"/>
      <c r="Q29" s="260" t="n"/>
      <c r="R29" s="230" t="n"/>
      <c r="S29" s="12" t="n"/>
      <c r="T29" s="232">
        <f>D29+H29+L29+P29</f>
        <v/>
      </c>
      <c r="U29" s="232">
        <f>F29+J29+N29+R29</f>
        <v/>
      </c>
    </row>
    <row r="30" ht="15" customFormat="1" customHeight="1" s="14">
      <c r="A30" s="12" t="n"/>
      <c r="B30" s="77">
        <f>B29+1</f>
        <v/>
      </c>
      <c r="C30" s="7" t="n"/>
      <c r="D30" s="230" t="n"/>
      <c r="E30" s="260" t="n"/>
      <c r="F30" s="230" t="n"/>
      <c r="G30" s="391" t="n"/>
      <c r="H30" s="230" t="n"/>
      <c r="I30" s="260" t="n"/>
      <c r="J30" s="230" t="n"/>
      <c r="K30" s="12" t="n"/>
      <c r="L30" s="260" t="n"/>
      <c r="M30" s="260" t="n"/>
      <c r="N30" s="260" t="n"/>
      <c r="O30" s="12" t="n"/>
      <c r="P30" s="230" t="n"/>
      <c r="Q30" s="260" t="n"/>
      <c r="R30" s="230" t="n"/>
      <c r="S30" s="12" t="n"/>
      <c r="T30" s="232">
        <f>D30+H30+L30+P30</f>
        <v/>
      </c>
      <c r="U30" s="232">
        <f>F30+J30+N30+R30</f>
        <v/>
      </c>
    </row>
    <row r="31" ht="15" customFormat="1" customHeight="1" s="14">
      <c r="A31" s="12" t="n"/>
      <c r="B31" s="77">
        <f>B30+1</f>
        <v/>
      </c>
      <c r="C31" s="7" t="n"/>
      <c r="D31" s="230" t="n"/>
      <c r="E31" s="230" t="n"/>
      <c r="F31" s="230" t="n"/>
      <c r="G31" s="391" t="n"/>
      <c r="H31" s="230" t="n"/>
      <c r="I31" s="230" t="n"/>
      <c r="J31" s="230" t="n"/>
      <c r="K31" s="12" t="n"/>
      <c r="L31" s="260" t="n"/>
      <c r="M31" s="230" t="n"/>
      <c r="N31" s="260" t="n"/>
      <c r="O31" s="12" t="n"/>
      <c r="P31" s="230" t="n"/>
      <c r="Q31" s="230" t="n"/>
      <c r="R31" s="230" t="n"/>
      <c r="S31" s="12" t="n"/>
      <c r="T31" s="232">
        <f>D31+H31+L31+P31</f>
        <v/>
      </c>
      <c r="U31" s="232">
        <f>F31+J31+N31+R31</f>
        <v/>
      </c>
    </row>
    <row r="32" ht="15" customFormat="1" customHeight="1" s="14">
      <c r="A32" s="12" t="n"/>
      <c r="B32" s="77">
        <f>B31+1</f>
        <v/>
      </c>
      <c r="C32" s="7" t="n"/>
      <c r="D32" s="230" t="n"/>
      <c r="E32" s="230" t="n"/>
      <c r="F32" s="230" t="n"/>
      <c r="G32" s="391" t="n"/>
      <c r="H32" s="230" t="n"/>
      <c r="I32" s="230" t="n"/>
      <c r="J32" s="230" t="n"/>
      <c r="K32" s="12" t="n"/>
      <c r="L32" s="260" t="n"/>
      <c r="M32" s="230" t="n"/>
      <c r="N32" s="260" t="n"/>
      <c r="O32" s="12" t="n"/>
      <c r="P32" s="230" t="n"/>
      <c r="Q32" s="230" t="n"/>
      <c r="R32" s="230" t="n"/>
      <c r="S32" s="12" t="n"/>
      <c r="T32" s="232">
        <f>D32+H32+L32+P32</f>
        <v/>
      </c>
      <c r="U32" s="232">
        <f>F32+J32+N32+R32</f>
        <v/>
      </c>
    </row>
    <row r="33" ht="15" customFormat="1" customHeight="1" s="14">
      <c r="A33" s="12" t="n"/>
      <c r="B33" s="77">
        <f>B32+1</f>
        <v/>
      </c>
      <c r="C33" s="7" t="n"/>
      <c r="D33" s="230" t="n"/>
      <c r="E33" s="230" t="n"/>
      <c r="F33" s="230" t="n"/>
      <c r="G33" s="391" t="n"/>
      <c r="H33" s="230" t="n"/>
      <c r="I33" s="230" t="n"/>
      <c r="J33" s="230" t="n"/>
      <c r="K33" s="12" t="n"/>
      <c r="L33" s="260" t="n"/>
      <c r="M33" s="230" t="n"/>
      <c r="N33" s="260" t="n"/>
      <c r="O33" s="12" t="n"/>
      <c r="P33" s="230" t="n"/>
      <c r="Q33" s="230" t="n"/>
      <c r="R33" s="230" t="n"/>
      <c r="S33" s="12" t="n"/>
      <c r="T33" s="232">
        <f>D33+H33+L33+P33</f>
        <v/>
      </c>
      <c r="U33" s="232">
        <f>F33+J33+N33+R33</f>
        <v/>
      </c>
    </row>
    <row r="34" ht="15" customFormat="1" customHeight="1" s="14">
      <c r="A34" s="12" t="n"/>
      <c r="B34" s="77">
        <f>B33+1</f>
        <v/>
      </c>
      <c r="C34" s="7" t="n"/>
      <c r="D34" s="230" t="n"/>
      <c r="E34" s="230" t="n"/>
      <c r="F34" s="230" t="n"/>
      <c r="G34" s="391" t="n"/>
      <c r="H34" s="230" t="n"/>
      <c r="I34" s="230" t="n"/>
      <c r="J34" s="230" t="n"/>
      <c r="K34" s="12" t="n"/>
      <c r="L34" s="260" t="n"/>
      <c r="M34" s="230" t="n"/>
      <c r="N34" s="260" t="n"/>
      <c r="O34" s="12" t="n"/>
      <c r="P34" s="230" t="n"/>
      <c r="Q34" s="230" t="n"/>
      <c r="R34" s="230" t="n"/>
      <c r="S34" s="12" t="n"/>
      <c r="T34" s="232">
        <f>D34+H34+L34+P34</f>
        <v/>
      </c>
      <c r="U34" s="232">
        <f>F34+J34+N34+R34</f>
        <v/>
      </c>
    </row>
    <row r="35" ht="15" customFormat="1" customHeight="1" s="14">
      <c r="A35" s="12" t="n"/>
      <c r="B35" s="77">
        <f>B34+1</f>
        <v/>
      </c>
      <c r="C35" s="7" t="n"/>
      <c r="D35" s="230" t="n"/>
      <c r="E35" s="230" t="n"/>
      <c r="F35" s="230" t="n"/>
      <c r="G35" s="391" t="n"/>
      <c r="H35" s="230" t="n"/>
      <c r="I35" s="230" t="n"/>
      <c r="J35" s="230" t="n"/>
      <c r="K35" s="12" t="n"/>
      <c r="L35" s="260" t="n"/>
      <c r="M35" s="230" t="n"/>
      <c r="N35" s="260" t="n"/>
      <c r="O35" s="12" t="n"/>
      <c r="P35" s="230" t="n"/>
      <c r="Q35" s="230" t="n"/>
      <c r="R35" s="230" t="n"/>
      <c r="S35" s="12" t="n"/>
      <c r="T35" s="232">
        <f>D35+H35+L35+P35</f>
        <v/>
      </c>
      <c r="U35" s="232">
        <f>F35+J35+N35+R35</f>
        <v/>
      </c>
    </row>
    <row r="36" customFormat="1" s="14">
      <c r="A36" s="12" t="n"/>
      <c r="B36" s="391" t="n"/>
      <c r="C36" s="4" t="n"/>
      <c r="D36" s="80" t="n"/>
      <c r="E36" s="80" t="n"/>
      <c r="F36" s="80" t="n"/>
      <c r="G36" s="12" t="n"/>
      <c r="H36" s="81" t="n"/>
      <c r="I36" s="80" t="n"/>
      <c r="J36" s="81" t="n"/>
      <c r="K36" s="391" t="n"/>
      <c r="L36" s="81" t="n"/>
      <c r="M36" s="80" t="n"/>
      <c r="N36" s="81" t="n"/>
      <c r="O36" s="391" t="n"/>
      <c r="P36" s="81" t="n"/>
      <c r="Q36" s="80" t="n"/>
      <c r="R36" s="81" t="n"/>
      <c r="S36" s="391" t="n"/>
      <c r="T36" s="81" t="n"/>
      <c r="U36" s="81" t="n"/>
    </row>
    <row r="37" customFormat="1" s="14">
      <c r="A37" s="12" t="n"/>
      <c r="B37" s="391" t="n"/>
      <c r="C37" s="4" t="n"/>
      <c r="D37" s="80" t="n"/>
      <c r="E37" s="80" t="n"/>
      <c r="F37" s="80" t="n"/>
      <c r="G37" s="12" t="n"/>
      <c r="H37" s="81" t="n"/>
      <c r="I37" s="80" t="n"/>
      <c r="J37" s="81" t="n"/>
      <c r="K37" s="391" t="n"/>
      <c r="L37" s="81" t="n"/>
      <c r="M37" s="80" t="n"/>
      <c r="N37" s="81" t="n"/>
      <c r="O37" s="391" t="n"/>
      <c r="P37" s="81" t="n"/>
      <c r="Q37" s="80" t="n"/>
      <c r="R37" s="81" t="n"/>
      <c r="S37" s="391" t="n"/>
      <c r="T37" s="81" t="n"/>
      <c r="U37" s="81" t="n"/>
    </row>
    <row r="38" customFormat="1" s="14">
      <c r="A38" s="12" t="n"/>
      <c r="B38" s="391" t="n"/>
      <c r="C38" s="4" t="n"/>
      <c r="D38" s="80" t="n"/>
      <c r="E38" s="80" t="n"/>
      <c r="F38" s="80" t="n"/>
      <c r="G38" s="12" t="n"/>
      <c r="H38" s="81" t="n"/>
      <c r="I38" s="80" t="n"/>
      <c r="J38" s="81" t="n"/>
      <c r="K38" s="391" t="n"/>
      <c r="L38" s="81" t="n"/>
      <c r="M38" s="80" t="n"/>
      <c r="N38" s="81" t="n"/>
      <c r="O38" s="391" t="n"/>
      <c r="P38" s="81" t="n"/>
      <c r="Q38" s="80" t="n"/>
      <c r="R38" s="81" t="n"/>
      <c r="S38" s="391" t="n"/>
      <c r="T38" s="81" t="n"/>
      <c r="U38" s="81" t="n"/>
    </row>
    <row r="39" customFormat="1" s="14">
      <c r="A39" s="12" t="n"/>
      <c r="B39" s="391" t="n"/>
      <c r="C39" s="4" t="n"/>
      <c r="D39" s="80" t="n"/>
      <c r="E39" s="80" t="n"/>
      <c r="F39" s="80" t="n"/>
      <c r="G39" s="391" t="n"/>
      <c r="H39" s="81" t="n"/>
      <c r="I39" s="80" t="n"/>
      <c r="J39" s="81" t="n"/>
      <c r="K39" s="12" t="n"/>
      <c r="L39" s="81" t="n"/>
      <c r="M39" s="80" t="n"/>
      <c r="N39" s="81" t="n"/>
      <c r="O39" s="12" t="n"/>
      <c r="P39" s="81" t="n"/>
      <c r="Q39" s="80" t="n"/>
      <c r="R39" s="81" t="n"/>
      <c r="S39" s="12" t="n"/>
      <c r="T39" s="81" t="n"/>
      <c r="U39" s="81" t="n"/>
    </row>
    <row r="40" customFormat="1" s="14">
      <c r="A40" s="12" t="n"/>
      <c r="B40" s="391" t="n"/>
      <c r="C40" s="4" t="n"/>
      <c r="D40" s="80" t="n"/>
      <c r="E40" s="80" t="n"/>
      <c r="F40" s="80" t="n"/>
      <c r="G40" s="391" t="n"/>
      <c r="H40" s="81" t="n"/>
      <c r="I40" s="80" t="n"/>
      <c r="J40" s="81" t="n"/>
      <c r="K40" s="12" t="n"/>
      <c r="L40" s="81" t="n"/>
      <c r="M40" s="80" t="n"/>
      <c r="N40" s="81" t="n"/>
      <c r="O40" s="12" t="n"/>
      <c r="P40" s="81" t="n"/>
      <c r="Q40" s="80" t="n"/>
      <c r="R40" s="81" t="n"/>
      <c r="S40" s="12" t="n"/>
      <c r="T40" s="81" t="n"/>
      <c r="U40" s="81" t="n"/>
    </row>
    <row r="41" customFormat="1" s="14">
      <c r="A41" s="12" t="n"/>
      <c r="B41" s="391" t="n"/>
      <c r="C41" s="4" t="n"/>
      <c r="D41" s="80" t="n"/>
      <c r="E41" s="80" t="n"/>
      <c r="F41" s="80" t="n"/>
      <c r="G41" s="391" t="n"/>
      <c r="H41" s="81" t="n"/>
      <c r="I41" s="80" t="n"/>
      <c r="J41" s="81" t="n"/>
      <c r="K41" s="12" t="n"/>
      <c r="L41" s="81" t="n"/>
      <c r="M41" s="80" t="n"/>
      <c r="N41" s="81" t="n"/>
      <c r="O41" s="12" t="n"/>
      <c r="P41" s="81" t="n"/>
      <c r="Q41" s="80" t="n"/>
      <c r="R41" s="81" t="n"/>
      <c r="S41" s="12" t="n"/>
      <c r="T41" s="81" t="n"/>
      <c r="U41" s="81" t="n"/>
    </row>
  </sheetData>
  <sheetProtection selectLockedCells="1" selectUnlockedCells="0" sheet="1" objects="1" insertRows="1" insertHyperlinks="1" autoFilter="1" scenarios="1" formatColumns="1" deleteColumns="1" insertColumns="1" pivotTables="1" deleteRows="1" formatCells="1" formatRows="1" sort="1" password="B09C"/>
  <mergeCells count="10">
    <mergeCell ref="P7:R7"/>
    <mergeCell ref="T7:U7"/>
    <mergeCell ref="D5:F5"/>
    <mergeCell ref="P5:R5"/>
    <mergeCell ref="H5:J5"/>
    <mergeCell ref="L5:N5"/>
    <mergeCell ref="B2:R2"/>
    <mergeCell ref="D7:F7"/>
    <mergeCell ref="H7:J7"/>
    <mergeCell ref="L7:N7"/>
  </mergeCells>
  <dataValidations count="2">
    <dataValidation sqref="D7 H7 L7 P7 T7" showDropDown="0" showInputMessage="1" showErrorMessage="1" allowBlank="0"/>
    <dataValidation sqref="D10:F35 H10:J35 L10 M10:M35 N10 P10:R35" showDropDown="0" showInputMessage="1" showErrorMessage="1" allowBlank="1" type="decimal" operator="greaterThanOrEqual">
      <formula1>0</formula1>
    </dataValidation>
  </dataValidations>
  <pageMargins left="0.7086614173228347" right="0.7086614173228347" top="0.7480314960629921" bottom="0.7480314960629921" header="0.3149606299212598" footer="0.3149606299212598"/>
  <pageSetup orientation="landscape" paperSize="9" scale="88"/>
</worksheet>
</file>

<file path=xl/worksheets/sheet4.xml><?xml version="1.0" encoding="utf-8"?>
<worksheet xmlns="http://schemas.openxmlformats.org/spreadsheetml/2006/main">
  <sheetPr codeName="Feuil17">
    <tabColor theme="7" tint="0.3999755851924192"/>
    <outlinePr summaryBelow="1" summaryRight="1"/>
    <pageSetUpPr fitToPage="1"/>
  </sheetPr>
  <dimension ref="A1:AT50"/>
  <sheetViews>
    <sheetView showGridLines="0" showRowColHeaders="0" workbookViewId="0">
      <selection activeCell="D12" sqref="D12:E12"/>
    </sheetView>
  </sheetViews>
  <sheetFormatPr baseColWidth="8" defaultColWidth="11.42578125" defaultRowHeight="13.9"/>
  <cols>
    <col width="2.7109375" customWidth="1" style="12" min="1" max="1"/>
    <col width="7.7109375" customWidth="1" style="13" min="2" max="2"/>
    <col width="2.7109375" customWidth="1" style="4" min="3" max="3"/>
    <col width="11.7109375" customWidth="1" style="4" min="4" max="5"/>
    <col width="2.7109375" customWidth="1" style="391" min="6" max="6"/>
    <col width="11.7109375" customWidth="1" style="391" min="7" max="8"/>
    <col width="2.7109375" customWidth="1" style="12" min="9" max="9"/>
    <col width="11.7109375" customWidth="1" style="12" min="10" max="11"/>
    <col width="2.7109375" customWidth="1" style="12" min="12" max="12"/>
    <col width="11.7109375" customWidth="1" style="391" min="13" max="14"/>
    <col width="2.7109375" customWidth="1" style="12" min="15" max="15"/>
    <col width="13.5703125" customWidth="1" style="391" min="16" max="16"/>
    <col width="2.7109375" customWidth="1" style="12" min="17" max="17"/>
    <col width="14.7109375" customWidth="1" style="391" min="18" max="18"/>
    <col width="2.7109375" customWidth="1" style="12" min="19" max="19"/>
    <col hidden="1" width="12.7109375" customWidth="1" style="12" min="20" max="20"/>
    <col hidden="1" width="2.7109375" customWidth="1" style="12" min="21" max="21"/>
    <col hidden="1" width="11.7109375" customWidth="1" style="391" min="22" max="22"/>
    <col hidden="1" width="2.7109375" customWidth="1" style="12" min="23" max="23"/>
    <col hidden="1" width="11.7109375" customWidth="1" style="391" min="24" max="24"/>
    <col hidden="1" width="2.7109375" customWidth="1" style="12" min="25" max="25"/>
    <col hidden="1" width="11.7109375" customWidth="1" style="391" min="26" max="27"/>
    <col hidden="1" width="2.7109375" customWidth="1" style="12" min="28" max="28"/>
    <col width="11.7109375" customWidth="1" style="391" min="29" max="31"/>
    <col hidden="1" width="11.7109375" customWidth="1" style="391" min="32" max="33"/>
    <col width="2.7109375" customWidth="1" style="12" min="34" max="34"/>
    <col width="11.7109375" customWidth="1" style="391" min="35" max="35"/>
    <col width="2.7109375" customWidth="1" style="12" min="36" max="36"/>
    <col width="11.7109375" customWidth="1" style="12" min="37" max="37"/>
    <col width="11.5703125" customWidth="1" style="12" min="38" max="38"/>
    <col width="11.42578125" customWidth="1" style="12" min="39" max="16384"/>
  </cols>
  <sheetData>
    <row r="1" ht="8.1" customHeight="1" s="503">
      <c r="B1" s="7" t="n"/>
      <c r="C1" s="6" t="n"/>
      <c r="D1" s="529" t="n"/>
      <c r="E1" s="529" t="n"/>
      <c r="G1" s="81" t="n"/>
      <c r="H1" s="81" t="n"/>
      <c r="I1" s="13" t="n"/>
      <c r="J1" s="81" t="n"/>
      <c r="K1" s="81" t="n"/>
      <c r="L1" s="13" t="n"/>
      <c r="M1" s="81" t="n"/>
      <c r="N1" s="81" t="n"/>
      <c r="O1" s="13" t="n"/>
      <c r="P1" s="81" t="n"/>
      <c r="Q1" s="81" t="n"/>
      <c r="R1" s="14" t="n"/>
      <c r="S1" s="14" t="n"/>
      <c r="T1" s="14" t="n"/>
      <c r="U1" s="14" t="n"/>
      <c r="V1" s="14" t="n"/>
      <c r="W1" s="14" t="n"/>
      <c r="X1" s="14" t="n"/>
      <c r="Y1" s="14" t="n"/>
      <c r="Z1" s="12" t="n"/>
      <c r="AA1" s="12" t="n"/>
      <c r="AC1" s="12" t="n"/>
      <c r="AD1" s="12" t="n"/>
      <c r="AE1" s="12" t="n"/>
      <c r="AF1" s="12" t="n"/>
      <c r="AG1" s="12" t="n"/>
      <c r="AI1" s="12" t="n"/>
    </row>
    <row r="2" ht="51.75" customHeight="1" s="503">
      <c r="B2" s="352" t="inlineStr">
        <is>
          <t>Loyers, Charges et Impôts
LMNP Excel — Template déclaration LMNP 2026</t>
        </is>
      </c>
      <c r="S2" s="13" t="n"/>
      <c r="U2" s="13" t="n"/>
      <c r="V2" s="13" t="n"/>
      <c r="W2" s="13" t="n"/>
      <c r="X2" s="13" t="n"/>
      <c r="Z2" s="13" t="n"/>
      <c r="AA2" s="13" t="n"/>
      <c r="AB2" s="13" t="n"/>
      <c r="AC2" s="12" t="n"/>
      <c r="AD2" s="12" t="n"/>
      <c r="AE2" s="12" t="n"/>
      <c r="AF2" s="12" t="n"/>
      <c r="AG2" s="12" t="n"/>
      <c r="AI2" s="12" t="n"/>
      <c r="AL2" s="14" t="n"/>
    </row>
    <row r="3" ht="15" customHeight="1" s="503">
      <c r="B3" s="4" t="n"/>
      <c r="C3" s="505" t="n"/>
      <c r="D3" s="505" t="n"/>
      <c r="E3" s="505" t="n"/>
      <c r="G3" s="13" t="n"/>
      <c r="H3" s="13" t="n"/>
      <c r="I3" s="13" t="n"/>
      <c r="J3" s="13" t="n"/>
      <c r="K3" s="13" t="n"/>
      <c r="L3" s="13" t="n"/>
      <c r="M3" s="13" t="n"/>
      <c r="N3" s="13" t="n"/>
      <c r="O3" s="13" t="n"/>
      <c r="P3" s="13" t="n"/>
      <c r="Q3" s="13" t="n"/>
      <c r="R3" s="13" t="n"/>
      <c r="S3" s="13" t="n"/>
      <c r="U3" s="13" t="n"/>
      <c r="V3" s="13" t="n"/>
      <c r="W3" s="13" t="n"/>
      <c r="X3" s="13" t="n"/>
      <c r="Z3" s="13" t="n"/>
      <c r="AA3" s="13" t="n"/>
      <c r="AB3" s="13" t="n"/>
      <c r="AC3" s="12" t="n"/>
      <c r="AD3" s="12" t="n"/>
      <c r="AE3" s="12" t="n"/>
      <c r="AF3" s="12" t="n"/>
      <c r="AG3" s="12" t="n"/>
      <c r="AH3" s="13" t="n"/>
      <c r="AI3" s="13" t="n"/>
      <c r="AJ3" s="13" t="n"/>
    </row>
    <row r="4" ht="15" customHeight="1" s="503">
      <c r="B4" s="4" t="n"/>
      <c r="C4" s="505" t="n"/>
      <c r="D4" s="505" t="n"/>
      <c r="E4" s="505" t="n"/>
      <c r="G4" s="13" t="n"/>
      <c r="H4" s="13" t="n"/>
      <c r="I4" s="13" t="n"/>
      <c r="J4" s="13" t="n"/>
      <c r="K4" s="13" t="n"/>
      <c r="L4" s="13" t="n"/>
      <c r="M4" s="13" t="n"/>
      <c r="N4" s="13" t="n"/>
      <c r="O4" s="13" t="n"/>
      <c r="P4" s="13" t="n"/>
      <c r="Q4" s="13" t="n"/>
      <c r="R4" s="12" t="n"/>
      <c r="S4" s="13" t="n"/>
      <c r="T4" s="13" t="n"/>
      <c r="U4" s="13" t="n"/>
      <c r="V4" s="13" t="n"/>
      <c r="W4" s="13" t="n"/>
      <c r="X4" s="13" t="n"/>
      <c r="Z4" s="13" t="n"/>
      <c r="AA4" s="13" t="n"/>
      <c r="AB4" s="13" t="n"/>
      <c r="AC4" s="12" t="n"/>
      <c r="AD4" s="12" t="n"/>
      <c r="AE4" s="12" t="n"/>
      <c r="AF4" s="12" t="n"/>
      <c r="AG4" s="12" t="n"/>
      <c r="AH4" s="13" t="n"/>
      <c r="AI4" s="13" t="n"/>
      <c r="AJ4" s="13" t="n"/>
    </row>
    <row r="5" ht="15" customHeight="1" s="503">
      <c r="B5" s="4" t="n"/>
      <c r="C5" s="6" t="n"/>
      <c r="D5" s="368" t="inlineStr">
        <is>
          <t>Bien_Immo - 1</t>
        </is>
      </c>
      <c r="F5" s="13" t="n"/>
      <c r="G5" s="368" t="inlineStr">
        <is>
          <t>Bien_Immo - 2</t>
        </is>
      </c>
      <c r="I5" s="13" t="n"/>
      <c r="J5" s="368" t="inlineStr">
        <is>
          <t>Bien_Immo - 3</t>
        </is>
      </c>
      <c r="L5" s="13" t="n"/>
      <c r="M5" s="368" t="inlineStr">
        <is>
          <t>Bien_Immo - 4</t>
        </is>
      </c>
      <c r="O5" s="13" t="n"/>
      <c r="P5" s="12" t="n"/>
      <c r="R5" s="12" t="n"/>
      <c r="S5" s="13" t="n"/>
      <c r="T5" s="391" t="n"/>
      <c r="U5" s="13" t="n"/>
      <c r="W5" s="13" t="n"/>
      <c r="AB5" s="13" t="n"/>
      <c r="AC5" s="12" t="n"/>
      <c r="AD5" s="12" t="n"/>
      <c r="AE5" s="12" t="n"/>
      <c r="AF5" s="12" t="n"/>
      <c r="AG5" s="12" t="n"/>
      <c r="AI5" s="12" t="n"/>
    </row>
    <row r="6" ht="8.1" customFormat="1" customHeight="1" s="14">
      <c r="A6" s="12" t="n"/>
      <c r="P6" s="13" t="n"/>
      <c r="R6" s="12" t="n"/>
      <c r="T6" s="391" t="n"/>
      <c r="U6" s="13" t="n"/>
      <c r="Y6" s="12" t="n"/>
      <c r="AC6" s="12" t="n"/>
      <c r="AD6" s="12" t="n"/>
      <c r="AE6" s="12" t="n"/>
      <c r="AF6" s="12" t="n"/>
      <c r="AG6" s="12" t="n"/>
      <c r="AI6" s="13" t="n"/>
      <c r="AK6" s="12" t="n"/>
      <c r="AL6" s="12" t="n"/>
    </row>
    <row r="7" ht="15" customHeight="1" s="503">
      <c r="B7" s="6" t="n"/>
      <c r="C7" s="6" t="n"/>
      <c r="D7" s="530">
        <f>IF('1-Biens_Immos'!F12="","",'1-Biens_Immos'!F12)</f>
        <v/>
      </c>
      <c r="E7" s="509" t="n"/>
      <c r="F7" s="12" t="n"/>
      <c r="G7" s="530">
        <f>IF('1-Biens_Immos'!I12="","",'1-Biens_Immos'!I12)</f>
        <v/>
      </c>
      <c r="H7" s="509" t="n"/>
      <c r="I7" s="14" t="n"/>
      <c r="J7" s="530">
        <f>IF('1-Biens_Immos'!L12="","",'1-Biens_Immos'!L12)</f>
        <v/>
      </c>
      <c r="K7" s="509" t="n"/>
      <c r="L7" s="14" t="n"/>
      <c r="M7" s="530">
        <f>IF('1-Biens_Immos'!O12="","",'1-Biens_Immos'!O12)</f>
        <v/>
      </c>
      <c r="N7" s="509" t="n"/>
      <c r="O7" s="14" t="n"/>
      <c r="P7" s="368" t="inlineStr">
        <is>
          <t>Charges Fiscales</t>
        </is>
      </c>
      <c r="S7" s="14" t="n"/>
      <c r="T7" s="391" t="n"/>
      <c r="U7" s="13" t="n"/>
      <c r="V7" s="369" t="inlineStr">
        <is>
          <t>Frais comptabilité</t>
        </is>
      </c>
      <c r="Y7" s="391" t="n"/>
      <c r="Z7" s="369" t="inlineStr">
        <is>
          <t>Avances Constatées</t>
        </is>
      </c>
      <c r="AB7" s="14" t="n"/>
      <c r="AC7" s="381" t="inlineStr">
        <is>
          <t>Total</t>
        </is>
      </c>
    </row>
    <row r="8" ht="8.1" customFormat="1" customHeight="1" s="14">
      <c r="A8" s="12" t="n"/>
      <c r="P8" s="13" t="n"/>
      <c r="R8" s="12" t="n"/>
      <c r="U8" s="13" t="n"/>
      <c r="Y8" s="12" t="n"/>
      <c r="AI8" s="13" t="n"/>
      <c r="AK8" s="12" t="n"/>
      <c r="AL8" s="12" t="n"/>
      <c r="AM8" s="12" t="n"/>
      <c r="AN8" s="12" t="n"/>
      <c r="AO8" s="12" t="n"/>
    </row>
    <row r="9" ht="15" customHeight="1" s="503">
      <c r="B9" s="4" t="n"/>
      <c r="C9" s="6" t="n"/>
      <c r="D9" s="368" t="inlineStr">
        <is>
          <t>Loyers</t>
        </is>
      </c>
      <c r="E9" s="369" t="inlineStr">
        <is>
          <t>Charges</t>
        </is>
      </c>
      <c r="F9" s="13" t="n"/>
      <c r="G9" s="368" t="inlineStr">
        <is>
          <t>Loyers</t>
        </is>
      </c>
      <c r="H9" s="369" t="inlineStr">
        <is>
          <t>Charges</t>
        </is>
      </c>
      <c r="I9" s="13" t="n"/>
      <c r="J9" s="368" t="inlineStr">
        <is>
          <t>Loyers</t>
        </is>
      </c>
      <c r="K9" s="369" t="inlineStr">
        <is>
          <t>Charges</t>
        </is>
      </c>
      <c r="L9" s="13" t="n"/>
      <c r="M9" s="368" t="inlineStr">
        <is>
          <t>Loyers</t>
        </is>
      </c>
      <c r="N9" s="369" t="inlineStr">
        <is>
          <t>Charges</t>
        </is>
      </c>
      <c r="O9" s="13" t="n"/>
      <c r="P9" s="369" t="inlineStr">
        <is>
          <t>Taxes</t>
        </is>
      </c>
      <c r="Q9" s="13" t="n"/>
      <c r="R9" s="369" t="inlineStr">
        <is>
          <t>CFE</t>
        </is>
      </c>
      <c r="S9" s="13" t="n"/>
      <c r="T9" s="368" t="inlineStr">
        <is>
          <t>Fond ALUR</t>
        </is>
      </c>
      <c r="U9" s="13" t="n"/>
      <c r="V9" s="369" t="inlineStr">
        <is>
          <t>Sans OGA</t>
        </is>
      </c>
      <c r="W9" s="13" t="n"/>
      <c r="X9" s="369" t="inlineStr">
        <is>
          <t>Avec CGA</t>
        </is>
      </c>
      <c r="Z9" s="300" t="inlineStr">
        <is>
          <t>Produits</t>
        </is>
      </c>
      <c r="AA9" s="300" t="inlineStr">
        <is>
          <t>Charges</t>
        </is>
      </c>
      <c r="AB9" s="13" t="n"/>
      <c r="AC9" s="368" t="inlineStr">
        <is>
          <t>Loyers</t>
        </is>
      </c>
      <c r="AD9" s="369" t="inlineStr">
        <is>
          <t>Frais Acquis.</t>
        </is>
      </c>
      <c r="AE9" s="369" t="inlineStr">
        <is>
          <t>Charges Tot</t>
        </is>
      </c>
      <c r="AF9" s="369" t="inlineStr">
        <is>
          <t>Charges Aff</t>
        </is>
      </c>
      <c r="AG9" s="369" t="inlineStr">
        <is>
          <t>Autres_Retrait</t>
        </is>
      </c>
      <c r="AH9" s="13" t="n"/>
      <c r="AI9" s="369" t="inlineStr">
        <is>
          <t>Impôts</t>
        </is>
      </c>
      <c r="AJ9" s="13" t="n"/>
      <c r="AK9" s="369" t="inlineStr">
        <is>
          <t>dont CFE</t>
        </is>
      </c>
    </row>
    <row r="10" ht="15" customFormat="1" customHeight="1" s="14">
      <c r="A10" s="12" t="n"/>
      <c r="B10" s="32">
        <f>YEAR('1-Biens_Immos'!Z281)</f>
        <v/>
      </c>
      <c r="C10" s="7" t="n"/>
      <c r="D10" s="265" t="n">
        <v>2048</v>
      </c>
      <c r="E10" s="265">
        <f>1646.21-118</f>
        <v/>
      </c>
      <c r="F10" s="391" t="n"/>
      <c r="G10" s="231" t="n"/>
      <c r="H10" s="231" t="n"/>
      <c r="I10" s="12" t="n"/>
      <c r="J10" s="231" t="n"/>
      <c r="K10" s="231" t="n"/>
      <c r="L10" s="12" t="n"/>
      <c r="M10" s="231" t="n"/>
      <c r="N10" s="231" t="n"/>
      <c r="O10" s="12" t="n"/>
      <c r="P10" s="265" t="n">
        <v>310</v>
      </c>
      <c r="Q10" s="12" t="n"/>
      <c r="R10" s="265" t="n">
        <v>0</v>
      </c>
      <c r="S10" s="12" t="n"/>
      <c r="T10" s="231" t="n"/>
      <c r="U10" s="12" t="n"/>
      <c r="V10" s="231" t="n"/>
      <c r="W10" s="12" t="n"/>
      <c r="X10" s="231" t="n"/>
      <c r="Y10" s="12" t="n"/>
      <c r="Z10" s="231" t="n"/>
      <c r="AA10" s="231" t="n"/>
      <c r="AB10" s="12" t="n"/>
      <c r="AC10" s="233">
        <f>D10+G10+J10+M10</f>
        <v/>
      </c>
      <c r="AD10" s="233">
        <f>IF(B10=$AP$50,$AP$49,0)+IF(B10=$AQ$50,$AQ$49,0)+IF(B10=$AR$50,$AR$49,0)+IF(B10=$AS$50,$AS$49,0)</f>
        <v/>
      </c>
      <c r="AE10" s="233">
        <f>'2-Crédits'!E10+'2-Crédits'!I10+'2-Crédits'!M10+'2-Crédits'!Q10+E10+H10+K10+N10+AD10+T10+X10+V10</f>
        <v/>
      </c>
      <c r="AF10" s="233">
        <f>'2-Crédits'!E10+'2-Crédits'!I10+'2-Crédits'!M10+'2-Crédits'!Q10+E10+H10+K10+N10+AD10</f>
        <v/>
      </c>
      <c r="AG10" s="233">
        <f>T10+2/3*X10</f>
        <v/>
      </c>
      <c r="AH10" s="12" t="n"/>
      <c r="AI10" s="233">
        <f>P10+R10</f>
        <v/>
      </c>
      <c r="AJ10" s="12" t="n"/>
      <c r="AK10" s="233">
        <f>R10</f>
        <v/>
      </c>
      <c r="AL10" s="12" t="n"/>
      <c r="AM10" s="12" t="n"/>
    </row>
    <row r="11" ht="15" customFormat="1" customHeight="1" s="14">
      <c r="A11" s="12" t="n"/>
      <c r="B11" s="33">
        <f>B10+1</f>
        <v/>
      </c>
      <c r="C11" s="7" t="n"/>
      <c r="D11" s="265">
        <f>8293</f>
        <v/>
      </c>
      <c r="E11" s="265">
        <f>6553.71-118</f>
        <v/>
      </c>
      <c r="F11" s="391" t="n"/>
      <c r="G11" s="231" t="n"/>
      <c r="H11" s="231" t="n"/>
      <c r="I11" s="12" t="n"/>
      <c r="J11" s="231" t="n"/>
      <c r="K11" s="231" t="n"/>
      <c r="L11" s="12" t="n"/>
      <c r="M11" s="231" t="n"/>
      <c r="N11" s="231" t="n"/>
      <c r="O11" s="12" t="n"/>
      <c r="P11" s="265" t="n">
        <v>610</v>
      </c>
      <c r="Q11" s="12" t="n"/>
      <c r="R11" s="265" t="n">
        <v>209</v>
      </c>
      <c r="S11" s="12" t="n"/>
      <c r="T11" s="231" t="n"/>
      <c r="U11" s="12" t="n"/>
      <c r="V11" s="231" t="n"/>
      <c r="W11" s="12" t="n"/>
      <c r="X11" s="231" t="n"/>
      <c r="Y11" s="12" t="n"/>
      <c r="Z11" s="231" t="n"/>
      <c r="AA11" s="231" t="n"/>
      <c r="AB11" s="12" t="n"/>
      <c r="AC11" s="233">
        <f>D11+G11+J11+M11</f>
        <v/>
      </c>
      <c r="AD11" s="233">
        <f>IF(B11=$AP$50,$AP$49,0)+IF(B11=$AQ$50,$AQ$49,0)+IF(B11=$AR$50,$AR$49,0)+IF(B11=$AS$50,$AS$49,0)</f>
        <v/>
      </c>
      <c r="AE11" s="233">
        <f>'2-Crédits'!E11+'2-Crédits'!I11+'2-Crédits'!M11+'2-Crédits'!Q11+E11+H11+K11+N11+AD11+T11+X11+V11</f>
        <v/>
      </c>
      <c r="AF11" s="233">
        <f>'2-Crédits'!E11+'2-Crédits'!I11+'2-Crédits'!M11+'2-Crédits'!Q11+E11+H11+K11+N11+AD11</f>
        <v/>
      </c>
      <c r="AG11" s="233">
        <f>T11+2/3*X11</f>
        <v/>
      </c>
      <c r="AH11" s="12" t="n"/>
      <c r="AI11" s="233">
        <f>P11+R11</f>
        <v/>
      </c>
      <c r="AJ11" s="12" t="n"/>
      <c r="AK11" s="233">
        <f>R11</f>
        <v/>
      </c>
      <c r="AL11" s="12" t="n"/>
      <c r="AM11" s="12" t="n"/>
    </row>
    <row r="12" ht="15" customFormat="1" customHeight="1" s="14">
      <c r="A12" s="12" t="n"/>
      <c r="B12" s="33">
        <f>B11+1</f>
        <v/>
      </c>
      <c r="C12" s="7" t="n"/>
      <c r="D12" s="265">
        <f>8493</f>
        <v/>
      </c>
      <c r="E12" s="265">
        <f>6553.71</f>
        <v/>
      </c>
      <c r="F12" s="391" t="n"/>
      <c r="G12" s="231" t="n"/>
      <c r="H12" s="231" t="n"/>
      <c r="I12" s="12" t="n"/>
      <c r="J12" s="231" t="n"/>
      <c r="K12" s="231" t="n"/>
      <c r="L12" s="12" t="n"/>
      <c r="M12" s="231" t="n"/>
      <c r="N12" s="231" t="n"/>
      <c r="O12" s="12" t="n"/>
      <c r="P12" s="265" t="n">
        <v>659</v>
      </c>
      <c r="Q12" s="12" t="n"/>
      <c r="R12" s="265" t="n">
        <v>217</v>
      </c>
      <c r="S12" s="12" t="n"/>
      <c r="T12" s="231" t="n"/>
      <c r="U12" s="12" t="n"/>
      <c r="V12" s="231" t="n"/>
      <c r="W12" s="12" t="n"/>
      <c r="X12" s="231" t="n"/>
      <c r="Y12" s="12" t="n"/>
      <c r="Z12" s="231" t="n"/>
      <c r="AA12" s="231" t="n"/>
      <c r="AB12" s="12" t="n"/>
      <c r="AC12" s="233">
        <f>D12+G12+J12+M12</f>
        <v/>
      </c>
      <c r="AD12" s="233">
        <f>IF(B12=$AP$50,$AP$49,0)+IF(B12=$AQ$50,$AQ$49,0)+IF(B12=$AR$50,$AR$49,0)+IF(B12=$AS$50,$AS$49,0)</f>
        <v/>
      </c>
      <c r="AE12" s="233">
        <f>'2-Crédits'!E12+'2-Crédits'!I12+'2-Crédits'!M12+'2-Crédits'!Q12+E12+H12+K12+N12+AD12+T12+X12+V12</f>
        <v/>
      </c>
      <c r="AF12" s="233">
        <f>'2-Crédits'!E12+'2-Crédits'!I12+'2-Crédits'!M12+'2-Crédits'!Q12+E12+H12+K12+N12+AD12</f>
        <v/>
      </c>
      <c r="AG12" s="233">
        <f>T12+2/3*X12</f>
        <v/>
      </c>
      <c r="AH12" s="12" t="n"/>
      <c r="AI12" s="233">
        <f>P12+R12</f>
        <v/>
      </c>
      <c r="AJ12" s="12" t="n"/>
      <c r="AK12" s="233">
        <f>R12</f>
        <v/>
      </c>
      <c r="AL12" s="12" t="n"/>
    </row>
    <row r="13" ht="15" customFormat="1" customHeight="1" s="14">
      <c r="A13" s="12" t="n"/>
      <c r="B13" s="33">
        <f>B12+1</f>
        <v/>
      </c>
      <c r="C13" s="7" t="n"/>
      <c r="D13" s="265" t="n"/>
      <c r="E13" s="265" t="n"/>
      <c r="F13" s="391" t="n"/>
      <c r="G13" s="231" t="n"/>
      <c r="H13" s="231" t="n"/>
      <c r="I13" s="12" t="n"/>
      <c r="J13" s="231" t="n"/>
      <c r="K13" s="231" t="n"/>
      <c r="L13" s="12" t="n"/>
      <c r="M13" s="231" t="n"/>
      <c r="N13" s="231" t="n"/>
      <c r="O13" s="12" t="n"/>
      <c r="P13" s="265" t="n"/>
      <c r="Q13" s="12" t="n"/>
      <c r="R13" s="265" t="n"/>
      <c r="S13" s="12" t="n"/>
      <c r="T13" s="231" t="n"/>
      <c r="U13" s="12" t="n"/>
      <c r="V13" s="231" t="n"/>
      <c r="W13" s="12" t="n"/>
      <c r="X13" s="231" t="n"/>
      <c r="Y13" s="12" t="n"/>
      <c r="Z13" s="231" t="n"/>
      <c r="AA13" s="231" t="n"/>
      <c r="AB13" s="12" t="n"/>
      <c r="AC13" s="233">
        <f>D13+G13+J13+M13</f>
        <v/>
      </c>
      <c r="AD13" s="233">
        <f>IF(B13=$AP$50,$AP$49,0)+IF(B13=$AQ$50,$AQ$49,0)+IF(B13=$AR$50,$AR$49,0)+IF(B13=$AS$50,$AS$49,0)</f>
        <v/>
      </c>
      <c r="AE13" s="233">
        <f>'2-Crédits'!E13+'2-Crédits'!I13+'2-Crédits'!M13+'2-Crédits'!Q13+E13+H13+K13+N13+AD13+T13+X13+V13</f>
        <v/>
      </c>
      <c r="AF13" s="233">
        <f>'2-Crédits'!E13+'2-Crédits'!I13+'2-Crédits'!M13+'2-Crédits'!Q13+E13+H13+K13+N13+AD13</f>
        <v/>
      </c>
      <c r="AG13" s="233">
        <f>T13+2/3*X13</f>
        <v/>
      </c>
      <c r="AH13" s="12" t="n"/>
      <c r="AI13" s="233">
        <f>P13+R13</f>
        <v/>
      </c>
      <c r="AJ13" s="12" t="n"/>
      <c r="AK13" s="233">
        <f>R13</f>
        <v/>
      </c>
      <c r="AL13" s="12" t="n"/>
    </row>
    <row r="14" ht="15" customFormat="1" customHeight="1" s="14">
      <c r="A14" s="12" t="n"/>
      <c r="B14" s="33">
        <f>B13+1</f>
        <v/>
      </c>
      <c r="C14" s="7" t="n"/>
      <c r="D14" s="265" t="n"/>
      <c r="E14" s="265" t="n"/>
      <c r="F14" s="391" t="n"/>
      <c r="G14" s="231" t="n"/>
      <c r="H14" s="231" t="n"/>
      <c r="I14" s="12" t="n"/>
      <c r="J14" s="231" t="n"/>
      <c r="K14" s="231" t="n"/>
      <c r="L14" s="12" t="n"/>
      <c r="M14" s="231" t="n"/>
      <c r="N14" s="231" t="n"/>
      <c r="O14" s="12" t="n"/>
      <c r="P14" s="265" t="n"/>
      <c r="Q14" s="12" t="n"/>
      <c r="R14" s="265" t="n"/>
      <c r="S14" s="12" t="n"/>
      <c r="T14" s="231" t="n"/>
      <c r="U14" s="12" t="n"/>
      <c r="V14" s="231" t="n"/>
      <c r="W14" s="12" t="n"/>
      <c r="X14" s="231" t="n"/>
      <c r="Y14" s="12" t="n"/>
      <c r="Z14" s="231" t="n"/>
      <c r="AA14" s="231" t="n"/>
      <c r="AB14" s="12" t="n"/>
      <c r="AC14" s="233">
        <f>D14+G14+J14+M14</f>
        <v/>
      </c>
      <c r="AD14" s="233">
        <f>IF(B14=$AP$50,$AP$49,0)+IF(B14=$AQ$50,$AQ$49,0)+IF(B14=$AR$50,$AR$49,0)+IF(B14=$AS$50,$AS$49,0)</f>
        <v/>
      </c>
      <c r="AE14" s="233">
        <f>'2-Crédits'!E14+'2-Crédits'!I14+'2-Crédits'!M14+'2-Crédits'!Q14+E14+H14+K14+N14+AD14+T14+X14+V14</f>
        <v/>
      </c>
      <c r="AF14" s="233">
        <f>'2-Crédits'!E14+'2-Crédits'!I14+'2-Crédits'!M14+'2-Crédits'!Q14+E14+H14+K14+N14+AD14</f>
        <v/>
      </c>
      <c r="AG14" s="233">
        <f>T14+2/3*X14</f>
        <v/>
      </c>
      <c r="AH14" s="12" t="n"/>
      <c r="AI14" s="233">
        <f>P14+R14</f>
        <v/>
      </c>
      <c r="AJ14" s="12" t="n"/>
      <c r="AK14" s="233">
        <f>R14</f>
        <v/>
      </c>
      <c r="AL14" s="12" t="inlineStr">
        <is>
          <t xml:space="preserve"> </t>
        </is>
      </c>
      <c r="AO14" s="12" t="n"/>
      <c r="AQ14" s="280" t="n"/>
    </row>
    <row r="15" ht="15" customFormat="1" customHeight="1" s="14">
      <c r="A15" s="12" t="n"/>
      <c r="B15" s="33">
        <f>B14+1</f>
        <v/>
      </c>
      <c r="C15" s="7" t="n"/>
      <c r="D15" s="265" t="n"/>
      <c r="E15" s="231" t="n"/>
      <c r="F15" s="391" t="n"/>
      <c r="G15" s="231" t="n"/>
      <c r="H15" s="231" t="n"/>
      <c r="I15" s="12" t="n"/>
      <c r="J15" s="231" t="n"/>
      <c r="K15" s="231" t="n"/>
      <c r="L15" s="12" t="n"/>
      <c r="M15" s="231" t="n"/>
      <c r="N15" s="231" t="n"/>
      <c r="O15" s="12" t="n"/>
      <c r="P15" s="265" t="n"/>
      <c r="Q15" s="12" t="n"/>
      <c r="R15" s="265" t="n"/>
      <c r="S15" s="12" t="n"/>
      <c r="T15" s="231" t="n"/>
      <c r="U15" s="12" t="n"/>
      <c r="V15" s="231" t="n"/>
      <c r="W15" s="12" t="n"/>
      <c r="X15" s="231" t="n"/>
      <c r="Y15" s="12" t="n"/>
      <c r="Z15" s="231" t="n"/>
      <c r="AA15" s="231" t="n"/>
      <c r="AB15" s="12" t="n"/>
      <c r="AC15" s="233">
        <f>D15+G15+J15+M15</f>
        <v/>
      </c>
      <c r="AD15" s="233">
        <f>IF(B15=$AP$50,$AP$49,0)+IF(B15=$AQ$50,$AQ$49,0)+IF(B15=$AR$50,$AR$49,0)+IF(B15=$AS$50,$AS$49,0)</f>
        <v/>
      </c>
      <c r="AE15" s="233">
        <f>'2-Crédits'!E15+'2-Crédits'!I15+'2-Crédits'!M15+'2-Crédits'!Q15+E15+H15+K15+N15+AD15+T15+X15+V15</f>
        <v/>
      </c>
      <c r="AF15" s="233">
        <f>'2-Crédits'!E15+'2-Crédits'!I15+'2-Crédits'!M15+'2-Crédits'!Q15+E15+H15+K15+N15+AD15</f>
        <v/>
      </c>
      <c r="AG15" s="233">
        <f>T15+2/3*X15</f>
        <v/>
      </c>
      <c r="AH15" s="12" t="n"/>
      <c r="AI15" s="233">
        <f>P15+R15</f>
        <v/>
      </c>
      <c r="AJ15" s="12" t="n"/>
      <c r="AK15" s="233">
        <f>R15</f>
        <v/>
      </c>
      <c r="AO15" s="12" t="n"/>
      <c r="AP15" s="8" t="n"/>
      <c r="AS15" s="12" t="n"/>
      <c r="AT15" s="12" t="n"/>
    </row>
    <row r="16" ht="15" customFormat="1" customHeight="1" s="14">
      <c r="A16" s="12" t="n"/>
      <c r="B16" s="33">
        <f>B15+1</f>
        <v/>
      </c>
      <c r="C16" s="7" t="n"/>
      <c r="D16" s="265" t="n"/>
      <c r="E16" s="231" t="n"/>
      <c r="F16" s="391" t="n"/>
      <c r="G16" s="231" t="n"/>
      <c r="H16" s="231" t="n"/>
      <c r="I16" s="12" t="n"/>
      <c r="J16" s="231" t="n"/>
      <c r="K16" s="231" t="n"/>
      <c r="L16" s="12" t="n"/>
      <c r="M16" s="231" t="n"/>
      <c r="N16" s="231" t="n"/>
      <c r="O16" s="12" t="n"/>
      <c r="P16" s="265" t="n"/>
      <c r="Q16" s="12" t="n"/>
      <c r="R16" s="265" t="n"/>
      <c r="S16" s="12" t="n"/>
      <c r="T16" s="231" t="n"/>
      <c r="U16" s="12" t="n"/>
      <c r="V16" s="231" t="n"/>
      <c r="W16" s="12" t="n"/>
      <c r="X16" s="231" t="n"/>
      <c r="Y16" s="12" t="n"/>
      <c r="Z16" s="231" t="n"/>
      <c r="AA16" s="231" t="n"/>
      <c r="AB16" s="12" t="n"/>
      <c r="AC16" s="233">
        <f>D16+G16+J16+M16</f>
        <v/>
      </c>
      <c r="AD16" s="233">
        <f>IF(B16=$AP$50,$AP$49,0)+IF(B16=$AQ$50,$AQ$49,0)+IF(B16=$AR$50,$AR$49,0)+IF(B16=$AS$50,$AS$49,0)</f>
        <v/>
      </c>
      <c r="AE16" s="233">
        <f>'2-Crédits'!E16+'2-Crédits'!I16+'2-Crédits'!M16+'2-Crédits'!Q16+E16+H16+K16+N16+AD16+T16+X16+V16</f>
        <v/>
      </c>
      <c r="AF16" s="233">
        <f>'2-Crédits'!E16+'2-Crédits'!I16+'2-Crédits'!M16+'2-Crédits'!Q16+E16+H16+K16+N16+AD16</f>
        <v/>
      </c>
      <c r="AG16" s="233">
        <f>T16+2/3*X16</f>
        <v/>
      </c>
      <c r="AH16" s="12" t="n"/>
      <c r="AI16" s="233">
        <f>P16+R16</f>
        <v/>
      </c>
      <c r="AJ16" s="12" t="n"/>
      <c r="AK16" s="233">
        <f>R16</f>
        <v/>
      </c>
      <c r="AO16" s="12" t="n"/>
      <c r="AP16" s="8" t="n"/>
      <c r="AS16" s="12" t="n"/>
      <c r="AT16" s="12" t="n"/>
    </row>
    <row r="17" ht="15" customFormat="1" customHeight="1" s="14">
      <c r="A17" s="12" t="n"/>
      <c r="B17" s="33">
        <f>B16+1</f>
        <v/>
      </c>
      <c r="C17" s="7" t="n"/>
      <c r="D17" s="265" t="n"/>
      <c r="E17" s="231" t="n"/>
      <c r="F17" s="391" t="n"/>
      <c r="G17" s="231" t="n"/>
      <c r="H17" s="231" t="n"/>
      <c r="I17" s="12" t="n"/>
      <c r="J17" s="231" t="n"/>
      <c r="K17" s="231" t="n"/>
      <c r="L17" s="12" t="n"/>
      <c r="M17" s="231" t="n"/>
      <c r="N17" s="231" t="n"/>
      <c r="O17" s="12" t="n"/>
      <c r="P17" s="265" t="n"/>
      <c r="Q17" s="12" t="n"/>
      <c r="R17" s="265" t="n"/>
      <c r="S17" s="12" t="n"/>
      <c r="T17" s="231" t="n"/>
      <c r="U17" s="12" t="n"/>
      <c r="V17" s="231" t="n"/>
      <c r="W17" s="12" t="n"/>
      <c r="X17" s="231" t="n"/>
      <c r="Y17" s="12" t="n"/>
      <c r="Z17" s="231" t="n"/>
      <c r="AA17" s="231" t="n"/>
      <c r="AB17" s="12" t="n"/>
      <c r="AC17" s="233">
        <f>D17+G17+J17+M17</f>
        <v/>
      </c>
      <c r="AD17" s="233">
        <f>IF(B17=$AP$50,$AP$49,0)+IF(B17=$AQ$50,$AQ$49,0)+IF(B17=$AR$50,$AR$49,0)+IF(B17=$AS$50,$AS$49,0)</f>
        <v/>
      </c>
      <c r="AE17" s="233">
        <f>'2-Crédits'!E17+'2-Crédits'!I17+'2-Crédits'!M17+'2-Crédits'!Q17+E17+H17+K17+N17+AD17+T17+X17+V17</f>
        <v/>
      </c>
      <c r="AF17" s="233">
        <f>'2-Crédits'!E17+'2-Crédits'!I17+'2-Crédits'!M17+'2-Crédits'!Q17+E17+H17+K17+N17+AD17</f>
        <v/>
      </c>
      <c r="AG17" s="233">
        <f>T17+2/3*X17</f>
        <v/>
      </c>
      <c r="AH17" s="12" t="n"/>
      <c r="AI17" s="233">
        <f>P17+R17</f>
        <v/>
      </c>
      <c r="AJ17" s="12" t="n"/>
      <c r="AK17" s="233">
        <f>R17</f>
        <v/>
      </c>
    </row>
    <row r="18" ht="15" customFormat="1" customHeight="1" s="14">
      <c r="A18" s="12" t="n"/>
      <c r="B18" s="33">
        <f>B17+1</f>
        <v/>
      </c>
      <c r="C18" s="7" t="n"/>
      <c r="D18" s="265" t="n"/>
      <c r="E18" s="231" t="n"/>
      <c r="F18" s="391" t="n"/>
      <c r="G18" s="231" t="n"/>
      <c r="H18" s="231" t="n"/>
      <c r="I18" s="12" t="n"/>
      <c r="J18" s="231" t="n"/>
      <c r="K18" s="231" t="n"/>
      <c r="L18" s="12" t="n"/>
      <c r="M18" s="231" t="n"/>
      <c r="N18" s="231" t="n"/>
      <c r="O18" s="12" t="n"/>
      <c r="P18" s="265" t="n"/>
      <c r="Q18" s="12" t="n"/>
      <c r="R18" s="265" t="n"/>
      <c r="S18" s="12" t="n"/>
      <c r="T18" s="231" t="n"/>
      <c r="U18" s="12" t="n"/>
      <c r="V18" s="231" t="n"/>
      <c r="W18" s="12" t="n"/>
      <c r="X18" s="231" t="n"/>
      <c r="Y18" s="12" t="n"/>
      <c r="Z18" s="231" t="n"/>
      <c r="AA18" s="231" t="n"/>
      <c r="AB18" s="12" t="n"/>
      <c r="AC18" s="233">
        <f>D18+G18+J18+M18</f>
        <v/>
      </c>
      <c r="AD18" s="233">
        <f>IF(B18=$AP$50,$AP$49,0)+IF(B18=$AQ$50,$AQ$49,0)+IF(B18=$AR$50,$AR$49,0)+IF(B18=$AS$50,$AS$49,0)</f>
        <v/>
      </c>
      <c r="AE18" s="233">
        <f>'2-Crédits'!E18+'2-Crédits'!I18+'2-Crédits'!M18+'2-Crédits'!Q18+E18+H18+K18+N18+AD18+T18+X18+V18</f>
        <v/>
      </c>
      <c r="AF18" s="233">
        <f>'2-Crédits'!E18+'2-Crédits'!I18+'2-Crédits'!M18+'2-Crédits'!Q18+E18+H18+K18+N18+AD18</f>
        <v/>
      </c>
      <c r="AG18" s="233">
        <f>T18+2/3*X18</f>
        <v/>
      </c>
      <c r="AH18" s="12" t="n"/>
      <c r="AI18" s="233">
        <f>P18+R18</f>
        <v/>
      </c>
      <c r="AJ18" s="12" t="n"/>
      <c r="AK18" s="233">
        <f>R18</f>
        <v/>
      </c>
    </row>
    <row r="19" ht="15" customFormat="1" customHeight="1" s="14">
      <c r="A19" s="12" t="n"/>
      <c r="B19" s="33">
        <f>B18+1</f>
        <v/>
      </c>
      <c r="C19" s="7" t="n"/>
      <c r="D19" s="265" t="n"/>
      <c r="E19" s="231" t="n"/>
      <c r="F19" s="391" t="n"/>
      <c r="G19" s="231" t="n"/>
      <c r="H19" s="231" t="n"/>
      <c r="I19" s="12" t="n"/>
      <c r="J19" s="231" t="n"/>
      <c r="K19" s="231" t="n"/>
      <c r="L19" s="12" t="n"/>
      <c r="M19" s="231" t="n"/>
      <c r="N19" s="231" t="n"/>
      <c r="O19" s="12" t="n"/>
      <c r="P19" s="265" t="n"/>
      <c r="Q19" s="12" t="n"/>
      <c r="R19" s="265" t="n"/>
      <c r="S19" s="12" t="n"/>
      <c r="T19" s="231" t="n"/>
      <c r="U19" s="12" t="n"/>
      <c r="V19" s="231" t="n"/>
      <c r="W19" s="12" t="n"/>
      <c r="X19" s="231" t="n"/>
      <c r="Y19" s="12" t="n"/>
      <c r="Z19" s="231" t="n"/>
      <c r="AA19" s="231" t="n"/>
      <c r="AB19" s="12" t="n"/>
      <c r="AC19" s="233">
        <f>D19+G19+J19+M19</f>
        <v/>
      </c>
      <c r="AD19" s="233">
        <f>IF(B19=$AP$50,$AP$49,0)+IF(B19=$AQ$50,$AQ$49,0)+IF(B19=$AR$50,$AR$49,0)+IF(B19=$AS$50,$AS$49,0)</f>
        <v/>
      </c>
      <c r="AE19" s="233">
        <f>'2-Crédits'!E19+'2-Crédits'!I19+'2-Crédits'!M19+'2-Crédits'!Q19+E19+H19+K19+N19+AD19+T19+X19+V19</f>
        <v/>
      </c>
      <c r="AF19" s="233">
        <f>'2-Crédits'!E19+'2-Crédits'!I19+'2-Crédits'!M19+'2-Crédits'!Q19+E19+H19+K19+N19+AD19</f>
        <v/>
      </c>
      <c r="AG19" s="233">
        <f>T19+2/3*X19</f>
        <v/>
      </c>
      <c r="AH19" s="12" t="n"/>
      <c r="AI19" s="233">
        <f>P19+R19</f>
        <v/>
      </c>
      <c r="AJ19" s="12" t="n"/>
      <c r="AK19" s="233">
        <f>R19</f>
        <v/>
      </c>
    </row>
    <row r="20" ht="15" customFormat="1" customHeight="1" s="14">
      <c r="A20" s="12" t="n"/>
      <c r="B20" s="33">
        <f>B19+1</f>
        <v/>
      </c>
      <c r="C20" s="7" t="n"/>
      <c r="D20" s="265" t="n"/>
      <c r="E20" s="231" t="n"/>
      <c r="F20" s="391" t="n"/>
      <c r="G20" s="231" t="n"/>
      <c r="H20" s="231" t="n"/>
      <c r="I20" s="12" t="n"/>
      <c r="J20" s="231" t="n"/>
      <c r="K20" s="231" t="n"/>
      <c r="L20" s="12" t="n"/>
      <c r="M20" s="231" t="n"/>
      <c r="N20" s="231" t="n"/>
      <c r="O20" s="12" t="n"/>
      <c r="P20" s="265" t="n"/>
      <c r="Q20" s="12" t="n"/>
      <c r="R20" s="265" t="n"/>
      <c r="S20" s="12" t="n"/>
      <c r="T20" s="231" t="n"/>
      <c r="U20" s="12" t="n"/>
      <c r="V20" s="231" t="n"/>
      <c r="W20" s="12" t="n"/>
      <c r="X20" s="231" t="n"/>
      <c r="Y20" s="12" t="n"/>
      <c r="Z20" s="231" t="n"/>
      <c r="AA20" s="231" t="n"/>
      <c r="AB20" s="12" t="n"/>
      <c r="AC20" s="233">
        <f>D20+G20+J20+M20</f>
        <v/>
      </c>
      <c r="AD20" s="233">
        <f>IF(B20=$AP$50,$AP$49,0)+IF(B20=$AQ$50,$AQ$49,0)+IF(B20=$AR$50,$AR$49,0)+IF(B20=$AS$50,$AS$49,0)</f>
        <v/>
      </c>
      <c r="AE20" s="233">
        <f>'2-Crédits'!E20+'2-Crédits'!I20+'2-Crédits'!M20+'2-Crédits'!Q20+E20+H20+K20+N20+AD20+T20+X20+V20</f>
        <v/>
      </c>
      <c r="AF20" s="233">
        <f>'2-Crédits'!E20+'2-Crédits'!I20+'2-Crédits'!M20+'2-Crédits'!Q20+E20+H20+K20+N20+AD20</f>
        <v/>
      </c>
      <c r="AG20" s="233">
        <f>T20+2/3*X20</f>
        <v/>
      </c>
      <c r="AH20" s="12" t="n"/>
      <c r="AI20" s="233">
        <f>P20+R20</f>
        <v/>
      </c>
      <c r="AJ20" s="12" t="n"/>
      <c r="AK20" s="233">
        <f>R20</f>
        <v/>
      </c>
    </row>
    <row r="21" ht="15" customFormat="1" customHeight="1" s="14">
      <c r="A21" s="12" t="n"/>
      <c r="B21" s="33">
        <f>B20+1</f>
        <v/>
      </c>
      <c r="C21" s="7" t="n"/>
      <c r="D21" s="265" t="n"/>
      <c r="E21" s="231" t="n"/>
      <c r="F21" s="391" t="n"/>
      <c r="G21" s="231" t="n"/>
      <c r="H21" s="231" t="n"/>
      <c r="I21" s="12" t="n"/>
      <c r="J21" s="231" t="n"/>
      <c r="K21" s="231" t="n"/>
      <c r="L21" s="12" t="n"/>
      <c r="M21" s="231" t="n"/>
      <c r="N21" s="231" t="n"/>
      <c r="O21" s="12" t="n"/>
      <c r="P21" s="265" t="n"/>
      <c r="Q21" s="12" t="n"/>
      <c r="R21" s="265" t="n"/>
      <c r="S21" s="12" t="n"/>
      <c r="T21" s="231" t="n"/>
      <c r="U21" s="12" t="n"/>
      <c r="V21" s="231" t="n"/>
      <c r="W21" s="12" t="n"/>
      <c r="X21" s="231" t="n"/>
      <c r="Y21" s="12" t="n"/>
      <c r="Z21" s="231" t="n"/>
      <c r="AA21" s="231" t="n"/>
      <c r="AB21" s="12" t="n"/>
      <c r="AC21" s="233">
        <f>D21+G21+J21+M21</f>
        <v/>
      </c>
      <c r="AD21" s="233">
        <f>IF(B21=$AP$50,$AP$49,0)+IF(B21=$AQ$50,$AQ$49,0)+IF(B21=$AR$50,$AR$49,0)+IF(B21=$AS$50,$AS$49,0)</f>
        <v/>
      </c>
      <c r="AE21" s="233">
        <f>'2-Crédits'!E21+'2-Crédits'!I21+'2-Crédits'!M21+'2-Crédits'!Q21+E21+H21+K21+N21+AD21+T21+X21+V21</f>
        <v/>
      </c>
      <c r="AF21" s="233">
        <f>'2-Crédits'!E21+'2-Crédits'!I21+'2-Crédits'!M21+'2-Crédits'!Q21+E21+H21+K21+N21+AD21</f>
        <v/>
      </c>
      <c r="AG21" s="233">
        <f>T21+2/3*X21</f>
        <v/>
      </c>
      <c r="AH21" s="12" t="n"/>
      <c r="AI21" s="233">
        <f>P21+R21</f>
        <v/>
      </c>
      <c r="AJ21" s="12" t="n"/>
      <c r="AK21" s="233">
        <f>R21</f>
        <v/>
      </c>
    </row>
    <row r="22" ht="15" customFormat="1" customHeight="1" s="14">
      <c r="A22" s="12" t="n"/>
      <c r="B22" s="33">
        <f>B21+1</f>
        <v/>
      </c>
      <c r="C22" s="7" t="n"/>
      <c r="D22" s="265" t="n"/>
      <c r="E22" s="231" t="n"/>
      <c r="F22" s="391" t="n"/>
      <c r="G22" s="231" t="n"/>
      <c r="H22" s="231" t="n"/>
      <c r="I22" s="12" t="n"/>
      <c r="J22" s="231" t="n"/>
      <c r="K22" s="231" t="n"/>
      <c r="L22" s="12" t="n"/>
      <c r="M22" s="231" t="n"/>
      <c r="N22" s="231" t="n"/>
      <c r="O22" s="12" t="n"/>
      <c r="P22" s="265" t="n"/>
      <c r="Q22" s="12" t="n"/>
      <c r="R22" s="265" t="n"/>
      <c r="S22" s="12" t="n"/>
      <c r="T22" s="231" t="n"/>
      <c r="U22" s="12" t="n"/>
      <c r="V22" s="231" t="n"/>
      <c r="W22" s="12" t="n"/>
      <c r="X22" s="231" t="n"/>
      <c r="Y22" s="12" t="n"/>
      <c r="Z22" s="231" t="n"/>
      <c r="AA22" s="231" t="n"/>
      <c r="AB22" s="12" t="n"/>
      <c r="AC22" s="233">
        <f>D22+G22+J22+M22</f>
        <v/>
      </c>
      <c r="AD22" s="233">
        <f>IF(B22=$AP$50,$AP$49,0)+IF(B22=$AQ$50,$AQ$49,0)+IF(B22=$AR$50,$AR$49,0)+IF(B22=$AS$50,$AS$49,0)</f>
        <v/>
      </c>
      <c r="AE22" s="233">
        <f>'2-Crédits'!E22+'2-Crédits'!I22+'2-Crédits'!M22+'2-Crédits'!Q22+E22+H22+K22+N22+AD22+T22+X22+V22</f>
        <v/>
      </c>
      <c r="AF22" s="233">
        <f>'2-Crédits'!E22+'2-Crédits'!I22+'2-Crédits'!M22+'2-Crédits'!Q22+E22+H22+K22+N22+AD22</f>
        <v/>
      </c>
      <c r="AG22" s="233">
        <f>T22+2/3*X22</f>
        <v/>
      </c>
      <c r="AH22" s="12" t="n"/>
      <c r="AI22" s="233">
        <f>P22+R22</f>
        <v/>
      </c>
      <c r="AJ22" s="12" t="n"/>
      <c r="AK22" s="233">
        <f>R22</f>
        <v/>
      </c>
    </row>
    <row r="23" ht="15" customFormat="1" customHeight="1" s="14">
      <c r="A23" s="12" t="n"/>
      <c r="B23" s="33">
        <f>B22+1</f>
        <v/>
      </c>
      <c r="C23" s="7" t="n"/>
      <c r="D23" s="265" t="n"/>
      <c r="E23" s="231" t="n"/>
      <c r="F23" s="391" t="n"/>
      <c r="G23" s="231" t="n"/>
      <c r="H23" s="231" t="n"/>
      <c r="I23" s="12" t="n"/>
      <c r="J23" s="231" t="n"/>
      <c r="K23" s="231" t="n"/>
      <c r="L23" s="12" t="n"/>
      <c r="M23" s="231" t="n"/>
      <c r="N23" s="231" t="n"/>
      <c r="O23" s="12" t="n"/>
      <c r="P23" s="265" t="n"/>
      <c r="Q23" s="12" t="n"/>
      <c r="R23" s="265" t="n"/>
      <c r="S23" s="12" t="n"/>
      <c r="T23" s="231" t="n"/>
      <c r="U23" s="12" t="n"/>
      <c r="V23" s="231" t="n"/>
      <c r="W23" s="12" t="n"/>
      <c r="X23" s="231" t="n"/>
      <c r="Y23" s="12" t="n"/>
      <c r="Z23" s="231" t="n"/>
      <c r="AA23" s="231" t="n"/>
      <c r="AB23" s="12" t="n"/>
      <c r="AC23" s="233">
        <f>D23+G23+J23+M23</f>
        <v/>
      </c>
      <c r="AD23" s="233">
        <f>IF(B23=$AP$50,$AP$49,0)+IF(B23=$AQ$50,$AQ$49,0)+IF(B23=$AR$50,$AR$49,0)+IF(B23=$AS$50,$AS$49,0)</f>
        <v/>
      </c>
      <c r="AE23" s="233">
        <f>'2-Crédits'!E23+'2-Crédits'!I23+'2-Crédits'!M23+'2-Crédits'!Q23+E23+H23+K23+N23+AD23+T23+X23+V23</f>
        <v/>
      </c>
      <c r="AF23" s="233">
        <f>'2-Crédits'!E23+'2-Crédits'!I23+'2-Crédits'!M23+'2-Crédits'!Q23+E23+H23+K23+N23+AD23</f>
        <v/>
      </c>
      <c r="AG23" s="233">
        <f>T23+2/3*X23</f>
        <v/>
      </c>
      <c r="AH23" s="12" t="n"/>
      <c r="AI23" s="233">
        <f>P23+R23</f>
        <v/>
      </c>
      <c r="AJ23" s="12" t="n"/>
      <c r="AK23" s="233">
        <f>R23</f>
        <v/>
      </c>
    </row>
    <row r="24" ht="15" customFormat="1" customHeight="1" s="14">
      <c r="A24" s="12" t="n"/>
      <c r="B24" s="33">
        <f>B23+1</f>
        <v/>
      </c>
      <c r="C24" s="7" t="n"/>
      <c r="D24" s="265" t="n"/>
      <c r="E24" s="231" t="n"/>
      <c r="F24" s="391" t="n"/>
      <c r="G24" s="231" t="n"/>
      <c r="H24" s="231" t="n"/>
      <c r="I24" s="12" t="n"/>
      <c r="J24" s="231" t="n"/>
      <c r="K24" s="231" t="n"/>
      <c r="L24" s="12" t="n"/>
      <c r="M24" s="231" t="n"/>
      <c r="N24" s="231" t="n"/>
      <c r="O24" s="12" t="n"/>
      <c r="P24" s="265" t="n"/>
      <c r="Q24" s="12" t="n"/>
      <c r="R24" s="265" t="n"/>
      <c r="S24" s="12" t="n"/>
      <c r="T24" s="231" t="n"/>
      <c r="U24" s="12" t="n"/>
      <c r="V24" s="231" t="n"/>
      <c r="W24" s="12" t="n"/>
      <c r="X24" s="231" t="n"/>
      <c r="Y24" s="12" t="n"/>
      <c r="Z24" s="231" t="n"/>
      <c r="AA24" s="231" t="n"/>
      <c r="AB24" s="12" t="n"/>
      <c r="AC24" s="233">
        <f>D24+G24+J24+M24</f>
        <v/>
      </c>
      <c r="AD24" s="233">
        <f>IF(B24=$AP$50,$AP$49,0)+IF(B24=$AQ$50,$AQ$49,0)+IF(B24=$AR$50,$AR$49,0)+IF(B24=$AS$50,$AS$49,0)</f>
        <v/>
      </c>
      <c r="AE24" s="233">
        <f>'2-Crédits'!E24+'2-Crédits'!I24+'2-Crédits'!M24+'2-Crédits'!Q24+E24+H24+K24+N24+AD24+T24+X24+V24</f>
        <v/>
      </c>
      <c r="AF24" s="233">
        <f>'2-Crédits'!E24+'2-Crédits'!I24+'2-Crédits'!M24+'2-Crédits'!Q24+E24+H24+K24+N24+AD24</f>
        <v/>
      </c>
      <c r="AG24" s="233">
        <f>T24+2/3*X24</f>
        <v/>
      </c>
      <c r="AH24" s="12" t="n"/>
      <c r="AI24" s="233">
        <f>P24+R24</f>
        <v/>
      </c>
      <c r="AJ24" s="12" t="n"/>
      <c r="AK24" s="233">
        <f>R24</f>
        <v/>
      </c>
    </row>
    <row r="25" ht="15" customFormat="1" customHeight="1" s="14">
      <c r="A25" s="12" t="n"/>
      <c r="B25" s="33">
        <f>B24+1</f>
        <v/>
      </c>
      <c r="C25" s="7" t="n"/>
      <c r="D25" s="231" t="n"/>
      <c r="E25" s="231" t="n"/>
      <c r="F25" s="391" t="n"/>
      <c r="G25" s="231" t="n"/>
      <c r="H25" s="231" t="n"/>
      <c r="I25" s="12" t="n"/>
      <c r="J25" s="231" t="n"/>
      <c r="K25" s="231" t="n"/>
      <c r="L25" s="12" t="n"/>
      <c r="M25" s="231" t="n"/>
      <c r="N25" s="231" t="n"/>
      <c r="O25" s="12" t="n"/>
      <c r="P25" s="265" t="n"/>
      <c r="Q25" s="12" t="n"/>
      <c r="R25" s="265" t="n"/>
      <c r="S25" s="12" t="n"/>
      <c r="T25" s="231" t="n"/>
      <c r="U25" s="12" t="n"/>
      <c r="V25" s="231" t="n"/>
      <c r="W25" s="12" t="n"/>
      <c r="X25" s="231" t="n"/>
      <c r="Y25" s="12" t="n"/>
      <c r="Z25" s="231" t="n"/>
      <c r="AA25" s="231" t="n"/>
      <c r="AB25" s="12" t="n"/>
      <c r="AC25" s="233">
        <f>D25+G25+J25+M25</f>
        <v/>
      </c>
      <c r="AD25" s="233">
        <f>IF(B25=$AP$50,$AP$49,0)+IF(B25=$AQ$50,$AQ$49,0)+IF(B25=$AR$50,$AR$49,0)+IF(B25=$AS$50,$AS$49,0)</f>
        <v/>
      </c>
      <c r="AE25" s="233">
        <f>'2-Crédits'!E25+'2-Crédits'!I25+'2-Crédits'!M25+'2-Crédits'!Q25+E25+H25+K25+N25+AD25+T25+X25+V25</f>
        <v/>
      </c>
      <c r="AF25" s="233">
        <f>'2-Crédits'!E25+'2-Crédits'!I25+'2-Crédits'!M25+'2-Crédits'!Q25+E25+H25+K25+N25+AD25</f>
        <v/>
      </c>
      <c r="AG25" s="233">
        <f>T25+2/3*X25</f>
        <v/>
      </c>
      <c r="AH25" s="12" t="n"/>
      <c r="AI25" s="233">
        <f>P25+R25</f>
        <v/>
      </c>
      <c r="AJ25" s="12" t="n"/>
      <c r="AK25" s="233">
        <f>R25</f>
        <v/>
      </c>
    </row>
    <row r="26" ht="15" customFormat="1" customHeight="1" s="14">
      <c r="A26" s="12" t="n"/>
      <c r="B26" s="33">
        <f>B25+1</f>
        <v/>
      </c>
      <c r="C26" s="7" t="n"/>
      <c r="D26" s="231" t="n"/>
      <c r="E26" s="231" t="n"/>
      <c r="F26" s="391" t="n"/>
      <c r="G26" s="231" t="n"/>
      <c r="H26" s="231" t="n"/>
      <c r="I26" s="12" t="n"/>
      <c r="J26" s="231" t="n"/>
      <c r="K26" s="231" t="n"/>
      <c r="L26" s="12" t="n"/>
      <c r="M26" s="231" t="n"/>
      <c r="N26" s="231" t="n"/>
      <c r="O26" s="12" t="n"/>
      <c r="P26" s="265" t="n"/>
      <c r="Q26" s="12" t="n"/>
      <c r="R26" s="265" t="n"/>
      <c r="S26" s="12" t="n"/>
      <c r="T26" s="231" t="n"/>
      <c r="U26" s="12" t="n"/>
      <c r="V26" s="231" t="n"/>
      <c r="W26" s="12" t="n"/>
      <c r="X26" s="231" t="n"/>
      <c r="Y26" s="12" t="n"/>
      <c r="Z26" s="231" t="n"/>
      <c r="AA26" s="231" t="n"/>
      <c r="AB26" s="12" t="n"/>
      <c r="AC26" s="233">
        <f>D26+G26+J26+M26</f>
        <v/>
      </c>
      <c r="AD26" s="233">
        <f>IF(B26=$AP$50,$AP$49,0)+IF(B26=$AQ$50,$AQ$49,0)+IF(B26=$AR$50,$AR$49,0)+IF(B26=$AS$50,$AS$49,0)</f>
        <v/>
      </c>
      <c r="AE26" s="233">
        <f>'2-Crédits'!E26+'2-Crédits'!I26+'2-Crédits'!M26+'2-Crédits'!Q26+E26+H26+K26+N26+AD26+T26+X26+V26</f>
        <v/>
      </c>
      <c r="AF26" s="233">
        <f>'2-Crédits'!E26+'2-Crédits'!I26+'2-Crédits'!M26+'2-Crédits'!Q26+E26+H26+K26+N26+AD26</f>
        <v/>
      </c>
      <c r="AG26" s="233">
        <f>T26+2/3*X26</f>
        <v/>
      </c>
      <c r="AH26" s="12" t="n"/>
      <c r="AI26" s="233">
        <f>P26+R26</f>
        <v/>
      </c>
      <c r="AJ26" s="12" t="n"/>
      <c r="AK26" s="233">
        <f>R26</f>
        <v/>
      </c>
    </row>
    <row r="27" ht="15" customFormat="1" customHeight="1" s="14">
      <c r="A27" s="12" t="n"/>
      <c r="B27" s="33">
        <f>B26+1</f>
        <v/>
      </c>
      <c r="C27" s="7" t="n"/>
      <c r="D27" s="231" t="n"/>
      <c r="E27" s="231" t="n"/>
      <c r="F27" s="391" t="n"/>
      <c r="G27" s="231" t="n"/>
      <c r="H27" s="231" t="n"/>
      <c r="I27" s="12" t="n"/>
      <c r="J27" s="231" t="n"/>
      <c r="K27" s="231" t="n"/>
      <c r="L27" s="12" t="n"/>
      <c r="M27" s="231" t="n"/>
      <c r="N27" s="231" t="n"/>
      <c r="O27" s="12" t="n"/>
      <c r="P27" s="265" t="n"/>
      <c r="Q27" s="12" t="n"/>
      <c r="R27" s="265" t="n"/>
      <c r="S27" s="12" t="n"/>
      <c r="T27" s="231" t="n"/>
      <c r="U27" s="12" t="n"/>
      <c r="V27" s="231" t="n"/>
      <c r="W27" s="12" t="n"/>
      <c r="X27" s="231" t="n"/>
      <c r="Y27" s="12" t="n"/>
      <c r="Z27" s="231" t="n"/>
      <c r="AA27" s="231" t="n"/>
      <c r="AB27" s="12" t="n"/>
      <c r="AC27" s="233">
        <f>D27+G27+J27+M27</f>
        <v/>
      </c>
      <c r="AD27" s="233">
        <f>IF(B27=$AP$50,$AP$49,0)+IF(B27=$AQ$50,$AQ$49,0)+IF(B27=$AR$50,$AR$49,0)+IF(B27=$AS$50,$AS$49,0)</f>
        <v/>
      </c>
      <c r="AE27" s="233">
        <f>'2-Crédits'!E27+'2-Crédits'!I27+'2-Crédits'!M27+'2-Crédits'!Q27+E27+H27+K27+N27+AD27+T27+X27+V27</f>
        <v/>
      </c>
      <c r="AF27" s="233">
        <f>'2-Crédits'!E27+'2-Crédits'!I27+'2-Crédits'!M27+'2-Crédits'!Q27+E27+H27+K27+N27+AD27</f>
        <v/>
      </c>
      <c r="AG27" s="233">
        <f>T27+2/3*X27</f>
        <v/>
      </c>
      <c r="AH27" s="12" t="n"/>
      <c r="AI27" s="233">
        <f>P27+R27</f>
        <v/>
      </c>
      <c r="AJ27" s="12" t="n"/>
      <c r="AK27" s="233">
        <f>R27</f>
        <v/>
      </c>
    </row>
    <row r="28" ht="15" customFormat="1" customHeight="1" s="14">
      <c r="A28" s="12" t="n"/>
      <c r="B28" s="33">
        <f>B27+1</f>
        <v/>
      </c>
      <c r="C28" s="7" t="n"/>
      <c r="D28" s="231" t="n"/>
      <c r="E28" s="231" t="n"/>
      <c r="F28" s="391" t="n"/>
      <c r="G28" s="231" t="n"/>
      <c r="H28" s="231" t="n"/>
      <c r="I28" s="12" t="n"/>
      <c r="J28" s="231" t="n"/>
      <c r="K28" s="231" t="n"/>
      <c r="L28" s="12" t="n"/>
      <c r="M28" s="231" t="n"/>
      <c r="N28" s="231" t="n"/>
      <c r="O28" s="12" t="n"/>
      <c r="P28" s="265" t="n"/>
      <c r="Q28" s="12" t="n"/>
      <c r="R28" s="265" t="n"/>
      <c r="S28" s="12" t="n"/>
      <c r="T28" s="231" t="n"/>
      <c r="U28" s="12" t="n"/>
      <c r="V28" s="231" t="n"/>
      <c r="W28" s="12" t="n"/>
      <c r="X28" s="231" t="n"/>
      <c r="Y28" s="12" t="n"/>
      <c r="Z28" s="231" t="n"/>
      <c r="AA28" s="231" t="n"/>
      <c r="AB28" s="12" t="n"/>
      <c r="AC28" s="233">
        <f>D28+G28+J28+M28</f>
        <v/>
      </c>
      <c r="AD28" s="233">
        <f>IF(B28=$AP$50,$AP$49,0)+IF(B28=$AQ$50,$AQ$49,0)+IF(B28=$AR$50,$AR$49,0)+IF(B28=$AS$50,$AS$49,0)</f>
        <v/>
      </c>
      <c r="AE28" s="233">
        <f>'2-Crédits'!E28+'2-Crédits'!I28+'2-Crédits'!M28+'2-Crédits'!Q28+E28+H28+K28+N28+AD28+T28+X28+V28</f>
        <v/>
      </c>
      <c r="AF28" s="233">
        <f>'2-Crédits'!E28+'2-Crédits'!I28+'2-Crédits'!M28+'2-Crédits'!Q28+E28+H28+K28+N28+AD28</f>
        <v/>
      </c>
      <c r="AG28" s="233">
        <f>T28+2/3*X28</f>
        <v/>
      </c>
      <c r="AH28" s="12" t="n"/>
      <c r="AI28" s="233">
        <f>P28+R28</f>
        <v/>
      </c>
      <c r="AJ28" s="12" t="n"/>
      <c r="AK28" s="233">
        <f>R28</f>
        <v/>
      </c>
    </row>
    <row r="29" ht="15" customFormat="1" customHeight="1" s="14">
      <c r="A29" s="12" t="n"/>
      <c r="B29" s="33">
        <f>B28+1</f>
        <v/>
      </c>
      <c r="C29" s="7" t="n"/>
      <c r="D29" s="231" t="n"/>
      <c r="E29" s="231" t="n"/>
      <c r="F29" s="391" t="n"/>
      <c r="G29" s="231" t="n"/>
      <c r="H29" s="231" t="n"/>
      <c r="I29" s="12" t="n"/>
      <c r="J29" s="231" t="n"/>
      <c r="K29" s="231" t="n"/>
      <c r="L29" s="12" t="n"/>
      <c r="M29" s="231" t="n"/>
      <c r="N29" s="231" t="n"/>
      <c r="O29" s="12" t="n"/>
      <c r="P29" s="231" t="n"/>
      <c r="Q29" s="12" t="n"/>
      <c r="R29" s="265" t="n"/>
      <c r="S29" s="12" t="n"/>
      <c r="T29" s="231" t="n"/>
      <c r="U29" s="12" t="n"/>
      <c r="V29" s="231" t="n"/>
      <c r="W29" s="12" t="n"/>
      <c r="X29" s="231" t="n"/>
      <c r="Y29" s="12" t="n"/>
      <c r="Z29" s="231" t="n"/>
      <c r="AA29" s="231" t="n"/>
      <c r="AB29" s="12" t="n"/>
      <c r="AC29" s="233">
        <f>D29+G29+J29+M29</f>
        <v/>
      </c>
      <c r="AD29" s="233">
        <f>IF(B29=$AP$50,$AP$49,0)+IF(B29=$AQ$50,$AQ$49,0)+IF(B29=$AR$50,$AR$49,0)+IF(B29=$AS$50,$AS$49,0)</f>
        <v/>
      </c>
      <c r="AE29" s="233">
        <f>'2-Crédits'!E29+'2-Crédits'!I29+'2-Crédits'!M29+'2-Crédits'!Q29+E29+H29+K29+N29+AD29+T29+X29+V29</f>
        <v/>
      </c>
      <c r="AF29" s="233">
        <f>'2-Crédits'!E29+'2-Crédits'!I29+'2-Crédits'!M29+'2-Crédits'!Q29+E29+H29+K29+N29+AD29</f>
        <v/>
      </c>
      <c r="AG29" s="233">
        <f>T29+2/3*X29</f>
        <v/>
      </c>
      <c r="AH29" s="12" t="n"/>
      <c r="AI29" s="233">
        <f>P29+R29</f>
        <v/>
      </c>
      <c r="AJ29" s="12" t="n"/>
      <c r="AK29" s="233">
        <f>R29</f>
        <v/>
      </c>
    </row>
    <row r="30" ht="15" customFormat="1" customHeight="1" s="14">
      <c r="A30" s="12" t="n"/>
      <c r="B30" s="33">
        <f>B29+1</f>
        <v/>
      </c>
      <c r="C30" s="7" t="n"/>
      <c r="D30" s="231" t="n"/>
      <c r="E30" s="231" t="n"/>
      <c r="F30" s="391" t="n"/>
      <c r="G30" s="231" t="n"/>
      <c r="H30" s="231" t="n"/>
      <c r="I30" s="12" t="n"/>
      <c r="J30" s="231" t="n"/>
      <c r="K30" s="231" t="n"/>
      <c r="L30" s="12" t="n"/>
      <c r="M30" s="231" t="n"/>
      <c r="N30" s="231" t="n"/>
      <c r="O30" s="12" t="n"/>
      <c r="P30" s="231" t="n"/>
      <c r="Q30" s="12" t="n"/>
      <c r="R30" s="231" t="n"/>
      <c r="S30" s="12" t="n"/>
      <c r="T30" s="231" t="n"/>
      <c r="U30" s="12" t="n"/>
      <c r="V30" s="231" t="n"/>
      <c r="W30" s="12" t="n"/>
      <c r="X30" s="231" t="n"/>
      <c r="Y30" s="12" t="n"/>
      <c r="Z30" s="231" t="n"/>
      <c r="AA30" s="231" t="n"/>
      <c r="AB30" s="12" t="n"/>
      <c r="AC30" s="233">
        <f>D30+G30+J30+M30</f>
        <v/>
      </c>
      <c r="AD30" s="233">
        <f>IF(B30=$AP$50,$AP$49,0)+IF(B30=$AQ$50,$AQ$49,0)+IF(B30=$AR$50,$AR$49,0)+IF(B30=$AS$50,$AS$49,0)</f>
        <v/>
      </c>
      <c r="AE30" s="233">
        <f>'2-Crédits'!E30+'2-Crédits'!I30+'2-Crédits'!M30+'2-Crédits'!Q30+E30+H30+K30+N30+AD30+T30+X30+V30</f>
        <v/>
      </c>
      <c r="AF30" s="233">
        <f>'2-Crédits'!E30+'2-Crédits'!I30+'2-Crédits'!M30+'2-Crédits'!Q30+E30+H30+K30+N30+AD30</f>
        <v/>
      </c>
      <c r="AG30" s="233">
        <f>T30+2/3*X30</f>
        <v/>
      </c>
      <c r="AH30" s="12" t="n"/>
      <c r="AI30" s="233">
        <f>P30+R30</f>
        <v/>
      </c>
      <c r="AJ30" s="12" t="n"/>
      <c r="AK30" s="233">
        <f>R30</f>
        <v/>
      </c>
    </row>
    <row r="31" ht="15" customFormat="1" customHeight="1" s="14">
      <c r="A31" s="12" t="n"/>
      <c r="B31" s="33">
        <f>B30+1</f>
        <v/>
      </c>
      <c r="C31" s="7" t="n"/>
      <c r="D31" s="231" t="n"/>
      <c r="E31" s="231" t="n"/>
      <c r="F31" s="391" t="n"/>
      <c r="G31" s="231" t="n"/>
      <c r="H31" s="231" t="n"/>
      <c r="I31" s="12" t="n"/>
      <c r="J31" s="231" t="n"/>
      <c r="K31" s="231" t="n"/>
      <c r="L31" s="12" t="n"/>
      <c r="M31" s="231" t="n"/>
      <c r="N31" s="231" t="n"/>
      <c r="O31" s="12" t="n"/>
      <c r="P31" s="231" t="n"/>
      <c r="Q31" s="12" t="n"/>
      <c r="R31" s="231" t="n"/>
      <c r="S31" s="12" t="n"/>
      <c r="T31" s="231" t="n"/>
      <c r="U31" s="12" t="n"/>
      <c r="V31" s="231" t="n"/>
      <c r="W31" s="12" t="n"/>
      <c r="X31" s="231" t="n"/>
      <c r="Y31" s="12" t="n"/>
      <c r="Z31" s="231" t="n"/>
      <c r="AA31" s="231" t="n"/>
      <c r="AB31" s="12" t="n"/>
      <c r="AC31" s="233">
        <f>D31+G31+J31+M31</f>
        <v/>
      </c>
      <c r="AD31" s="233">
        <f>IF(B31=$AP$50,$AP$49,0)+IF(B31=$AQ$50,$AQ$49,0)+IF(B31=$AR$50,$AR$49,0)+IF(B31=$AS$50,$AS$49,0)</f>
        <v/>
      </c>
      <c r="AE31" s="233">
        <f>'2-Crédits'!E31+'2-Crédits'!I31+'2-Crédits'!M31+'2-Crédits'!Q31+E31+H31+K31+N31+AD31+T31+X31+V31</f>
        <v/>
      </c>
      <c r="AF31" s="233">
        <f>'2-Crédits'!E31+'2-Crédits'!I31+'2-Crédits'!M31+'2-Crédits'!Q31+E31+H31+K31+N31+AD31</f>
        <v/>
      </c>
      <c r="AG31" s="233">
        <f>T31+2/3*X31</f>
        <v/>
      </c>
      <c r="AH31" s="12" t="n"/>
      <c r="AI31" s="233">
        <f>P31+R31</f>
        <v/>
      </c>
      <c r="AJ31" s="12" t="n"/>
      <c r="AK31" s="233">
        <f>R31</f>
        <v/>
      </c>
    </row>
    <row r="32" ht="15" customFormat="1" customHeight="1" s="14">
      <c r="A32" s="12" t="n"/>
      <c r="B32" s="33">
        <f>B31+1</f>
        <v/>
      </c>
      <c r="C32" s="7" t="n"/>
      <c r="D32" s="231" t="n"/>
      <c r="E32" s="231" t="n"/>
      <c r="F32" s="391" t="n"/>
      <c r="G32" s="231" t="n"/>
      <c r="H32" s="231" t="n"/>
      <c r="I32" s="12" t="n"/>
      <c r="J32" s="231" t="n"/>
      <c r="K32" s="231" t="n"/>
      <c r="L32" s="12" t="n"/>
      <c r="M32" s="231" t="n"/>
      <c r="N32" s="231" t="n"/>
      <c r="O32" s="12" t="n"/>
      <c r="P32" s="231" t="n"/>
      <c r="Q32" s="12" t="n"/>
      <c r="R32" s="231" t="n"/>
      <c r="S32" s="12" t="n"/>
      <c r="T32" s="231" t="n"/>
      <c r="U32" s="12" t="n"/>
      <c r="V32" s="231" t="n"/>
      <c r="W32" s="12" t="n"/>
      <c r="X32" s="231" t="n"/>
      <c r="Y32" s="12" t="n"/>
      <c r="Z32" s="231" t="n"/>
      <c r="AA32" s="231" t="n"/>
      <c r="AB32" s="12" t="n"/>
      <c r="AC32" s="233">
        <f>D32+G32+J32+M32</f>
        <v/>
      </c>
      <c r="AD32" s="233">
        <f>IF(B32=$AP$50,$AP$49,0)+IF(B32=$AQ$50,$AQ$49,0)+IF(B32=$AR$50,$AR$49,0)+IF(B32=$AS$50,$AS$49,0)</f>
        <v/>
      </c>
      <c r="AE32" s="233">
        <f>'2-Crédits'!E32+'2-Crédits'!I32+'2-Crédits'!M32+'2-Crédits'!Q32+E32+H32+K32+N32+AD32+T32+X32+V32</f>
        <v/>
      </c>
      <c r="AF32" s="233">
        <f>'2-Crédits'!E32+'2-Crédits'!I32+'2-Crédits'!M32+'2-Crédits'!Q32+E32+H32+K32+N32+AD32</f>
        <v/>
      </c>
      <c r="AG32" s="233">
        <f>T32+2/3*X32</f>
        <v/>
      </c>
      <c r="AH32" s="12" t="n"/>
      <c r="AI32" s="233">
        <f>P32+R32</f>
        <v/>
      </c>
      <c r="AJ32" s="12" t="n"/>
      <c r="AK32" s="233">
        <f>R32</f>
        <v/>
      </c>
    </row>
    <row r="33" ht="15" customFormat="1" customHeight="1" s="14">
      <c r="A33" s="12" t="n"/>
      <c r="B33" s="33">
        <f>B32+1</f>
        <v/>
      </c>
      <c r="C33" s="7" t="n"/>
      <c r="D33" s="231" t="n"/>
      <c r="E33" s="231" t="n"/>
      <c r="F33" s="391" t="n"/>
      <c r="G33" s="231" t="n"/>
      <c r="H33" s="231" t="n"/>
      <c r="I33" s="12" t="n"/>
      <c r="J33" s="231" t="n"/>
      <c r="K33" s="231" t="n"/>
      <c r="L33" s="12" t="n"/>
      <c r="M33" s="231" t="n"/>
      <c r="N33" s="231" t="n"/>
      <c r="O33" s="12" t="n"/>
      <c r="P33" s="231" t="n"/>
      <c r="Q33" s="12" t="n"/>
      <c r="R33" s="231" t="n"/>
      <c r="S33" s="12" t="n"/>
      <c r="T33" s="231" t="n"/>
      <c r="U33" s="12" t="n"/>
      <c r="V33" s="231" t="n"/>
      <c r="W33" s="12" t="n"/>
      <c r="X33" s="231" t="n"/>
      <c r="Y33" s="12" t="n"/>
      <c r="Z33" s="231" t="n"/>
      <c r="AA33" s="231" t="n"/>
      <c r="AB33" s="12" t="n"/>
      <c r="AC33" s="233">
        <f>D33+G33+J33+M33</f>
        <v/>
      </c>
      <c r="AD33" s="233">
        <f>IF(B33=$AP$50,$AP$49,0)+IF(B33=$AQ$50,$AQ$49,0)+IF(B33=$AR$50,$AR$49,0)+IF(B33=$AS$50,$AS$49,0)</f>
        <v/>
      </c>
      <c r="AE33" s="233">
        <f>'2-Crédits'!E33+'2-Crédits'!I33+'2-Crédits'!M33+'2-Crédits'!Q33+E33+H33+K33+N33+AD33+T33+X33+V33</f>
        <v/>
      </c>
      <c r="AF33" s="233">
        <f>'2-Crédits'!E33+'2-Crédits'!I33+'2-Crédits'!M33+'2-Crédits'!Q33+E33+H33+K33+N33+AD33</f>
        <v/>
      </c>
      <c r="AG33" s="233">
        <f>T33+2/3*X33</f>
        <v/>
      </c>
      <c r="AH33" s="12" t="n"/>
      <c r="AI33" s="233">
        <f>P33+R33</f>
        <v/>
      </c>
      <c r="AJ33" s="12" t="n"/>
      <c r="AK33" s="233">
        <f>R33</f>
        <v/>
      </c>
    </row>
    <row r="34" ht="15" customFormat="1" customHeight="1" s="14">
      <c r="A34" s="12" t="n"/>
      <c r="B34" s="33">
        <f>B33+1</f>
        <v/>
      </c>
      <c r="C34" s="7" t="n"/>
      <c r="D34" s="231" t="n"/>
      <c r="E34" s="231" t="n"/>
      <c r="F34" s="391" t="n"/>
      <c r="G34" s="231" t="n"/>
      <c r="H34" s="231" t="n"/>
      <c r="I34" s="12" t="n"/>
      <c r="J34" s="231" t="n"/>
      <c r="K34" s="231" t="n"/>
      <c r="L34" s="12" t="n"/>
      <c r="M34" s="231" t="n"/>
      <c r="N34" s="231" t="n"/>
      <c r="O34" s="12" t="n"/>
      <c r="P34" s="231" t="n"/>
      <c r="Q34" s="12" t="n"/>
      <c r="R34" s="231" t="n"/>
      <c r="S34" s="12" t="n"/>
      <c r="T34" s="231" t="n"/>
      <c r="U34" s="12" t="n"/>
      <c r="V34" s="231" t="n"/>
      <c r="W34" s="12" t="n"/>
      <c r="X34" s="231" t="n"/>
      <c r="Y34" s="12" t="n"/>
      <c r="Z34" s="231" t="n"/>
      <c r="AA34" s="231" t="n"/>
      <c r="AB34" s="12" t="n"/>
      <c r="AC34" s="233">
        <f>D34+G34+J34+M34</f>
        <v/>
      </c>
      <c r="AD34" s="233">
        <f>IF(B34=$AP$50,$AP$49,0)+IF(B34=$AQ$50,$AQ$49,0)+IF(B34=$AR$50,$AR$49,0)+IF(B34=$AS$50,$AS$49,0)</f>
        <v/>
      </c>
      <c r="AE34" s="233">
        <f>'2-Crédits'!E34+'2-Crédits'!I34+'2-Crédits'!M34+'2-Crédits'!Q34+E34+H34+K34+N34+AD34+T34+X34+V34</f>
        <v/>
      </c>
      <c r="AF34" s="233">
        <f>'2-Crédits'!E34+'2-Crédits'!I34+'2-Crédits'!M34+'2-Crédits'!Q34+E34+H34+K34+N34+AD34</f>
        <v/>
      </c>
      <c r="AG34" s="233">
        <f>T34+2/3*X34</f>
        <v/>
      </c>
      <c r="AH34" s="12" t="n"/>
      <c r="AI34" s="233">
        <f>P34+R34</f>
        <v/>
      </c>
      <c r="AJ34" s="12" t="n"/>
      <c r="AK34" s="233">
        <f>R34</f>
        <v/>
      </c>
    </row>
    <row r="35" ht="15" customFormat="1" customHeight="1" s="14">
      <c r="A35" s="12" t="n"/>
      <c r="B35" s="33">
        <f>B34+1</f>
        <v/>
      </c>
      <c r="C35" s="7" t="n"/>
      <c r="D35" s="231" t="n"/>
      <c r="E35" s="231" t="n"/>
      <c r="F35" s="391" t="n"/>
      <c r="G35" s="231" t="n"/>
      <c r="H35" s="231" t="n"/>
      <c r="I35" s="12" t="n"/>
      <c r="J35" s="231" t="n"/>
      <c r="K35" s="231" t="n"/>
      <c r="L35" s="12" t="n"/>
      <c r="M35" s="231" t="n"/>
      <c r="N35" s="231" t="n"/>
      <c r="O35" s="12" t="n"/>
      <c r="P35" s="231" t="n"/>
      <c r="Q35" s="12" t="n"/>
      <c r="R35" s="231" t="n"/>
      <c r="S35" s="12" t="n"/>
      <c r="T35" s="231" t="n"/>
      <c r="U35" s="12" t="n"/>
      <c r="V35" s="231" t="n"/>
      <c r="W35" s="12" t="n"/>
      <c r="X35" s="231" t="n"/>
      <c r="Y35" s="12" t="n"/>
      <c r="Z35" s="231" t="n"/>
      <c r="AA35" s="231" t="n"/>
      <c r="AB35" s="12" t="n"/>
      <c r="AC35" s="233">
        <f>D35+G35+J35+M35</f>
        <v/>
      </c>
      <c r="AD35" s="233">
        <f>IF(B35=$AP$50,$AP$49,0)+IF(B35=$AQ$50,$AQ$49,0)+IF(B35=$AR$50,$AR$49,0)+IF(B35=$AS$50,$AS$49,0)</f>
        <v/>
      </c>
      <c r="AE35" s="233">
        <f>'2-Crédits'!E35+'2-Crédits'!I35+'2-Crédits'!M35+'2-Crédits'!Q35+E35+H35+K35+N35+AD35+T35+X35+V35</f>
        <v/>
      </c>
      <c r="AF35" s="233">
        <f>'2-Crédits'!E35+'2-Crédits'!I35+'2-Crédits'!M35+'2-Crédits'!Q35+E35+H35+K35+N35+AD35</f>
        <v/>
      </c>
      <c r="AG35" s="233">
        <f>T35+2/3*X35</f>
        <v/>
      </c>
      <c r="AH35" s="12" t="n"/>
      <c r="AI35" s="233">
        <f>P35+R35</f>
        <v/>
      </c>
      <c r="AJ35" s="12" t="n"/>
      <c r="AK35" s="233">
        <f>R35</f>
        <v/>
      </c>
    </row>
    <row r="36" customFormat="1" s="14">
      <c r="A36" s="12" t="n"/>
      <c r="B36" s="12" t="n"/>
      <c r="C36" s="4" t="n"/>
      <c r="D36" s="4" t="n"/>
      <c r="E36" s="4" t="n"/>
      <c r="F36" s="12" t="n"/>
      <c r="G36" s="391" t="n"/>
      <c r="H36" s="391" t="n"/>
      <c r="I36" s="391" t="n"/>
      <c r="J36" s="12" t="n"/>
      <c r="K36" s="12" t="n"/>
      <c r="L36" s="391" t="n"/>
      <c r="M36" s="12" t="n"/>
      <c r="N36" s="12" t="n"/>
      <c r="O36" s="391" t="n"/>
      <c r="P36" s="12" t="n"/>
      <c r="Q36" s="391" t="n"/>
      <c r="R36" s="12" t="n"/>
      <c r="S36" s="391" t="n"/>
      <c r="T36" s="12" t="n"/>
      <c r="U36" s="391" t="n"/>
      <c r="V36" s="12" t="n"/>
      <c r="W36" s="391" t="n"/>
      <c r="X36" s="12" t="n"/>
      <c r="Y36" s="12" t="n"/>
      <c r="Z36" s="12" t="n"/>
      <c r="AA36" s="12" t="n"/>
      <c r="AB36" s="391" t="n"/>
      <c r="AC36" s="12" t="n"/>
      <c r="AD36" s="12" t="n"/>
      <c r="AE36" s="12" t="n"/>
      <c r="AF36" s="12" t="n"/>
      <c r="AG36" s="12" t="n"/>
      <c r="AH36" s="391" t="n"/>
      <c r="AI36" s="12" t="n"/>
      <c r="AJ36" s="391" t="n"/>
      <c r="AK36" s="12" t="n"/>
    </row>
    <row r="48">
      <c r="AP48" s="283">
        <f>'1-Biens_Immos'!Z275</f>
        <v/>
      </c>
      <c r="AQ48" s="283">
        <f>'1-Biens_Immos'!AA275</f>
        <v/>
      </c>
      <c r="AR48" s="283">
        <f>'1-Biens_Immos'!AB275</f>
        <v/>
      </c>
      <c r="AS48" s="283">
        <f>'1-Biens_Immos'!AC275</f>
        <v/>
      </c>
      <c r="AT48" s="14" t="n"/>
    </row>
    <row r="49">
      <c r="AM49" s="14" t="n"/>
      <c r="AO49" s="8" t="inlineStr">
        <is>
          <t>Frais acquisition compabilisés en charges</t>
        </is>
      </c>
      <c r="AP49" s="531">
        <f>IF(Simu_Liasse!$G$14="Charges",'1-Biens_Immos'!Z277,0)</f>
        <v/>
      </c>
      <c r="AQ49" s="531">
        <f>IF(Simu_Liasse!$G$14="Charges",'1-Biens_Immos'!AA277,0)</f>
        <v/>
      </c>
      <c r="AR49" s="531">
        <f>IF(Simu_Liasse!$G$14="Charges",'1-Biens_Immos'!AB277,0)</f>
        <v/>
      </c>
      <c r="AS49" s="531">
        <f>IF(Simu_Liasse!$G$14="Charges",'1-Biens_Immos'!AC277,0)</f>
        <v/>
      </c>
      <c r="AT49" s="14" t="n"/>
    </row>
    <row r="50">
      <c r="AM50" s="14" t="n"/>
      <c r="AN50" s="14" t="n"/>
      <c r="AO50" s="8" t="inlineStr">
        <is>
          <t>Première année activité</t>
        </is>
      </c>
      <c r="AP50" s="284">
        <f>IF('1-Biens_Immos'!Z279="","",YEAR('1-Biens_Immos'!Z279))</f>
        <v/>
      </c>
      <c r="AQ50" s="284">
        <f>IF('1-Biens_Immos'!AA279="","",YEAR('1-Biens_Immos'!AA279))</f>
        <v/>
      </c>
      <c r="AR50" s="284">
        <f>IF('1-Biens_Immos'!AB279="","",YEAR('1-Biens_Immos'!AB279))</f>
        <v/>
      </c>
      <c r="AS50" s="284">
        <f>IF('1-Biens_Immos'!AC279="","",YEAR('1-Biens_Immos'!AC279))</f>
        <v/>
      </c>
      <c r="AT50" s="14" t="n"/>
    </row>
  </sheetData>
  <sheetProtection selectLockedCells="1" selectUnlockedCells="0" sheet="1" objects="1" insertRows="1" insertHyperlinks="1" autoFilter="1" scenarios="1" formatColumns="1" deleteColumns="1" insertColumns="1" pivotTables="1" deleteRows="1" formatCells="1" formatRows="1" sort="1" password="B09C"/>
  <mergeCells count="13">
    <mergeCell ref="AC7:AK7"/>
    <mergeCell ref="P7:R7"/>
    <mergeCell ref="M7:N7"/>
    <mergeCell ref="Z7:AA7"/>
    <mergeCell ref="D7:E7"/>
    <mergeCell ref="G7:H7"/>
    <mergeCell ref="J5:K5"/>
    <mergeCell ref="J7:K7"/>
    <mergeCell ref="D5:E5"/>
    <mergeCell ref="G5:H5"/>
    <mergeCell ref="B2:R2"/>
    <mergeCell ref="M5:N5"/>
    <mergeCell ref="V7:X7"/>
  </mergeCells>
  <dataValidations count="2">
    <dataValidation sqref="D10:E35 G10:H35 J10:K35 M10:R35 T10:T35 V10:V35 X10:X35 Z10:AA35" showDropDown="0" showInputMessage="1" showErrorMessage="1" allowBlank="1" type="decimal" operator="greaterThanOrEqual">
      <formula1>0</formula1>
    </dataValidation>
    <dataValidation sqref="D7 G7 J7 M7" showDropDown="0" showInputMessage="1" showErrorMessage="1" allowBlank="0"/>
  </dataValidations>
  <pageMargins left="0.7086614173228347" right="0.7086614173228347" top="0.7480314960629921" bottom="0.7480314960629921" header="0.3149606299212598" footer="0.3149606299212598"/>
  <pageSetup orientation="landscape" paperSize="9" scale="59" fitToHeight="0"/>
</worksheet>
</file>

<file path=xl/worksheets/sheet5.xml><?xml version="1.0" encoding="utf-8"?>
<worksheet xmlns="http://schemas.openxmlformats.org/spreadsheetml/2006/main">
  <sheetPr codeName="Feuil21">
    <tabColor rgb="FFFF0000"/>
    <outlinePr summaryBelow="1" summaryRight="1"/>
    <pageSetUpPr/>
  </sheetPr>
  <dimension ref="A1:AG143"/>
  <sheetViews>
    <sheetView topLeftCell="XFD1048576" workbookViewId="0">
      <selection activeCell="AG140" sqref="A1:XFD1048576"/>
    </sheetView>
  </sheetViews>
  <sheetFormatPr baseColWidth="8" defaultColWidth="0" defaultRowHeight="13.9" zeroHeight="1"/>
  <cols>
    <col hidden="1" width="2.7109375" customWidth="1" style="38" min="1" max="1"/>
    <col hidden="1" width="5.5703125" customWidth="1" style="38" min="2" max="2"/>
    <col hidden="1" width="63" customWidth="1" style="40" min="3" max="3"/>
    <col hidden="1" width="14.7109375" customWidth="1" style="41" min="4" max="4"/>
    <col hidden="1" width="11.42578125" customWidth="1" style="50" min="5" max="30"/>
    <col hidden="1" width="11.42578125" customWidth="1" style="38" min="31" max="16384"/>
  </cols>
  <sheetData>
    <row r="1" hidden="1" ht="8.1" customHeight="1" s="503">
      <c r="D1" s="39" t="n"/>
      <c r="E1" s="41" t="n"/>
      <c r="F1" s="41" t="n"/>
      <c r="G1" s="41" t="n"/>
      <c r="H1" s="41" t="n"/>
      <c r="I1" s="41" t="n"/>
      <c r="J1" s="38" t="n"/>
      <c r="K1" s="38" t="n"/>
      <c r="L1" s="38" t="n"/>
      <c r="M1" s="38" t="n"/>
      <c r="N1" s="38" t="n"/>
      <c r="O1" s="38" t="n"/>
      <c r="P1" s="38" t="n"/>
      <c r="Q1" s="38" t="n"/>
      <c r="R1" s="38" t="n"/>
      <c r="S1" s="38" t="n"/>
      <c r="T1" s="38" t="n"/>
      <c r="U1" s="38" t="n"/>
      <c r="V1" s="38" t="n"/>
      <c r="W1" s="38" t="n"/>
      <c r="X1" s="38" t="n"/>
      <c r="Y1" s="38" t="n"/>
      <c r="Z1" s="38" t="n"/>
      <c r="AA1" s="38" t="n"/>
      <c r="AB1" s="38" t="n"/>
      <c r="AC1" s="38" t="n"/>
      <c r="AD1" s="38" t="n"/>
    </row>
    <row r="2" hidden="1" ht="51.75" customHeight="1" s="503">
      <c r="C2" s="387" t="inlineStr">
        <is>
          <t>Calcul Liasses
LMNP Excel — Template déclaration LMNP 2026</t>
        </is>
      </c>
      <c r="D2" s="520" t="n"/>
      <c r="E2" s="520" t="n"/>
      <c r="F2" s="520" t="n"/>
      <c r="G2" s="520" t="n"/>
      <c r="H2" s="520" t="n"/>
      <c r="I2" s="520" t="n"/>
      <c r="J2" s="520" t="n"/>
      <c r="K2" s="38" t="n"/>
      <c r="L2" s="38" t="n"/>
      <c r="M2" s="38" t="n"/>
      <c r="N2" s="38" t="n"/>
      <c r="O2" s="38" t="n"/>
      <c r="P2" s="38" t="n"/>
      <c r="Q2" s="38" t="n"/>
      <c r="R2" s="38" t="n"/>
      <c r="S2" s="38" t="n"/>
      <c r="T2" s="38" t="n"/>
      <c r="U2" s="38" t="n"/>
      <c r="V2" s="38" t="n"/>
      <c r="W2" s="38" t="n"/>
      <c r="X2" s="38" t="n"/>
      <c r="Y2" s="38" t="n"/>
      <c r="Z2" s="38" t="n"/>
      <c r="AA2" s="38" t="n"/>
      <c r="AB2" s="38" t="n"/>
      <c r="AC2" s="38" t="n"/>
      <c r="AD2" s="38" t="n"/>
    </row>
    <row r="3" hidden="1" ht="15" customHeight="1" s="503">
      <c r="C3" s="532" t="n"/>
      <c r="D3" s="39" t="n"/>
      <c r="E3" s="41" t="n"/>
      <c r="F3" s="41" t="n"/>
      <c r="G3" s="41" t="n"/>
      <c r="H3" s="41" t="n"/>
      <c r="I3" s="41" t="n"/>
      <c r="J3" s="41" t="n"/>
      <c r="K3" s="41" t="n"/>
      <c r="L3" s="41" t="n"/>
      <c r="M3" s="41" t="n"/>
      <c r="N3" s="41" t="n"/>
      <c r="O3" s="41" t="n"/>
      <c r="P3" s="41" t="n"/>
      <c r="Q3" s="41" t="n"/>
      <c r="R3" s="41" t="n"/>
      <c r="S3" s="41" t="n"/>
      <c r="T3" s="41" t="n"/>
      <c r="U3" s="41" t="n"/>
      <c r="V3" s="41" t="n"/>
      <c r="W3" s="41" t="n"/>
      <c r="X3" s="41" t="n"/>
      <c r="Y3" s="41" t="n"/>
      <c r="Z3" s="41" t="n"/>
      <c r="AA3" s="41" t="n"/>
      <c r="AB3" s="41" t="n"/>
      <c r="AC3" s="41" t="n"/>
      <c r="AD3" s="41" t="n"/>
    </row>
    <row r="4" hidden="1" ht="15" customHeight="1" s="503">
      <c r="C4" s="532" t="n"/>
      <c r="D4" s="39" t="n"/>
      <c r="E4" s="41" t="n"/>
      <c r="F4" s="41" t="n"/>
      <c r="G4" s="41" t="n"/>
      <c r="H4" s="41" t="n"/>
      <c r="I4" s="41" t="n"/>
      <c r="J4" s="41" t="n"/>
      <c r="K4" s="41" t="n"/>
      <c r="L4" s="41" t="n"/>
      <c r="M4" s="41" t="n"/>
      <c r="N4" s="41" t="n"/>
      <c r="O4" s="41" t="n"/>
      <c r="P4" s="41" t="n"/>
      <c r="Q4" s="41" t="n"/>
      <c r="R4" s="41" t="n"/>
      <c r="S4" s="41" t="n"/>
      <c r="T4" s="41" t="n"/>
      <c r="U4" s="41" t="n"/>
      <c r="V4" s="41" t="n"/>
      <c r="W4" s="41" t="n"/>
      <c r="X4" s="41" t="n"/>
      <c r="Y4" s="41" t="n"/>
      <c r="Z4" s="41" t="n"/>
      <c r="AA4" s="41" t="n"/>
      <c r="AB4" s="41" t="n"/>
      <c r="AC4" s="41" t="n"/>
      <c r="AD4" s="41" t="n"/>
    </row>
    <row r="5" hidden="1" ht="8.1" customFormat="1" customHeight="1" s="42">
      <c r="B5" s="38" t="n"/>
      <c r="C5" s="52" t="n"/>
    </row>
    <row r="6" hidden="1" ht="30.75" customHeight="1" s="503">
      <c r="A6" s="38" t="inlineStr">
        <is>
          <t>Check</t>
        </is>
      </c>
      <c r="D6" s="39" t="n"/>
      <c r="E6" s="43">
        <f>YEAR('1-Biens_Immos'!Z281)</f>
        <v/>
      </c>
      <c r="F6" s="43">
        <f>E6+1</f>
        <v/>
      </c>
      <c r="G6" s="43">
        <f>F6+1</f>
        <v/>
      </c>
      <c r="H6" s="43">
        <f>G6+1</f>
        <v/>
      </c>
      <c r="I6" s="43">
        <f>H6+1</f>
        <v/>
      </c>
      <c r="J6" s="43">
        <f>I6+1</f>
        <v/>
      </c>
      <c r="K6" s="43">
        <f>J6+1</f>
        <v/>
      </c>
      <c r="L6" s="43">
        <f>K6+1</f>
        <v/>
      </c>
      <c r="M6" s="43">
        <f>L6+1</f>
        <v/>
      </c>
      <c r="N6" s="43">
        <f>M6+1</f>
        <v/>
      </c>
      <c r="O6" s="43">
        <f>N6+1</f>
        <v/>
      </c>
      <c r="P6" s="43">
        <f>O6+1</f>
        <v/>
      </c>
      <c r="Q6" s="43">
        <f>P6+1</f>
        <v/>
      </c>
      <c r="R6" s="43">
        <f>Q6+1</f>
        <v/>
      </c>
      <c r="S6" s="43">
        <f>R6+1</f>
        <v/>
      </c>
      <c r="T6" s="43">
        <f>S6+1</f>
        <v/>
      </c>
      <c r="U6" s="43">
        <f>T6+1</f>
        <v/>
      </c>
      <c r="V6" s="43">
        <f>U6+1</f>
        <v/>
      </c>
      <c r="W6" s="43">
        <f>V6+1</f>
        <v/>
      </c>
      <c r="X6" s="43">
        <f>W6+1</f>
        <v/>
      </c>
      <c r="Y6" s="43">
        <f>X6+1</f>
        <v/>
      </c>
      <c r="Z6" s="43">
        <f>Y6+1</f>
        <v/>
      </c>
      <c r="AA6" s="43">
        <f>Z6+1</f>
        <v/>
      </c>
      <c r="AB6" s="43">
        <f>AA6+1</f>
        <v/>
      </c>
      <c r="AC6" s="43">
        <f>AB6+1</f>
        <v/>
      </c>
      <c r="AD6" s="43">
        <f>AC6+1</f>
        <v/>
      </c>
    </row>
    <row r="7" hidden="1" customFormat="1" s="42">
      <c r="A7" s="259" t="inlineStr">
        <is>
          <t>X</t>
        </is>
      </c>
      <c r="C7" s="53" t="inlineStr">
        <is>
          <t>Terrains - Immobilisations (Année N-1) :</t>
        </is>
      </c>
      <c r="D7" s="533" t="inlineStr">
        <is>
          <t>2033-C-420</t>
        </is>
      </c>
      <c r="E7" s="337" t="n">
        <v>0</v>
      </c>
      <c r="F7" s="233">
        <f>E13</f>
        <v/>
      </c>
      <c r="G7" s="233">
        <f>F13</f>
        <v/>
      </c>
      <c r="H7" s="233">
        <f>G13</f>
        <v/>
      </c>
      <c r="I7" s="233">
        <f>H13</f>
        <v/>
      </c>
      <c r="J7" s="233">
        <f>I13</f>
        <v/>
      </c>
      <c r="K7" s="233">
        <f>J13</f>
        <v/>
      </c>
      <c r="L7" s="233">
        <f>K13</f>
        <v/>
      </c>
      <c r="M7" s="233">
        <f>L13</f>
        <v/>
      </c>
      <c r="N7" s="233">
        <f>M13</f>
        <v/>
      </c>
      <c r="O7" s="233">
        <f>N13</f>
        <v/>
      </c>
      <c r="P7" s="233">
        <f>O13</f>
        <v/>
      </c>
      <c r="Q7" s="233">
        <f>P13</f>
        <v/>
      </c>
      <c r="R7" s="233">
        <f>Q13</f>
        <v/>
      </c>
      <c r="S7" s="233">
        <f>R13</f>
        <v/>
      </c>
      <c r="T7" s="233">
        <f>S13</f>
        <v/>
      </c>
      <c r="U7" s="233">
        <f>T13</f>
        <v/>
      </c>
      <c r="V7" s="233">
        <f>U13</f>
        <v/>
      </c>
      <c r="W7" s="233">
        <f>V13</f>
        <v/>
      </c>
      <c r="X7" s="233">
        <f>W13</f>
        <v/>
      </c>
      <c r="Y7" s="233">
        <f>X13</f>
        <v/>
      </c>
      <c r="Z7" s="233">
        <f>Y13</f>
        <v/>
      </c>
      <c r="AA7" s="233">
        <f>Z13</f>
        <v/>
      </c>
      <c r="AB7" s="233">
        <f>AA13</f>
        <v/>
      </c>
      <c r="AC7" s="233">
        <f>AB13</f>
        <v/>
      </c>
      <c r="AD7" s="233">
        <f>AC13</f>
        <v/>
      </c>
    </row>
    <row r="8" hidden="1" customFormat="1" s="42">
      <c r="A8" s="259" t="inlineStr">
        <is>
          <t>X</t>
        </is>
      </c>
      <c r="C8" s="53" t="inlineStr">
        <is>
          <t>Constructions - Immobilisations (Année N-1) :</t>
        </is>
      </c>
      <c r="D8" s="533" t="inlineStr">
        <is>
          <t>2033-C-430</t>
        </is>
      </c>
      <c r="E8" s="337" t="n">
        <v>0</v>
      </c>
      <c r="F8" s="233">
        <f>E14</f>
        <v/>
      </c>
      <c r="G8" s="233">
        <f>F14</f>
        <v/>
      </c>
      <c r="H8" s="233">
        <f>G14</f>
        <v/>
      </c>
      <c r="I8" s="233">
        <f>H14</f>
        <v/>
      </c>
      <c r="J8" s="233">
        <f>I14</f>
        <v/>
      </c>
      <c r="K8" s="233">
        <f>J14</f>
        <v/>
      </c>
      <c r="L8" s="233">
        <f>K14</f>
        <v/>
      </c>
      <c r="M8" s="233">
        <f>L14</f>
        <v/>
      </c>
      <c r="N8" s="233">
        <f>M14</f>
        <v/>
      </c>
      <c r="O8" s="233">
        <f>N14</f>
        <v/>
      </c>
      <c r="P8" s="233">
        <f>O14</f>
        <v/>
      </c>
      <c r="Q8" s="233">
        <f>P14</f>
        <v/>
      </c>
      <c r="R8" s="233">
        <f>Q14</f>
        <v/>
      </c>
      <c r="S8" s="233">
        <f>R14</f>
        <v/>
      </c>
      <c r="T8" s="233">
        <f>S14</f>
        <v/>
      </c>
      <c r="U8" s="233">
        <f>T14</f>
        <v/>
      </c>
      <c r="V8" s="233">
        <f>U14</f>
        <v/>
      </c>
      <c r="W8" s="233">
        <f>V14</f>
        <v/>
      </c>
      <c r="X8" s="233">
        <f>W14</f>
        <v/>
      </c>
      <c r="Y8" s="233">
        <f>X14</f>
        <v/>
      </c>
      <c r="Z8" s="233">
        <f>Y14</f>
        <v/>
      </c>
      <c r="AA8" s="233">
        <f>Z14</f>
        <v/>
      </c>
      <c r="AB8" s="233">
        <f>AA14</f>
        <v/>
      </c>
      <c r="AC8" s="233">
        <f>AB14</f>
        <v/>
      </c>
      <c r="AD8" s="233">
        <f>AC14</f>
        <v/>
      </c>
    </row>
    <row r="9" hidden="1" customFormat="1" s="42">
      <c r="A9" s="259" t="inlineStr">
        <is>
          <t>x</t>
        </is>
      </c>
      <c r="C9" s="53" t="inlineStr">
        <is>
          <t>Installations générales, aménagements divers (Année N-1) :</t>
        </is>
      </c>
      <c r="D9" s="533" t="inlineStr">
        <is>
          <t>2033-C-450</t>
        </is>
      </c>
      <c r="E9" s="337" t="n">
        <v>0</v>
      </c>
      <c r="F9" s="233">
        <f>E15</f>
        <v/>
      </c>
      <c r="G9" s="233">
        <f>F15</f>
        <v/>
      </c>
      <c r="H9" s="233">
        <f>G15</f>
        <v/>
      </c>
      <c r="I9" s="233">
        <f>H15</f>
        <v/>
      </c>
      <c r="J9" s="233">
        <f>I15</f>
        <v/>
      </c>
      <c r="K9" s="233">
        <f>J15</f>
        <v/>
      </c>
      <c r="L9" s="233">
        <f>K15</f>
        <v/>
      </c>
      <c r="M9" s="233">
        <f>L15</f>
        <v/>
      </c>
      <c r="N9" s="233">
        <f>M15</f>
        <v/>
      </c>
      <c r="O9" s="233">
        <f>N15</f>
        <v/>
      </c>
      <c r="P9" s="233">
        <f>O15</f>
        <v/>
      </c>
      <c r="Q9" s="233">
        <f>P15</f>
        <v/>
      </c>
      <c r="R9" s="233">
        <f>Q15</f>
        <v/>
      </c>
      <c r="S9" s="233">
        <f>R15</f>
        <v/>
      </c>
      <c r="T9" s="233">
        <f>S15</f>
        <v/>
      </c>
      <c r="U9" s="233">
        <f>T15</f>
        <v/>
      </c>
      <c r="V9" s="233">
        <f>U15</f>
        <v/>
      </c>
      <c r="W9" s="233">
        <f>V15</f>
        <v/>
      </c>
      <c r="X9" s="233">
        <f>W15</f>
        <v/>
      </c>
      <c r="Y9" s="233">
        <f>X15</f>
        <v/>
      </c>
      <c r="Z9" s="233">
        <f>Y15</f>
        <v/>
      </c>
      <c r="AA9" s="233">
        <f>Z15</f>
        <v/>
      </c>
      <c r="AB9" s="233">
        <f>AA15</f>
        <v/>
      </c>
      <c r="AC9" s="233">
        <f>AB15</f>
        <v/>
      </c>
      <c r="AD9" s="233">
        <f>AC15</f>
        <v/>
      </c>
    </row>
    <row r="10" hidden="1" customFormat="1" s="42">
      <c r="A10" s="259" t="inlineStr">
        <is>
          <t>X</t>
        </is>
      </c>
      <c r="C10" s="53" t="inlineStr">
        <is>
          <t>Autres immobilisations corporelles (Année N-1) :</t>
        </is>
      </c>
      <c r="D10" s="533" t="inlineStr">
        <is>
          <t>2033-C-470</t>
        </is>
      </c>
      <c r="E10" s="337" t="n">
        <v>0</v>
      </c>
      <c r="F10" s="233">
        <f>E16</f>
        <v/>
      </c>
      <c r="G10" s="233">
        <f>F16</f>
        <v/>
      </c>
      <c r="H10" s="233">
        <f>G16</f>
        <v/>
      </c>
      <c r="I10" s="233">
        <f>H16</f>
        <v/>
      </c>
      <c r="J10" s="233">
        <f>I16</f>
        <v/>
      </c>
      <c r="K10" s="233">
        <f>J16</f>
        <v/>
      </c>
      <c r="L10" s="233">
        <f>K16</f>
        <v/>
      </c>
      <c r="M10" s="233">
        <f>L16</f>
        <v/>
      </c>
      <c r="N10" s="233">
        <f>M16</f>
        <v/>
      </c>
      <c r="O10" s="233">
        <f>N16</f>
        <v/>
      </c>
      <c r="P10" s="233">
        <f>O16</f>
        <v/>
      </c>
      <c r="Q10" s="233">
        <f>P16</f>
        <v/>
      </c>
      <c r="R10" s="233">
        <f>Q16</f>
        <v/>
      </c>
      <c r="S10" s="233">
        <f>R16</f>
        <v/>
      </c>
      <c r="T10" s="233">
        <f>S16</f>
        <v/>
      </c>
      <c r="U10" s="233">
        <f>T16</f>
        <v/>
      </c>
      <c r="V10" s="233">
        <f>U16</f>
        <v/>
      </c>
      <c r="W10" s="233">
        <f>V16</f>
        <v/>
      </c>
      <c r="X10" s="233">
        <f>W16</f>
        <v/>
      </c>
      <c r="Y10" s="233">
        <f>X16</f>
        <v/>
      </c>
      <c r="Z10" s="233">
        <f>Y16</f>
        <v/>
      </c>
      <c r="AA10" s="233">
        <f>Z16</f>
        <v/>
      </c>
      <c r="AB10" s="233">
        <f>AA16</f>
        <v/>
      </c>
      <c r="AC10" s="233">
        <f>AB16</f>
        <v/>
      </c>
      <c r="AD10" s="233">
        <f>AC16</f>
        <v/>
      </c>
    </row>
    <row r="11" hidden="1" customFormat="1" s="42">
      <c r="A11" s="259" t="inlineStr">
        <is>
          <t>X</t>
        </is>
      </c>
      <c r="C11" s="53" t="inlineStr">
        <is>
          <t>Immobilisations : Valeur brute des immobilisations au début de l'exercice</t>
        </is>
      </c>
      <c r="D11" s="45" t="inlineStr">
        <is>
          <t>2033-C-490</t>
        </is>
      </c>
      <c r="E11" s="337" t="n">
        <v>0</v>
      </c>
      <c r="F11" s="233">
        <f>E17</f>
        <v/>
      </c>
      <c r="G11" s="233">
        <f>F17</f>
        <v/>
      </c>
      <c r="H11" s="233">
        <f>G17</f>
        <v/>
      </c>
      <c r="I11" s="233">
        <f>H17</f>
        <v/>
      </c>
      <c r="J11" s="233">
        <f>I17</f>
        <v/>
      </c>
      <c r="K11" s="233">
        <f>J17</f>
        <v/>
      </c>
      <c r="L11" s="233">
        <f>K17</f>
        <v/>
      </c>
      <c r="M11" s="233">
        <f>L17</f>
        <v/>
      </c>
      <c r="N11" s="233">
        <f>M17</f>
        <v/>
      </c>
      <c r="O11" s="233">
        <f>N17</f>
        <v/>
      </c>
      <c r="P11" s="233">
        <f>O17</f>
        <v/>
      </c>
      <c r="Q11" s="233">
        <f>P17</f>
        <v/>
      </c>
      <c r="R11" s="233">
        <f>Q17</f>
        <v/>
      </c>
      <c r="S11" s="233">
        <f>R17</f>
        <v/>
      </c>
      <c r="T11" s="233">
        <f>S17</f>
        <v/>
      </c>
      <c r="U11" s="233">
        <f>T17</f>
        <v/>
      </c>
      <c r="V11" s="233">
        <f>U17</f>
        <v/>
      </c>
      <c r="W11" s="233">
        <f>V17</f>
        <v/>
      </c>
      <c r="X11" s="233">
        <f>W17</f>
        <v/>
      </c>
      <c r="Y11" s="233">
        <f>X17</f>
        <v/>
      </c>
      <c r="Z11" s="233">
        <f>Y17</f>
        <v/>
      </c>
      <c r="AA11" s="233">
        <f>Z17</f>
        <v/>
      </c>
      <c r="AB11" s="233">
        <f>AA17</f>
        <v/>
      </c>
      <c r="AC11" s="233">
        <f>AB17</f>
        <v/>
      </c>
      <c r="AD11" s="233">
        <f>AC17</f>
        <v/>
      </c>
    </row>
    <row r="12" hidden="1" customFormat="1" s="42">
      <c r="B12" s="38" t="n"/>
      <c r="C12" s="52" t="n"/>
      <c r="E12" s="234" t="n"/>
      <c r="F12" s="234" t="n"/>
      <c r="G12" s="234" t="n"/>
      <c r="H12" s="234" t="n"/>
      <c r="I12" s="234" t="n"/>
      <c r="J12" s="234" t="n"/>
      <c r="K12" s="234" t="n"/>
      <c r="L12" s="234" t="n"/>
      <c r="M12" s="234" t="n"/>
      <c r="N12" s="234" t="n"/>
      <c r="O12" s="234" t="n"/>
      <c r="P12" s="234" t="n"/>
      <c r="Q12" s="234" t="n"/>
      <c r="R12" s="234" t="n"/>
      <c r="S12" s="234" t="n"/>
      <c r="T12" s="234" t="n"/>
      <c r="U12" s="234" t="n"/>
      <c r="V12" s="234" t="n"/>
      <c r="W12" s="234" t="n"/>
      <c r="X12" s="234" t="n"/>
      <c r="Y12" s="234" t="n"/>
      <c r="Z12" s="234" t="n"/>
      <c r="AA12" s="234" t="n"/>
      <c r="AB12" s="234" t="n"/>
      <c r="AC12" s="234" t="n"/>
      <c r="AD12" s="234" t="n"/>
    </row>
    <row r="13" hidden="1" customFormat="1" s="42">
      <c r="A13" s="259" t="inlineStr">
        <is>
          <t>X</t>
        </is>
      </c>
      <c r="B13" s="38" t="n"/>
      <c r="C13" s="53" t="inlineStr">
        <is>
          <t>Terrains - Immobilisations (Année N) :</t>
        </is>
      </c>
      <c r="D13" s="533" t="inlineStr">
        <is>
          <t>2033-C-426</t>
        </is>
      </c>
      <c r="E13" s="233">
        <f>IFERROR(VLOOKUP("Terrains",'1-Biens_Immos'!$Y$257:$BY$262,MATCH(E$6,'1-Biens_Immos'!$Y$257:$BY$257,0),FALSE),0)</f>
        <v/>
      </c>
      <c r="F13" s="233">
        <f>IFERROR(VLOOKUP("Terrains",'1-Biens_Immos'!$Y$257:$BY$262,MATCH(F$6,'1-Biens_Immos'!$Y$257:$BY$257,0),FALSE),0)</f>
        <v/>
      </c>
      <c r="G13" s="233">
        <f>IFERROR(VLOOKUP("Terrains",'1-Biens_Immos'!$Y$257:$BY$262,MATCH(G$6,'1-Biens_Immos'!$Y$257:$BY$257,0),FALSE),0)</f>
        <v/>
      </c>
      <c r="H13" s="233">
        <f>IFERROR(VLOOKUP("Terrains",'1-Biens_Immos'!$Y$257:$BY$262,MATCH(H$6,'1-Biens_Immos'!$Y$257:$BY$257,0),FALSE),0)</f>
        <v/>
      </c>
      <c r="I13" s="233">
        <f>IFERROR(VLOOKUP("Terrains",'1-Biens_Immos'!$Y$257:$BY$262,MATCH(I$6,'1-Biens_Immos'!$Y$257:$BY$257,0),FALSE),0)</f>
        <v/>
      </c>
      <c r="J13" s="233">
        <f>IFERROR(VLOOKUP("Terrains",'1-Biens_Immos'!$Y$257:$BY$262,MATCH(J$6,'1-Biens_Immos'!$Y$257:$BY$257,0),FALSE),0)</f>
        <v/>
      </c>
      <c r="K13" s="233">
        <f>IFERROR(VLOOKUP("Terrains",'1-Biens_Immos'!$Y$257:$BY$262,MATCH(K$6,'1-Biens_Immos'!$Y$257:$BY$257,0),FALSE),0)</f>
        <v/>
      </c>
      <c r="L13" s="233">
        <f>IFERROR(VLOOKUP("Terrains",'1-Biens_Immos'!$Y$257:$BY$262,MATCH(L$6,'1-Biens_Immos'!$Y$257:$BY$257,0),FALSE),0)</f>
        <v/>
      </c>
      <c r="M13" s="233">
        <f>IFERROR(VLOOKUP("Terrains",'1-Biens_Immos'!$Y$257:$BY$262,MATCH(M$6,'1-Biens_Immos'!$Y$257:$BY$257,0),FALSE),0)</f>
        <v/>
      </c>
      <c r="N13" s="233">
        <f>IFERROR(VLOOKUP("Terrains",'1-Biens_Immos'!$Y$257:$BY$262,MATCH(N$6,'1-Biens_Immos'!$Y$257:$BY$257,0),FALSE),0)</f>
        <v/>
      </c>
      <c r="O13" s="233">
        <f>IFERROR(VLOOKUP("Terrains",'1-Biens_Immos'!$Y$257:$BY$262,MATCH(O$6,'1-Biens_Immos'!$Y$257:$BY$257,0),FALSE),0)</f>
        <v/>
      </c>
      <c r="P13" s="233">
        <f>IFERROR(VLOOKUP("Terrains",'1-Biens_Immos'!$Y$257:$BY$262,MATCH(P$6,'1-Biens_Immos'!$Y$257:$BY$257,0),FALSE),0)</f>
        <v/>
      </c>
      <c r="Q13" s="233">
        <f>IFERROR(VLOOKUP("Terrains",'1-Biens_Immos'!$Y$257:$BY$262,MATCH(Q$6,'1-Biens_Immos'!$Y$257:$BY$257,0),FALSE),0)</f>
        <v/>
      </c>
      <c r="R13" s="233">
        <f>IFERROR(VLOOKUP("Terrains",'1-Biens_Immos'!$Y$257:$BY$262,MATCH(R$6,'1-Biens_Immos'!$Y$257:$BY$257,0),FALSE),0)</f>
        <v/>
      </c>
      <c r="S13" s="233">
        <f>IFERROR(VLOOKUP("Terrains",'1-Biens_Immos'!$Y$257:$BY$262,MATCH(S$6,'1-Biens_Immos'!$Y$257:$BY$257,0),FALSE),0)</f>
        <v/>
      </c>
      <c r="T13" s="233">
        <f>IFERROR(VLOOKUP("Terrains",'1-Biens_Immos'!$Y$257:$BY$262,MATCH(T$6,'1-Biens_Immos'!$Y$257:$BY$257,0),FALSE),0)</f>
        <v/>
      </c>
      <c r="U13" s="233">
        <f>IFERROR(VLOOKUP("Terrains",'1-Biens_Immos'!$Y$257:$BY$262,MATCH(U$6,'1-Biens_Immos'!$Y$257:$BY$257,0),FALSE),0)</f>
        <v/>
      </c>
      <c r="V13" s="233">
        <f>IFERROR(VLOOKUP("Terrains",'1-Biens_Immos'!$Y$257:$BY$262,MATCH(V$6,'1-Biens_Immos'!$Y$257:$BY$257,0),FALSE),0)</f>
        <v/>
      </c>
      <c r="W13" s="233">
        <f>IFERROR(VLOOKUP("Terrains",'1-Biens_Immos'!$Y$257:$BY$262,MATCH(W$6,'1-Biens_Immos'!$Y$257:$BY$257,0),FALSE),0)</f>
        <v/>
      </c>
      <c r="X13" s="233">
        <f>IFERROR(VLOOKUP("Terrains",'1-Biens_Immos'!$Y$257:$BY$262,MATCH(X$6,'1-Biens_Immos'!$Y$257:$BY$257,0),FALSE),0)</f>
        <v/>
      </c>
      <c r="Y13" s="233">
        <f>IFERROR(VLOOKUP("Terrains",'1-Biens_Immos'!$Y$257:$BY$262,MATCH(Y$6,'1-Biens_Immos'!$Y$257:$BY$257,0),FALSE),0)</f>
        <v/>
      </c>
      <c r="Z13" s="233">
        <f>IFERROR(VLOOKUP("Terrains",'1-Biens_Immos'!$Y$257:$BY$262,MATCH(Z$6,'1-Biens_Immos'!$Y$257:$BY$257,0),FALSE),0)</f>
        <v/>
      </c>
      <c r="AA13" s="233">
        <f>IFERROR(VLOOKUP("Terrains",'1-Biens_Immos'!$Y$257:$BY$262,MATCH(AA$6,'1-Biens_Immos'!$Y$257:$BY$257,0),FALSE),0)</f>
        <v/>
      </c>
      <c r="AB13" s="233">
        <f>IFERROR(VLOOKUP("Terrains",'1-Biens_Immos'!$Y$257:$BY$262,MATCH(AB$6,'1-Biens_Immos'!$Y$257:$BY$257,0),FALSE),0)</f>
        <v/>
      </c>
      <c r="AC13" s="233">
        <f>IFERROR(VLOOKUP("Terrains",'1-Biens_Immos'!$Y$257:$BY$262,MATCH(AC$6,'1-Biens_Immos'!$Y$257:$BY$257,0),FALSE),0)</f>
        <v/>
      </c>
      <c r="AD13" s="233">
        <f>IFERROR(VLOOKUP("Terrains",'1-Biens_Immos'!$Y$257:$BY$262,MATCH(AD$6,'1-Biens_Immos'!$Y$257:$BY$257,0),FALSE),0)</f>
        <v/>
      </c>
    </row>
    <row r="14" hidden="1" customFormat="1" s="42">
      <c r="A14" s="259" t="inlineStr">
        <is>
          <t>X</t>
        </is>
      </c>
      <c r="B14" s="38" t="n"/>
      <c r="C14" s="53" t="inlineStr">
        <is>
          <t>Constructions - Immobilisations (Année N) :</t>
        </is>
      </c>
      <c r="D14" s="533" t="inlineStr">
        <is>
          <t>2033-C-436</t>
        </is>
      </c>
      <c r="E14" s="233">
        <f>IFERROR(VLOOKUP("Constructions",'1-Biens_Immos'!$Y$257:$BY$262,MATCH(E$6,'1-Biens_Immos'!$Y$257:$BY$257,0),FALSE),0)</f>
        <v/>
      </c>
      <c r="F14" s="233">
        <f>IFERROR(VLOOKUP("Constructions",'1-Biens_Immos'!$Y$257:$BY$262,MATCH(F$6,'1-Biens_Immos'!$Y$257:$BY$257,0),FALSE),0)</f>
        <v/>
      </c>
      <c r="G14" s="233">
        <f>IFERROR(VLOOKUP("Constructions",'1-Biens_Immos'!$Y$257:$BY$262,MATCH(G$6,'1-Biens_Immos'!$Y$257:$BY$257,0),FALSE),0)</f>
        <v/>
      </c>
      <c r="H14" s="233">
        <f>IFERROR(VLOOKUP("Constructions",'1-Biens_Immos'!$Y$257:$BY$262,MATCH(H$6,'1-Biens_Immos'!$Y$257:$BY$257,0),FALSE),0)</f>
        <v/>
      </c>
      <c r="I14" s="233">
        <f>IFERROR(VLOOKUP("Constructions",'1-Biens_Immos'!$Y$257:$BY$262,MATCH(I$6,'1-Biens_Immos'!$Y$257:$BY$257,0),FALSE),0)</f>
        <v/>
      </c>
      <c r="J14" s="233">
        <f>IFERROR(VLOOKUP("Constructions",'1-Biens_Immos'!$Y$257:$BY$262,MATCH(J$6,'1-Biens_Immos'!$Y$257:$BY$257,0),FALSE),0)</f>
        <v/>
      </c>
      <c r="K14" s="233">
        <f>IFERROR(VLOOKUP("Constructions",'1-Biens_Immos'!$Y$257:$BY$262,MATCH(K$6,'1-Biens_Immos'!$Y$257:$BY$257,0),FALSE),0)</f>
        <v/>
      </c>
      <c r="L14" s="233">
        <f>IFERROR(VLOOKUP("Constructions",'1-Biens_Immos'!$Y$257:$BY$262,MATCH(L$6,'1-Biens_Immos'!$Y$257:$BY$257,0),FALSE),0)</f>
        <v/>
      </c>
      <c r="M14" s="233">
        <f>IFERROR(VLOOKUP("Constructions",'1-Biens_Immos'!$Y$257:$BY$262,MATCH(M$6,'1-Biens_Immos'!$Y$257:$BY$257,0),FALSE),0)</f>
        <v/>
      </c>
      <c r="N14" s="233">
        <f>IFERROR(VLOOKUP("Constructions",'1-Biens_Immos'!$Y$257:$BY$262,MATCH(N$6,'1-Biens_Immos'!$Y$257:$BY$257,0),FALSE),0)</f>
        <v/>
      </c>
      <c r="O14" s="233">
        <f>IFERROR(VLOOKUP("Constructions",'1-Biens_Immos'!$Y$257:$BY$262,MATCH(O$6,'1-Biens_Immos'!$Y$257:$BY$257,0),FALSE),0)</f>
        <v/>
      </c>
      <c r="P14" s="233">
        <f>IFERROR(VLOOKUP("Constructions",'1-Biens_Immos'!$Y$257:$BY$262,MATCH(P$6,'1-Biens_Immos'!$Y$257:$BY$257,0),FALSE),0)</f>
        <v/>
      </c>
      <c r="Q14" s="233">
        <f>IFERROR(VLOOKUP("Constructions",'1-Biens_Immos'!$Y$257:$BY$262,MATCH(Q$6,'1-Biens_Immos'!$Y$257:$BY$257,0),FALSE),0)</f>
        <v/>
      </c>
      <c r="R14" s="233">
        <f>IFERROR(VLOOKUP("Constructions",'1-Biens_Immos'!$Y$257:$BY$262,MATCH(R$6,'1-Biens_Immos'!$Y$257:$BY$257,0),FALSE),0)</f>
        <v/>
      </c>
      <c r="S14" s="233">
        <f>IFERROR(VLOOKUP("Constructions",'1-Biens_Immos'!$Y$257:$BY$262,MATCH(S$6,'1-Biens_Immos'!$Y$257:$BY$257,0),FALSE),0)</f>
        <v/>
      </c>
      <c r="T14" s="233">
        <f>IFERROR(VLOOKUP("Constructions",'1-Biens_Immos'!$Y$257:$BY$262,MATCH(T$6,'1-Biens_Immos'!$Y$257:$BY$257,0),FALSE),0)</f>
        <v/>
      </c>
      <c r="U14" s="233">
        <f>IFERROR(VLOOKUP("Constructions",'1-Biens_Immos'!$Y$257:$BY$262,MATCH(U$6,'1-Biens_Immos'!$Y$257:$BY$257,0),FALSE),0)</f>
        <v/>
      </c>
      <c r="V14" s="233">
        <f>IFERROR(VLOOKUP("Constructions",'1-Biens_Immos'!$Y$257:$BY$262,MATCH(V$6,'1-Biens_Immos'!$Y$257:$BY$257,0),FALSE),0)</f>
        <v/>
      </c>
      <c r="W14" s="233">
        <f>IFERROR(VLOOKUP("Constructions",'1-Biens_Immos'!$Y$257:$BY$262,MATCH(W$6,'1-Biens_Immos'!$Y$257:$BY$257,0),FALSE),0)</f>
        <v/>
      </c>
      <c r="X14" s="233">
        <f>IFERROR(VLOOKUP("Constructions",'1-Biens_Immos'!$Y$257:$BY$262,MATCH(X$6,'1-Biens_Immos'!$Y$257:$BY$257,0),FALSE),0)</f>
        <v/>
      </c>
      <c r="Y14" s="233">
        <f>IFERROR(VLOOKUP("Constructions",'1-Biens_Immos'!$Y$257:$BY$262,MATCH(Y$6,'1-Biens_Immos'!$Y$257:$BY$257,0),FALSE),0)</f>
        <v/>
      </c>
      <c r="Z14" s="233">
        <f>IFERROR(VLOOKUP("Constructions",'1-Biens_Immos'!$Y$257:$BY$262,MATCH(Z$6,'1-Biens_Immos'!$Y$257:$BY$257,0),FALSE),0)</f>
        <v/>
      </c>
      <c r="AA14" s="233">
        <f>IFERROR(VLOOKUP("Constructions",'1-Biens_Immos'!$Y$257:$BY$262,MATCH(AA$6,'1-Biens_Immos'!$Y$257:$BY$257,0),FALSE),0)</f>
        <v/>
      </c>
      <c r="AB14" s="233">
        <f>IFERROR(VLOOKUP("Constructions",'1-Biens_Immos'!$Y$257:$BY$262,MATCH(AB$6,'1-Biens_Immos'!$Y$257:$BY$257,0),FALSE),0)</f>
        <v/>
      </c>
      <c r="AC14" s="233">
        <f>IFERROR(VLOOKUP("Constructions",'1-Biens_Immos'!$Y$257:$BY$262,MATCH(AC$6,'1-Biens_Immos'!$Y$257:$BY$257,0),FALSE),0)</f>
        <v/>
      </c>
      <c r="AD14" s="233">
        <f>IFERROR(VLOOKUP("Constructions",'1-Biens_Immos'!$Y$257:$BY$262,MATCH(AD$6,'1-Biens_Immos'!$Y$257:$BY$257,0),FALSE),0)</f>
        <v/>
      </c>
    </row>
    <row r="15" hidden="1" customFormat="1" s="42">
      <c r="A15" s="259" t="inlineStr">
        <is>
          <t>x</t>
        </is>
      </c>
      <c r="B15" s="38" t="n"/>
      <c r="C15" s="53" t="inlineStr">
        <is>
          <t>Installations générales, aménagements divers (Année N) :</t>
        </is>
      </c>
      <c r="D15" s="533" t="inlineStr">
        <is>
          <t>2033-C-456</t>
        </is>
      </c>
      <c r="E15" s="233">
        <f>IFERROR(VLOOKUP("Installations générales, aménagements divers",'1-Biens_Immos'!$Y$257:$BY$262,MATCH(E$6,'1-Biens_Immos'!$Y$257:$BY$257,0),FALSE),0)</f>
        <v/>
      </c>
      <c r="F15" s="233">
        <f>IFERROR(VLOOKUP("Installations générales, aménagements divers",'1-Biens_Immos'!$Y$257:$BY$262,MATCH(F$6,'1-Biens_Immos'!$Y$257:$BY$257,0),FALSE),0)</f>
        <v/>
      </c>
      <c r="G15" s="233">
        <f>IFERROR(VLOOKUP("Installations générales, aménagements divers",'1-Biens_Immos'!$Y$257:$BY$262,MATCH(G$6,'1-Biens_Immos'!$Y$257:$BY$257,0),FALSE),0)</f>
        <v/>
      </c>
      <c r="H15" s="233">
        <f>IFERROR(VLOOKUP("Installations générales, aménagements divers",'1-Biens_Immos'!$Y$257:$BY$262,MATCH(H$6,'1-Biens_Immos'!$Y$257:$BY$257,0),FALSE),0)</f>
        <v/>
      </c>
      <c r="I15" s="233">
        <f>IFERROR(VLOOKUP("Installations générales, aménagements divers",'1-Biens_Immos'!$Y$257:$BY$262,MATCH(I$6,'1-Biens_Immos'!$Y$257:$BY$257,0),FALSE),0)</f>
        <v/>
      </c>
      <c r="J15" s="233">
        <f>IFERROR(VLOOKUP("Installations générales, aménagements divers",'1-Biens_Immos'!$Y$257:$BY$262,MATCH(J$6,'1-Biens_Immos'!$Y$257:$BY$257,0),FALSE),0)</f>
        <v/>
      </c>
      <c r="K15" s="233">
        <f>IFERROR(VLOOKUP("Installations générales, aménagements divers",'1-Biens_Immos'!$Y$257:$BY$262,MATCH(K$6,'1-Biens_Immos'!$Y$257:$BY$257,0),FALSE),0)</f>
        <v/>
      </c>
      <c r="L15" s="233">
        <f>IFERROR(VLOOKUP("Installations générales, aménagements divers",'1-Biens_Immos'!$Y$257:$BY$262,MATCH(L$6,'1-Biens_Immos'!$Y$257:$BY$257,0),FALSE),0)</f>
        <v/>
      </c>
      <c r="M15" s="233">
        <f>IFERROR(VLOOKUP("Installations générales, aménagements divers",'1-Biens_Immos'!$Y$257:$BY$262,MATCH(M$6,'1-Biens_Immos'!$Y$257:$BY$257,0),FALSE),0)</f>
        <v/>
      </c>
      <c r="N15" s="233">
        <f>IFERROR(VLOOKUP("Installations générales, aménagements divers",'1-Biens_Immos'!$Y$257:$BY$262,MATCH(N$6,'1-Biens_Immos'!$Y$257:$BY$257,0),FALSE),0)</f>
        <v/>
      </c>
      <c r="O15" s="233">
        <f>IFERROR(VLOOKUP("Installations générales, aménagements divers",'1-Biens_Immos'!$Y$257:$BY$262,MATCH(O$6,'1-Biens_Immos'!$Y$257:$BY$257,0),FALSE),0)</f>
        <v/>
      </c>
      <c r="P15" s="233">
        <f>IFERROR(VLOOKUP("Installations générales, aménagements divers",'1-Biens_Immos'!$Y$257:$BY$262,MATCH(P$6,'1-Biens_Immos'!$Y$257:$BY$257,0),FALSE),0)</f>
        <v/>
      </c>
      <c r="Q15" s="233">
        <f>IFERROR(VLOOKUP("Installations générales, aménagements divers",'1-Biens_Immos'!$Y$257:$BY$262,MATCH(Q$6,'1-Biens_Immos'!$Y$257:$BY$257,0),FALSE),0)</f>
        <v/>
      </c>
      <c r="R15" s="233">
        <f>IFERROR(VLOOKUP("Installations générales, aménagements divers",'1-Biens_Immos'!$Y$257:$BY$262,MATCH(R$6,'1-Biens_Immos'!$Y$257:$BY$257,0),FALSE),0)</f>
        <v/>
      </c>
      <c r="S15" s="233">
        <f>IFERROR(VLOOKUP("Installations générales, aménagements divers",'1-Biens_Immos'!$Y$257:$BY$262,MATCH(S$6,'1-Biens_Immos'!$Y$257:$BY$257,0),FALSE),0)</f>
        <v/>
      </c>
      <c r="T15" s="233">
        <f>IFERROR(VLOOKUP("Installations générales, aménagements divers",'1-Biens_Immos'!$Y$257:$BY$262,MATCH(T$6,'1-Biens_Immos'!$Y$257:$BY$257,0),FALSE),0)</f>
        <v/>
      </c>
      <c r="U15" s="233">
        <f>IFERROR(VLOOKUP("Installations générales, aménagements divers",'1-Biens_Immos'!$Y$257:$BY$262,MATCH(U$6,'1-Biens_Immos'!$Y$257:$BY$257,0),FALSE),0)</f>
        <v/>
      </c>
      <c r="V15" s="233">
        <f>IFERROR(VLOOKUP("Installations générales, aménagements divers",'1-Biens_Immos'!$Y$257:$BY$262,MATCH(V$6,'1-Biens_Immos'!$Y$257:$BY$257,0),FALSE),0)</f>
        <v/>
      </c>
      <c r="W15" s="233">
        <f>IFERROR(VLOOKUP("Installations générales, aménagements divers",'1-Biens_Immos'!$Y$257:$BY$262,MATCH(W$6,'1-Biens_Immos'!$Y$257:$BY$257,0),FALSE),0)</f>
        <v/>
      </c>
      <c r="X15" s="233">
        <f>IFERROR(VLOOKUP("Installations générales, aménagements divers",'1-Biens_Immos'!$Y$257:$BY$262,MATCH(X$6,'1-Biens_Immos'!$Y$257:$BY$257,0),FALSE),0)</f>
        <v/>
      </c>
      <c r="Y15" s="233">
        <f>IFERROR(VLOOKUP("Installations générales, aménagements divers",'1-Biens_Immos'!$Y$257:$BY$262,MATCH(Y$6,'1-Biens_Immos'!$Y$257:$BY$257,0),FALSE),0)</f>
        <v/>
      </c>
      <c r="Z15" s="233">
        <f>IFERROR(VLOOKUP("Installations générales, aménagements divers",'1-Biens_Immos'!$Y$257:$BY$262,MATCH(Z$6,'1-Biens_Immos'!$Y$257:$BY$257,0),FALSE),0)</f>
        <v/>
      </c>
      <c r="AA15" s="233">
        <f>IFERROR(VLOOKUP("Installations générales, aménagements divers",'1-Biens_Immos'!$Y$257:$BY$262,MATCH(AA$6,'1-Biens_Immos'!$Y$257:$BY$257,0),FALSE),0)</f>
        <v/>
      </c>
      <c r="AB15" s="233">
        <f>IFERROR(VLOOKUP("Installations générales, aménagements divers",'1-Biens_Immos'!$Y$257:$BY$262,MATCH(AB$6,'1-Biens_Immos'!$Y$257:$BY$257,0),FALSE),0)</f>
        <v/>
      </c>
      <c r="AC15" s="233">
        <f>IFERROR(VLOOKUP("Installations générales, aménagements divers",'1-Biens_Immos'!$Y$257:$BY$262,MATCH(AC$6,'1-Biens_Immos'!$Y$257:$BY$257,0),FALSE),0)</f>
        <v/>
      </c>
      <c r="AD15" s="233">
        <f>IFERROR(VLOOKUP("Installations générales, aménagements divers",'1-Biens_Immos'!$Y$257:$BY$262,MATCH(AD$6,'1-Biens_Immos'!$Y$257:$BY$257,0),FALSE),0)</f>
        <v/>
      </c>
    </row>
    <row r="16" hidden="1" customFormat="1" s="42">
      <c r="A16" s="259" t="inlineStr">
        <is>
          <t>X</t>
        </is>
      </c>
      <c r="B16" s="38" t="n"/>
      <c r="C16" s="53" t="inlineStr">
        <is>
          <t>Autres immobilisations corporelles (Année N) :</t>
        </is>
      </c>
      <c r="D16" s="533" t="inlineStr">
        <is>
          <t>2033-C-476</t>
        </is>
      </c>
      <c r="E16" s="233">
        <f>IFERROR(VLOOKUP("Autres immobilisations corporelles",'1-Biens_Immos'!$Y$257:$BY$262,MATCH(E$6,'1-Biens_Immos'!$Y$257:$BY$257,0),FALSE),0)</f>
        <v/>
      </c>
      <c r="F16" s="233">
        <f>IFERROR(VLOOKUP("Autres immobilisations corporelles",'1-Biens_Immos'!$Y$257:$BY$262,MATCH(F$6,'1-Biens_Immos'!$Y$257:$BY$257,0),FALSE),0)</f>
        <v/>
      </c>
      <c r="G16" s="233">
        <f>IFERROR(VLOOKUP("Autres immobilisations corporelles",'1-Biens_Immos'!$Y$257:$BY$262,MATCH(G$6,'1-Biens_Immos'!$Y$257:$BY$257,0),FALSE),0)</f>
        <v/>
      </c>
      <c r="H16" s="233">
        <f>IFERROR(VLOOKUP("Autres immobilisations corporelles",'1-Biens_Immos'!$Y$257:$BY$262,MATCH(H$6,'1-Biens_Immos'!$Y$257:$BY$257,0),FALSE),0)</f>
        <v/>
      </c>
      <c r="I16" s="233">
        <f>IFERROR(VLOOKUP("Autres immobilisations corporelles",'1-Biens_Immos'!$Y$257:$BY$262,MATCH(I$6,'1-Biens_Immos'!$Y$257:$BY$257,0),FALSE),0)</f>
        <v/>
      </c>
      <c r="J16" s="233">
        <f>IFERROR(VLOOKUP("Autres immobilisations corporelles",'1-Biens_Immos'!$Y$257:$BY$262,MATCH(J$6,'1-Biens_Immos'!$Y$257:$BY$257,0),FALSE),0)</f>
        <v/>
      </c>
      <c r="K16" s="233">
        <f>IFERROR(VLOOKUP("Autres immobilisations corporelles",'1-Biens_Immos'!$Y$257:$BY$262,MATCH(K$6,'1-Biens_Immos'!$Y$257:$BY$257,0),FALSE),0)</f>
        <v/>
      </c>
      <c r="L16" s="233">
        <f>IFERROR(VLOOKUP("Autres immobilisations corporelles",'1-Biens_Immos'!$Y$257:$BY$262,MATCH(L$6,'1-Biens_Immos'!$Y$257:$BY$257,0),FALSE),0)</f>
        <v/>
      </c>
      <c r="M16" s="233">
        <f>IFERROR(VLOOKUP("Autres immobilisations corporelles",'1-Biens_Immos'!$Y$257:$BY$262,MATCH(M$6,'1-Biens_Immos'!$Y$257:$BY$257,0),FALSE),0)</f>
        <v/>
      </c>
      <c r="N16" s="233">
        <f>IFERROR(VLOOKUP("Autres immobilisations corporelles",'1-Biens_Immos'!$Y$257:$BY$262,MATCH(N$6,'1-Biens_Immos'!$Y$257:$BY$257,0),FALSE),0)</f>
        <v/>
      </c>
      <c r="O16" s="233">
        <f>IFERROR(VLOOKUP("Autres immobilisations corporelles",'1-Biens_Immos'!$Y$257:$BY$262,MATCH(O$6,'1-Biens_Immos'!$Y$257:$BY$257,0),FALSE),0)</f>
        <v/>
      </c>
      <c r="P16" s="233">
        <f>IFERROR(VLOOKUP("Autres immobilisations corporelles",'1-Biens_Immos'!$Y$257:$BY$262,MATCH(P$6,'1-Biens_Immos'!$Y$257:$BY$257,0),FALSE),0)</f>
        <v/>
      </c>
      <c r="Q16" s="233">
        <f>IFERROR(VLOOKUP("Autres immobilisations corporelles",'1-Biens_Immos'!$Y$257:$BY$262,MATCH(Q$6,'1-Biens_Immos'!$Y$257:$BY$257,0),FALSE),0)</f>
        <v/>
      </c>
      <c r="R16" s="233">
        <f>IFERROR(VLOOKUP("Autres immobilisations corporelles",'1-Biens_Immos'!$Y$257:$BY$262,MATCH(R$6,'1-Biens_Immos'!$Y$257:$BY$257,0),FALSE),0)</f>
        <v/>
      </c>
      <c r="S16" s="233">
        <f>IFERROR(VLOOKUP("Autres immobilisations corporelles",'1-Biens_Immos'!$Y$257:$BY$262,MATCH(S$6,'1-Biens_Immos'!$Y$257:$BY$257,0),FALSE),0)</f>
        <v/>
      </c>
      <c r="T16" s="233">
        <f>IFERROR(VLOOKUP("Autres immobilisations corporelles",'1-Biens_Immos'!$Y$257:$BY$262,MATCH(T$6,'1-Biens_Immos'!$Y$257:$BY$257,0),FALSE),0)</f>
        <v/>
      </c>
      <c r="U16" s="233">
        <f>IFERROR(VLOOKUP("Autres immobilisations corporelles",'1-Biens_Immos'!$Y$257:$BY$262,MATCH(U$6,'1-Biens_Immos'!$Y$257:$BY$257,0),FALSE),0)</f>
        <v/>
      </c>
      <c r="V16" s="233">
        <f>IFERROR(VLOOKUP("Autres immobilisations corporelles",'1-Biens_Immos'!$Y$257:$BY$262,MATCH(V$6,'1-Biens_Immos'!$Y$257:$BY$257,0),FALSE),0)</f>
        <v/>
      </c>
      <c r="W16" s="233">
        <f>IFERROR(VLOOKUP("Autres immobilisations corporelles",'1-Biens_Immos'!$Y$257:$BY$262,MATCH(W$6,'1-Biens_Immos'!$Y$257:$BY$257,0),FALSE),0)</f>
        <v/>
      </c>
      <c r="X16" s="233">
        <f>IFERROR(VLOOKUP("Autres immobilisations corporelles",'1-Biens_Immos'!$Y$257:$BY$262,MATCH(X$6,'1-Biens_Immos'!$Y$257:$BY$257,0),FALSE),0)</f>
        <v/>
      </c>
      <c r="Y16" s="233">
        <f>IFERROR(VLOOKUP("Autres immobilisations corporelles",'1-Biens_Immos'!$Y$257:$BY$262,MATCH(Y$6,'1-Biens_Immos'!$Y$257:$BY$257,0),FALSE),0)</f>
        <v/>
      </c>
      <c r="Z16" s="233">
        <f>IFERROR(VLOOKUP("Autres immobilisations corporelles",'1-Biens_Immos'!$Y$257:$BY$262,MATCH(Z$6,'1-Biens_Immos'!$Y$257:$BY$257,0),FALSE),0)</f>
        <v/>
      </c>
      <c r="AA16" s="233">
        <f>IFERROR(VLOOKUP("Autres immobilisations corporelles",'1-Biens_Immos'!$Y$257:$BY$262,MATCH(AA$6,'1-Biens_Immos'!$Y$257:$BY$257,0),FALSE),0)</f>
        <v/>
      </c>
      <c r="AB16" s="233">
        <f>IFERROR(VLOOKUP("Autres immobilisations corporelles",'1-Biens_Immos'!$Y$257:$BY$262,MATCH(AB$6,'1-Biens_Immos'!$Y$257:$BY$257,0),FALSE),0)</f>
        <v/>
      </c>
      <c r="AC16" s="233">
        <f>IFERROR(VLOOKUP("Autres immobilisations corporelles",'1-Biens_Immos'!$Y$257:$BY$262,MATCH(AC$6,'1-Biens_Immos'!$Y$257:$BY$257,0),FALSE),0)</f>
        <v/>
      </c>
      <c r="AD16" s="233">
        <f>IFERROR(VLOOKUP("Autres immobilisations corporelles",'1-Biens_Immos'!$Y$257:$BY$262,MATCH(AD$6,'1-Biens_Immos'!$Y$257:$BY$257,0),FALSE),0)</f>
        <v/>
      </c>
    </row>
    <row r="17" hidden="1" customFormat="1" s="42">
      <c r="A17" s="259" t="inlineStr">
        <is>
          <t>X</t>
        </is>
      </c>
      <c r="B17" s="38" t="n"/>
      <c r="C17" s="53" t="inlineStr">
        <is>
          <t>Immobilisations : Valeur brute des immobilisations à la fin  de l'exercice</t>
        </is>
      </c>
      <c r="D17" s="45" t="inlineStr">
        <is>
          <t>2033-C-496</t>
        </is>
      </c>
      <c r="E17" s="233">
        <f>SUM(E13:E16)</f>
        <v/>
      </c>
      <c r="F17" s="233">
        <f>SUM(F13:F16)</f>
        <v/>
      </c>
      <c r="G17" s="233">
        <f>SUM(G13:G16)</f>
        <v/>
      </c>
      <c r="H17" s="233">
        <f>SUM(H13:H16)</f>
        <v/>
      </c>
      <c r="I17" s="233">
        <f>SUM(I13:I16)</f>
        <v/>
      </c>
      <c r="J17" s="233">
        <f>SUM(J13:J16)</f>
        <v/>
      </c>
      <c r="K17" s="233">
        <f>SUM(K13:K16)</f>
        <v/>
      </c>
      <c r="L17" s="233">
        <f>SUM(L13:L16)</f>
        <v/>
      </c>
      <c r="M17" s="233">
        <f>SUM(M13:M16)</f>
        <v/>
      </c>
      <c r="N17" s="233">
        <f>SUM(N13:N16)</f>
        <v/>
      </c>
      <c r="O17" s="233">
        <f>SUM(O13:O16)</f>
        <v/>
      </c>
      <c r="P17" s="233">
        <f>SUM(P13:P16)</f>
        <v/>
      </c>
      <c r="Q17" s="233">
        <f>SUM(Q13:Q16)</f>
        <v/>
      </c>
      <c r="R17" s="233">
        <f>SUM(R13:R16)</f>
        <v/>
      </c>
      <c r="S17" s="233">
        <f>SUM(S13:S16)</f>
        <v/>
      </c>
      <c r="T17" s="233">
        <f>SUM(T13:T16)</f>
        <v/>
      </c>
      <c r="U17" s="233">
        <f>SUM(U13:U16)</f>
        <v/>
      </c>
      <c r="V17" s="233">
        <f>SUM(V13:V16)</f>
        <v/>
      </c>
      <c r="W17" s="233">
        <f>SUM(W13:W16)</f>
        <v/>
      </c>
      <c r="X17" s="233">
        <f>SUM(X13:X16)</f>
        <v/>
      </c>
      <c r="Y17" s="233">
        <f>SUM(Y13:Y16)</f>
        <v/>
      </c>
      <c r="Z17" s="233">
        <f>SUM(Z13:Z16)</f>
        <v/>
      </c>
      <c r="AA17" s="233">
        <f>SUM(AA13:AA16)</f>
        <v/>
      </c>
      <c r="AB17" s="233">
        <f>SUM(AB13:AB16)</f>
        <v/>
      </c>
      <c r="AC17" s="233">
        <f>SUM(AC13:AC16)</f>
        <v/>
      </c>
      <c r="AD17" s="233">
        <f>SUM(AD13:AD16)</f>
        <v/>
      </c>
    </row>
    <row r="18" hidden="1" customFormat="1" s="42">
      <c r="B18" s="38" t="n"/>
      <c r="C18" s="52" t="n"/>
      <c r="E18" s="234" t="n"/>
      <c r="F18" s="234" t="n"/>
      <c r="G18" s="234" t="n"/>
      <c r="H18" s="234" t="n"/>
      <c r="I18" s="234" t="n"/>
      <c r="J18" s="234" t="n"/>
      <c r="K18" s="234" t="n"/>
      <c r="L18" s="234" t="n"/>
      <c r="M18" s="234" t="n"/>
      <c r="N18" s="234" t="n"/>
      <c r="O18" s="234" t="n"/>
      <c r="P18" s="234" t="n"/>
      <c r="Q18" s="234" t="n"/>
      <c r="R18" s="234" t="n"/>
      <c r="S18" s="234" t="n"/>
      <c r="T18" s="234" t="n"/>
      <c r="U18" s="234" t="n"/>
      <c r="V18" s="234" t="n"/>
      <c r="W18" s="234" t="n"/>
      <c r="X18" s="234" t="n"/>
      <c r="Y18" s="234" t="n"/>
      <c r="Z18" s="234" t="n"/>
      <c r="AA18" s="234" t="n"/>
      <c r="AB18" s="234" t="n"/>
      <c r="AC18" s="234" t="n"/>
      <c r="AD18" s="234" t="n"/>
    </row>
    <row r="19" hidden="1" customFormat="1" s="42">
      <c r="A19" s="259" t="inlineStr">
        <is>
          <t>X</t>
        </is>
      </c>
      <c r="B19" s="38" t="n"/>
      <c r="C19" s="53" t="inlineStr">
        <is>
          <t>Terrains - Cumul Amortissements (Année N-1) :</t>
        </is>
      </c>
      <c r="D19" s="533" t="inlineStr">
        <is>
          <t>2033-C-510</t>
        </is>
      </c>
      <c r="E19" s="337" t="n">
        <v>0</v>
      </c>
      <c r="F19" s="233">
        <f>IFERROR(VLOOKUP("Terrains",'1-Biens_Immos'!$Y$263:$BY$268,MATCH(F$6-1,'1-Biens_Immos'!$Y$263:$BY$263,0),FALSE),0)+E19</f>
        <v/>
      </c>
      <c r="G19" s="233">
        <f>IFERROR(VLOOKUP("Terrains",'1-Biens_Immos'!$Y$263:$BY$268,MATCH(G$6-1,'1-Biens_Immos'!$Y$263:$BY$263,0),FALSE),0)+F19</f>
        <v/>
      </c>
      <c r="H19" s="233">
        <f>IFERROR(VLOOKUP("Terrains",'1-Biens_Immos'!$Y$263:$BY$268,MATCH(H$6-1,'1-Biens_Immos'!$Y$263:$BY$263,0),FALSE),0)+G19</f>
        <v/>
      </c>
      <c r="I19" s="233">
        <f>IFERROR(VLOOKUP("Terrains",'1-Biens_Immos'!$Y$263:$BY$268,MATCH(I$6-1,'1-Biens_Immos'!$Y$263:$BY$263,0),FALSE),0)+H19</f>
        <v/>
      </c>
      <c r="J19" s="233">
        <f>IFERROR(VLOOKUP("Terrains",'1-Biens_Immos'!$Y$263:$BY$268,MATCH(J$6-1,'1-Biens_Immos'!$Y$263:$BY$263,0),FALSE),0)+I19</f>
        <v/>
      </c>
      <c r="K19" s="233">
        <f>IFERROR(VLOOKUP("Terrains",'1-Biens_Immos'!$Y$263:$BY$268,MATCH(K$6-1,'1-Biens_Immos'!$Y$263:$BY$263,0),FALSE),0)+J19</f>
        <v/>
      </c>
      <c r="L19" s="233">
        <f>IFERROR(VLOOKUP("Terrains",'1-Biens_Immos'!$Y$263:$BY$268,MATCH(L$6-1,'1-Biens_Immos'!$Y$263:$BY$263,0),FALSE),0)+K19</f>
        <v/>
      </c>
      <c r="M19" s="233">
        <f>IFERROR(VLOOKUP("Terrains",'1-Biens_Immos'!$Y$263:$BY$268,MATCH(M$6-1,'1-Biens_Immos'!$Y$263:$BY$263,0),FALSE),0)+L19</f>
        <v/>
      </c>
      <c r="N19" s="233">
        <f>IFERROR(VLOOKUP("Terrains",'1-Biens_Immos'!$Y$263:$BY$268,MATCH(N$6-1,'1-Biens_Immos'!$Y$263:$BY$263,0),FALSE),0)+M19</f>
        <v/>
      </c>
      <c r="O19" s="233">
        <f>IFERROR(VLOOKUP("Terrains",'1-Biens_Immos'!$Y$263:$BY$268,MATCH(O$6-1,'1-Biens_Immos'!$Y$263:$BY$263,0),FALSE),0)+N19</f>
        <v/>
      </c>
      <c r="P19" s="233">
        <f>IFERROR(VLOOKUP("Terrains",'1-Biens_Immos'!$Y$263:$BY$268,MATCH(P$6-1,'1-Biens_Immos'!$Y$263:$BY$263,0),FALSE),0)+O19</f>
        <v/>
      </c>
      <c r="Q19" s="233">
        <f>IFERROR(VLOOKUP("Terrains",'1-Biens_Immos'!$Y$263:$BY$268,MATCH(Q$6-1,'1-Biens_Immos'!$Y$263:$BY$263,0),FALSE),0)+P19</f>
        <v/>
      </c>
      <c r="R19" s="233">
        <f>IFERROR(VLOOKUP("Terrains",'1-Biens_Immos'!$Y$263:$BY$268,MATCH(R$6-1,'1-Biens_Immos'!$Y$263:$BY$263,0),FALSE),0)+Q19</f>
        <v/>
      </c>
      <c r="S19" s="233">
        <f>IFERROR(VLOOKUP("Terrains",'1-Biens_Immos'!$Y$263:$BY$268,MATCH(S$6-1,'1-Biens_Immos'!$Y$263:$BY$263,0),FALSE),0)+R19</f>
        <v/>
      </c>
      <c r="T19" s="233">
        <f>IFERROR(VLOOKUP("Terrains",'1-Biens_Immos'!$Y$263:$BY$268,MATCH(T$6-1,'1-Biens_Immos'!$Y$263:$BY$263,0),FALSE),0)+S19</f>
        <v/>
      </c>
      <c r="U19" s="233">
        <f>IFERROR(VLOOKUP("Terrains",'1-Biens_Immos'!$Y$263:$BY$268,MATCH(U$6-1,'1-Biens_Immos'!$Y$263:$BY$263,0),FALSE),0)+T19</f>
        <v/>
      </c>
      <c r="V19" s="233">
        <f>IFERROR(VLOOKUP("Terrains",'1-Biens_Immos'!$Y$263:$BY$268,MATCH(V$6-1,'1-Biens_Immos'!$Y$263:$BY$263,0),FALSE),0)+U19</f>
        <v/>
      </c>
      <c r="W19" s="233">
        <f>IFERROR(VLOOKUP("Terrains",'1-Biens_Immos'!$Y$263:$BY$268,MATCH(W$6-1,'1-Biens_Immos'!$Y$263:$BY$263,0),FALSE),0)+V19</f>
        <v/>
      </c>
      <c r="X19" s="233">
        <f>IFERROR(VLOOKUP("Terrains",'1-Biens_Immos'!$Y$263:$BY$268,MATCH(X$6-1,'1-Biens_Immos'!$Y$263:$BY$263,0),FALSE),0)+W19</f>
        <v/>
      </c>
      <c r="Y19" s="233">
        <f>IFERROR(VLOOKUP("Terrains",'1-Biens_Immos'!$Y$263:$BY$268,MATCH(Y$6-1,'1-Biens_Immos'!$Y$263:$BY$263,0),FALSE),0)+X19</f>
        <v/>
      </c>
      <c r="Z19" s="233">
        <f>IFERROR(VLOOKUP("Terrains",'1-Biens_Immos'!$Y$263:$BY$268,MATCH(Z$6-1,'1-Biens_Immos'!$Y$263:$BY$263,0),FALSE),0)+Y19</f>
        <v/>
      </c>
      <c r="AA19" s="233">
        <f>IFERROR(VLOOKUP("Terrains",'1-Biens_Immos'!$Y$263:$BY$268,MATCH(AA$6-1,'1-Biens_Immos'!$Y$263:$BY$263,0),FALSE),0)+Z19</f>
        <v/>
      </c>
      <c r="AB19" s="233">
        <f>IFERROR(VLOOKUP("Terrains",'1-Biens_Immos'!$Y$263:$BY$268,MATCH(AB$6-1,'1-Biens_Immos'!$Y$263:$BY$263,0),FALSE),0)+AA19</f>
        <v/>
      </c>
      <c r="AC19" s="233">
        <f>IFERROR(VLOOKUP("Terrains",'1-Biens_Immos'!$Y$263:$BY$268,MATCH(AC$6-1,'1-Biens_Immos'!$Y$263:$BY$263,0),FALSE),0)+AB19</f>
        <v/>
      </c>
      <c r="AD19" s="233">
        <f>IFERROR(VLOOKUP("Terrains",'1-Biens_Immos'!$Y$263:$BY$268,MATCH(AD$6-1,'1-Biens_Immos'!$Y$263:$BY$263,0),FALSE),0)+AC19</f>
        <v/>
      </c>
    </row>
    <row r="20" hidden="1" customFormat="1" s="42">
      <c r="A20" s="259" t="inlineStr">
        <is>
          <t>X</t>
        </is>
      </c>
      <c r="B20" s="38" t="n"/>
      <c r="C20" s="53" t="inlineStr">
        <is>
          <t>Constructions - Cumul Amortissements (Année N-1) :</t>
        </is>
      </c>
      <c r="D20" s="533" t="inlineStr">
        <is>
          <t>2033-C-520</t>
        </is>
      </c>
      <c r="E20" s="337" t="n">
        <v>0</v>
      </c>
      <c r="F20" s="233">
        <f>(IFERROR(VLOOKUP("Constructions",'1-Biens_Immos'!$Y$263:$BY$268,MATCH(F$6-1,'1-Biens_Immos'!$Y$263:$BY$263,0),FALSE),0)+E20)*E121+E124</f>
        <v/>
      </c>
      <c r="G20" s="233">
        <f>(IFERROR(VLOOKUP("Constructions",'1-Biens_Immos'!$Y$263:$BY$268,MATCH(G$6-1,'1-Biens_Immos'!$Y$263:$BY$263,0),FALSE),0)+F20)*F121+F124</f>
        <v/>
      </c>
      <c r="H20" s="233">
        <f>(IFERROR(VLOOKUP("Constructions",'1-Biens_Immos'!$Y$263:$BY$268,MATCH(H$6-1,'1-Biens_Immos'!$Y$263:$BY$263,0),FALSE),0)+G20)*G121+G124</f>
        <v/>
      </c>
      <c r="I20" s="233">
        <f>(IFERROR(VLOOKUP("Constructions",'1-Biens_Immos'!$Y$263:$BY$268,MATCH(I$6-1,'1-Biens_Immos'!$Y$263:$BY$263,0),FALSE),0)+H20)*H121+H124</f>
        <v/>
      </c>
      <c r="J20" s="233">
        <f>(IFERROR(VLOOKUP("Constructions",'1-Biens_Immos'!$Y$263:$BY$268,MATCH(J$6-1,'1-Biens_Immos'!$Y$263:$BY$263,0),FALSE),0)+I20)*I121+I124</f>
        <v/>
      </c>
      <c r="K20" s="233">
        <f>(IFERROR(VLOOKUP("Constructions",'1-Biens_Immos'!$Y$263:$BY$268,MATCH(K$6-1,'1-Biens_Immos'!$Y$263:$BY$263,0),FALSE),0)+J20)*J121+J124</f>
        <v/>
      </c>
      <c r="L20" s="233">
        <f>(IFERROR(VLOOKUP("Constructions",'1-Biens_Immos'!$Y$263:$BY$268,MATCH(L$6-1,'1-Biens_Immos'!$Y$263:$BY$263,0),FALSE),0)+K20)*K121+K124</f>
        <v/>
      </c>
      <c r="M20" s="233">
        <f>(IFERROR(VLOOKUP("Constructions",'1-Biens_Immos'!$Y$263:$BY$268,MATCH(M$6-1,'1-Biens_Immos'!$Y$263:$BY$263,0),FALSE),0)+L20)*L121+L124</f>
        <v/>
      </c>
      <c r="N20" s="233">
        <f>(IFERROR(VLOOKUP("Constructions",'1-Biens_Immos'!$Y$263:$BY$268,MATCH(N$6-1,'1-Biens_Immos'!$Y$263:$BY$263,0),FALSE),0)+M20)*M121+M124</f>
        <v/>
      </c>
      <c r="O20" s="233">
        <f>(IFERROR(VLOOKUP("Constructions",'1-Biens_Immos'!$Y$263:$BY$268,MATCH(O$6-1,'1-Biens_Immos'!$Y$263:$BY$263,0),FALSE),0)+N20)*N121+N124</f>
        <v/>
      </c>
      <c r="P20" s="233">
        <f>(IFERROR(VLOOKUP("Constructions",'1-Biens_Immos'!$Y$263:$BY$268,MATCH(P$6-1,'1-Biens_Immos'!$Y$263:$BY$263,0),FALSE),0)+O20)*O121+O124</f>
        <v/>
      </c>
      <c r="Q20" s="233">
        <f>(IFERROR(VLOOKUP("Constructions",'1-Biens_Immos'!$Y$263:$BY$268,MATCH(Q$6-1,'1-Biens_Immos'!$Y$263:$BY$263,0),FALSE),0)+P20)*P121+P124</f>
        <v/>
      </c>
      <c r="R20" s="233">
        <f>(IFERROR(VLOOKUP("Constructions",'1-Biens_Immos'!$Y$263:$BY$268,MATCH(R$6-1,'1-Biens_Immos'!$Y$263:$BY$263,0),FALSE),0)+Q20)*Q121+Q124</f>
        <v/>
      </c>
      <c r="S20" s="233">
        <f>(IFERROR(VLOOKUP("Constructions",'1-Biens_Immos'!$Y$263:$BY$268,MATCH(S$6-1,'1-Biens_Immos'!$Y$263:$BY$263,0),FALSE),0)+R20)*R121+R124</f>
        <v/>
      </c>
      <c r="T20" s="233">
        <f>(IFERROR(VLOOKUP("Constructions",'1-Biens_Immos'!$Y$263:$BY$268,MATCH(T$6-1,'1-Biens_Immos'!$Y$263:$BY$263,0),FALSE),0)+S20)*S121+S124</f>
        <v/>
      </c>
      <c r="U20" s="233">
        <f>(IFERROR(VLOOKUP("Constructions",'1-Biens_Immos'!$Y$263:$BY$268,MATCH(U$6-1,'1-Biens_Immos'!$Y$263:$BY$263,0),FALSE),0)+T20)*T121+T124</f>
        <v/>
      </c>
      <c r="V20" s="233">
        <f>(IFERROR(VLOOKUP("Constructions",'1-Biens_Immos'!$Y$263:$BY$268,MATCH(V$6-1,'1-Biens_Immos'!$Y$263:$BY$263,0),FALSE),0)+U20)*U121+U124</f>
        <v/>
      </c>
      <c r="W20" s="233">
        <f>(IFERROR(VLOOKUP("Constructions",'1-Biens_Immos'!$Y$263:$BY$268,MATCH(W$6-1,'1-Biens_Immos'!$Y$263:$BY$263,0),FALSE),0)+V20)*V121+V124</f>
        <v/>
      </c>
      <c r="X20" s="233">
        <f>(IFERROR(VLOOKUP("Constructions",'1-Biens_Immos'!$Y$263:$BY$268,MATCH(X$6-1,'1-Biens_Immos'!$Y$263:$BY$263,0),FALSE),0)+W20)*W121+W124</f>
        <v/>
      </c>
      <c r="Y20" s="233">
        <f>(IFERROR(VLOOKUP("Constructions",'1-Biens_Immos'!$Y$263:$BY$268,MATCH(Y$6-1,'1-Biens_Immos'!$Y$263:$BY$263,0),FALSE),0)+X20)*X121+X124</f>
        <v/>
      </c>
      <c r="Z20" s="233">
        <f>(IFERROR(VLOOKUP("Constructions",'1-Biens_Immos'!$Y$263:$BY$268,MATCH(Z$6-1,'1-Biens_Immos'!$Y$263:$BY$263,0),FALSE),0)+Y20)*Y121+Y124</f>
        <v/>
      </c>
      <c r="AA20" s="233">
        <f>(IFERROR(VLOOKUP("Constructions",'1-Biens_Immos'!$Y$263:$BY$268,MATCH(AA$6-1,'1-Biens_Immos'!$Y$263:$BY$263,0),FALSE),0)+Z20)*Z121+Z124</f>
        <v/>
      </c>
      <c r="AB20" s="233">
        <f>(IFERROR(VLOOKUP("Constructions",'1-Biens_Immos'!$Y$263:$BY$268,MATCH(AB$6-1,'1-Biens_Immos'!$Y$263:$BY$263,0),FALSE),0)+AA20)*AA121+AA124</f>
        <v/>
      </c>
      <c r="AC20" s="233">
        <f>(IFERROR(VLOOKUP("Constructions",'1-Biens_Immos'!$Y$263:$BY$268,MATCH(AC$6-1,'1-Biens_Immos'!$Y$263:$BY$263,0),FALSE),0)+AB20)*AB121+AB124</f>
        <v/>
      </c>
      <c r="AD20" s="233">
        <f>(IFERROR(VLOOKUP("Constructions",'1-Biens_Immos'!$Y$263:$BY$268,MATCH(AD$6-1,'1-Biens_Immos'!$Y$263:$BY$263,0),FALSE),0)+AC20)*AC121+AC124</f>
        <v/>
      </c>
      <c r="AG20" s="55" t="n"/>
    </row>
    <row r="21" hidden="1" ht="22.9" customFormat="1" customHeight="1" s="42">
      <c r="A21" s="259" t="inlineStr">
        <is>
          <t>x</t>
        </is>
      </c>
      <c r="B21" s="38" t="n"/>
      <c r="C21" s="53" t="inlineStr">
        <is>
          <t>Installations générales, aménagements divers - Cumul Amortissements (Année N-1) :</t>
        </is>
      </c>
      <c r="D21" s="533" t="inlineStr">
        <is>
          <t>2033-C-540</t>
        </is>
      </c>
      <c r="E21" s="337" t="n">
        <v>0</v>
      </c>
      <c r="F21" s="233">
        <f>(IFERROR(VLOOKUP("Installations générales, aménagements divers",'1-Biens_Immos'!$Y$263:$BY$268,MATCH(F$6-1,'1-Biens_Immos'!$Y$263:$BY$263,0),FALSE),0)+E21)*E121+E125</f>
        <v/>
      </c>
      <c r="G21" s="233">
        <f>(IFERROR(VLOOKUP("Installations générales, aménagements divers",'1-Biens_Immos'!$Y$263:$BY$268,MATCH(G$6-1,'1-Biens_Immos'!$Y$263:$BY$263,0),FALSE),0)+F21)*F121+F125</f>
        <v/>
      </c>
      <c r="H21" s="233">
        <f>(IFERROR(VLOOKUP("Installations générales, aménagements divers",'1-Biens_Immos'!$Y$263:$BY$268,MATCH(H$6-1,'1-Biens_Immos'!$Y$263:$BY$263,0),FALSE),0)+G21)*G121+G125</f>
        <v/>
      </c>
      <c r="I21" s="233">
        <f>(IFERROR(VLOOKUP("Installations générales, aménagements divers",'1-Biens_Immos'!$Y$263:$BY$268,MATCH(I$6-1,'1-Biens_Immos'!$Y$263:$BY$263,0),FALSE),0)+H21)*H121+H125</f>
        <v/>
      </c>
      <c r="J21" s="233">
        <f>(IFERROR(VLOOKUP("Installations générales, aménagements divers",'1-Biens_Immos'!$Y$263:$BY$268,MATCH(J$6-1,'1-Biens_Immos'!$Y$263:$BY$263,0),FALSE),0)+I21)*I121+I125</f>
        <v/>
      </c>
      <c r="K21" s="233">
        <f>(IFERROR(VLOOKUP("Installations générales, aménagements divers",'1-Biens_Immos'!$Y$263:$BY$268,MATCH(K$6-1,'1-Biens_Immos'!$Y$263:$BY$263,0),FALSE),0)+J21)*J121+J125</f>
        <v/>
      </c>
      <c r="L21" s="233">
        <f>(IFERROR(VLOOKUP("Installations générales, aménagements divers",'1-Biens_Immos'!$Y$263:$BY$268,MATCH(L$6-1,'1-Biens_Immos'!$Y$263:$BY$263,0),FALSE),0)+K21)*K121+K125</f>
        <v/>
      </c>
      <c r="M21" s="233">
        <f>(IFERROR(VLOOKUP("Installations générales, aménagements divers",'1-Biens_Immos'!$Y$263:$BY$268,MATCH(M$6-1,'1-Biens_Immos'!$Y$263:$BY$263,0),FALSE),0)+L21)*L121+L125</f>
        <v/>
      </c>
      <c r="N21" s="233">
        <f>(IFERROR(VLOOKUP("Installations générales, aménagements divers",'1-Biens_Immos'!$Y$263:$BY$268,MATCH(N$6-1,'1-Biens_Immos'!$Y$263:$BY$263,0),FALSE),0)+M21)*M121+M125</f>
        <v/>
      </c>
      <c r="O21" s="233">
        <f>(IFERROR(VLOOKUP("Installations générales, aménagements divers",'1-Biens_Immos'!$Y$263:$BY$268,MATCH(O$6-1,'1-Biens_Immos'!$Y$263:$BY$263,0),FALSE),0)+N21)*N121+N125</f>
        <v/>
      </c>
      <c r="P21" s="233">
        <f>(IFERROR(VLOOKUP("Installations générales, aménagements divers",'1-Biens_Immos'!$Y$263:$BY$268,MATCH(P$6-1,'1-Biens_Immos'!$Y$263:$BY$263,0),FALSE),0)+O21)*O121+O125</f>
        <v/>
      </c>
      <c r="Q21" s="233">
        <f>(IFERROR(VLOOKUP("Installations générales, aménagements divers",'1-Biens_Immos'!$Y$263:$BY$268,MATCH(Q$6-1,'1-Biens_Immos'!$Y$263:$BY$263,0),FALSE),0)+P21)*P121+P125</f>
        <v/>
      </c>
      <c r="R21" s="233">
        <f>(IFERROR(VLOOKUP("Installations générales, aménagements divers",'1-Biens_Immos'!$Y$263:$BY$268,MATCH(R$6-1,'1-Biens_Immos'!$Y$263:$BY$263,0),FALSE),0)+Q21)*Q121+Q125</f>
        <v/>
      </c>
      <c r="S21" s="233">
        <f>(IFERROR(VLOOKUP("Installations générales, aménagements divers",'1-Biens_Immos'!$Y$263:$BY$268,MATCH(S$6-1,'1-Biens_Immos'!$Y$263:$BY$263,0),FALSE),0)+R21)*R121+R125</f>
        <v/>
      </c>
      <c r="T21" s="233">
        <f>(IFERROR(VLOOKUP("Installations générales, aménagements divers",'1-Biens_Immos'!$Y$263:$BY$268,MATCH(T$6-1,'1-Biens_Immos'!$Y$263:$BY$263,0),FALSE),0)+S21)*S121+S125</f>
        <v/>
      </c>
      <c r="U21" s="233">
        <f>(IFERROR(VLOOKUP("Installations générales, aménagements divers",'1-Biens_Immos'!$Y$263:$BY$268,MATCH(U$6-1,'1-Biens_Immos'!$Y$263:$BY$263,0),FALSE),0)+T21)*T121+T125</f>
        <v/>
      </c>
      <c r="V21" s="233">
        <f>(IFERROR(VLOOKUP("Installations générales, aménagements divers",'1-Biens_Immos'!$Y$263:$BY$268,MATCH(V$6-1,'1-Biens_Immos'!$Y$263:$BY$263,0),FALSE),0)+U21)*U121+U125</f>
        <v/>
      </c>
      <c r="W21" s="233">
        <f>(IFERROR(VLOOKUP("Installations générales, aménagements divers",'1-Biens_Immos'!$Y$263:$BY$268,MATCH(W$6-1,'1-Biens_Immos'!$Y$263:$BY$263,0),FALSE),0)+V21)*V121+V125</f>
        <v/>
      </c>
      <c r="X21" s="233">
        <f>(IFERROR(VLOOKUP("Installations générales, aménagements divers",'1-Biens_Immos'!$Y$263:$BY$268,MATCH(X$6-1,'1-Biens_Immos'!$Y$263:$BY$263,0),FALSE),0)+W21)*W121+W125</f>
        <v/>
      </c>
      <c r="Y21" s="233">
        <f>(IFERROR(VLOOKUP("Installations générales, aménagements divers",'1-Biens_Immos'!$Y$263:$BY$268,MATCH(Y$6-1,'1-Biens_Immos'!$Y$263:$BY$263,0),FALSE),0)+X21)*X121+X125</f>
        <v/>
      </c>
      <c r="Z21" s="233">
        <f>(IFERROR(VLOOKUP("Installations générales, aménagements divers",'1-Biens_Immos'!$Y$263:$BY$268,MATCH(Z$6-1,'1-Biens_Immos'!$Y$263:$BY$263,0),FALSE),0)+Y21)*Y121+Y125</f>
        <v/>
      </c>
      <c r="AA21" s="233">
        <f>(IFERROR(VLOOKUP("Installations générales, aménagements divers",'1-Biens_Immos'!$Y$263:$BY$268,MATCH(AA$6-1,'1-Biens_Immos'!$Y$263:$BY$263,0),FALSE),0)+Z21)*Z121+Z125</f>
        <v/>
      </c>
      <c r="AB21" s="233">
        <f>(IFERROR(VLOOKUP("Installations générales, aménagements divers",'1-Biens_Immos'!$Y$263:$BY$268,MATCH(AB$6-1,'1-Biens_Immos'!$Y$263:$BY$263,0),FALSE),0)+AA21)*AA121+AA125</f>
        <v/>
      </c>
      <c r="AC21" s="233">
        <f>(IFERROR(VLOOKUP("Installations générales, aménagements divers",'1-Biens_Immos'!$Y$263:$BY$268,MATCH(AC$6-1,'1-Biens_Immos'!$Y$263:$BY$263,0),FALSE),0)+AB21)*AB121+AB125</f>
        <v/>
      </c>
      <c r="AD21" s="233">
        <f>(IFERROR(VLOOKUP("Installations générales, aménagements divers",'1-Biens_Immos'!$Y$263:$BY$268,MATCH(AD$6-1,'1-Biens_Immos'!$Y$263:$BY$263,0),FALSE),0)+AC21)*AC121+AC125</f>
        <v/>
      </c>
      <c r="AG21" s="55" t="n"/>
    </row>
    <row r="22" hidden="1" customFormat="1" s="42">
      <c r="A22" s="259" t="inlineStr">
        <is>
          <t>X</t>
        </is>
      </c>
      <c r="B22" s="38" t="n"/>
      <c r="C22" s="53" t="inlineStr">
        <is>
          <t>Autres immobilisations corporelles - Cumul Amortissements (Année N-1) :</t>
        </is>
      </c>
      <c r="D22" s="533" t="inlineStr">
        <is>
          <t>2033-C-560</t>
        </is>
      </c>
      <c r="E22" s="337" t="n">
        <v>0</v>
      </c>
      <c r="F22" s="233">
        <f>(IFERROR(VLOOKUP("Autres immobilisations corporelles",'1-Biens_Immos'!$Y$263:$BY$268,MATCH(F$6-1,'1-Biens_Immos'!$Y$263:$BY$263,0),FALSE),0)+E22)*E121+E126</f>
        <v/>
      </c>
      <c r="G22" s="233">
        <f>(IFERROR(VLOOKUP("Autres immobilisations corporelles",'1-Biens_Immos'!$Y$263:$BY$268,MATCH(G$6-1,'1-Biens_Immos'!$Y$263:$BY$263,0),FALSE),0)+F22)*F121+F126</f>
        <v/>
      </c>
      <c r="H22" s="233">
        <f>(IFERROR(VLOOKUP("Autres immobilisations corporelles",'1-Biens_Immos'!$Y$263:$BY$268,MATCH(H$6-1,'1-Biens_Immos'!$Y$263:$BY$263,0),FALSE),0)+G22)*G121+G126</f>
        <v/>
      </c>
      <c r="I22" s="233">
        <f>(IFERROR(VLOOKUP("Autres immobilisations corporelles",'1-Biens_Immos'!$Y$263:$BY$268,MATCH(I$6-1,'1-Biens_Immos'!$Y$263:$BY$263,0),FALSE),0)+H22)*H121+H126</f>
        <v/>
      </c>
      <c r="J22" s="233">
        <f>(IFERROR(VLOOKUP("Autres immobilisations corporelles",'1-Biens_Immos'!$Y$263:$BY$268,MATCH(J$6-1,'1-Biens_Immos'!$Y$263:$BY$263,0),FALSE),0)+I22)*I121+I126</f>
        <v/>
      </c>
      <c r="K22" s="233">
        <f>(IFERROR(VLOOKUP("Autres immobilisations corporelles",'1-Biens_Immos'!$Y$263:$BY$268,MATCH(K$6-1,'1-Biens_Immos'!$Y$263:$BY$263,0),FALSE),0)+J22)*J121+J126</f>
        <v/>
      </c>
      <c r="L22" s="233">
        <f>(IFERROR(VLOOKUP("Autres immobilisations corporelles",'1-Biens_Immos'!$Y$263:$BY$268,MATCH(L$6-1,'1-Biens_Immos'!$Y$263:$BY$263,0),FALSE),0)+K22)*K121+K126</f>
        <v/>
      </c>
      <c r="M22" s="233">
        <f>(IFERROR(VLOOKUP("Autres immobilisations corporelles",'1-Biens_Immos'!$Y$263:$BY$268,MATCH(M$6-1,'1-Biens_Immos'!$Y$263:$BY$263,0),FALSE),0)+L22)*L121+L126</f>
        <v/>
      </c>
      <c r="N22" s="233">
        <f>(IFERROR(VLOOKUP("Autres immobilisations corporelles",'1-Biens_Immos'!$Y$263:$BY$268,MATCH(N$6-1,'1-Biens_Immos'!$Y$263:$BY$263,0),FALSE),0)+M22)*M121+M126</f>
        <v/>
      </c>
      <c r="O22" s="233">
        <f>(IFERROR(VLOOKUP("Autres immobilisations corporelles",'1-Biens_Immos'!$Y$263:$BY$268,MATCH(O$6-1,'1-Biens_Immos'!$Y$263:$BY$263,0),FALSE),0)+N22)*N121+N126</f>
        <v/>
      </c>
      <c r="P22" s="233">
        <f>(IFERROR(VLOOKUP("Autres immobilisations corporelles",'1-Biens_Immos'!$Y$263:$BY$268,MATCH(P$6-1,'1-Biens_Immos'!$Y$263:$BY$263,0),FALSE),0)+O22)*O121+O126</f>
        <v/>
      </c>
      <c r="Q22" s="233">
        <f>(IFERROR(VLOOKUP("Autres immobilisations corporelles",'1-Biens_Immos'!$Y$263:$BY$268,MATCH(Q$6-1,'1-Biens_Immos'!$Y$263:$BY$263,0),FALSE),0)+P22)*P121+P126</f>
        <v/>
      </c>
      <c r="R22" s="233">
        <f>(IFERROR(VLOOKUP("Autres immobilisations corporelles",'1-Biens_Immos'!$Y$263:$BY$268,MATCH(R$6-1,'1-Biens_Immos'!$Y$263:$BY$263,0),FALSE),0)+Q22)*Q121+Q126</f>
        <v/>
      </c>
      <c r="S22" s="233">
        <f>(IFERROR(VLOOKUP("Autres immobilisations corporelles",'1-Biens_Immos'!$Y$263:$BY$268,MATCH(S$6-1,'1-Biens_Immos'!$Y$263:$BY$263,0),FALSE),0)+R22)*R121+R126</f>
        <v/>
      </c>
      <c r="T22" s="233">
        <f>(IFERROR(VLOOKUP("Autres immobilisations corporelles",'1-Biens_Immos'!$Y$263:$BY$268,MATCH(T$6-1,'1-Biens_Immos'!$Y$263:$BY$263,0),FALSE),0)+S22)*S121+S126</f>
        <v/>
      </c>
      <c r="U22" s="233">
        <f>(IFERROR(VLOOKUP("Autres immobilisations corporelles",'1-Biens_Immos'!$Y$263:$BY$268,MATCH(U$6-1,'1-Biens_Immos'!$Y$263:$BY$263,0),FALSE),0)+T22)*T121+T126</f>
        <v/>
      </c>
      <c r="V22" s="233">
        <f>(IFERROR(VLOOKUP("Autres immobilisations corporelles",'1-Biens_Immos'!$Y$263:$BY$268,MATCH(V$6-1,'1-Biens_Immos'!$Y$263:$BY$263,0),FALSE),0)+U22)*U121+U126</f>
        <v/>
      </c>
      <c r="W22" s="233">
        <f>(IFERROR(VLOOKUP("Autres immobilisations corporelles",'1-Biens_Immos'!$Y$263:$BY$268,MATCH(W$6-1,'1-Biens_Immos'!$Y$263:$BY$263,0),FALSE),0)+V22)*V121+V126</f>
        <v/>
      </c>
      <c r="X22" s="233">
        <f>(IFERROR(VLOOKUP("Autres immobilisations corporelles",'1-Biens_Immos'!$Y$263:$BY$268,MATCH(X$6-1,'1-Biens_Immos'!$Y$263:$BY$263,0),FALSE),0)+W22)*W121+W126</f>
        <v/>
      </c>
      <c r="Y22" s="233">
        <f>(IFERROR(VLOOKUP("Autres immobilisations corporelles",'1-Biens_Immos'!$Y$263:$BY$268,MATCH(Y$6-1,'1-Biens_Immos'!$Y$263:$BY$263,0),FALSE),0)+X22)*X121+X126</f>
        <v/>
      </c>
      <c r="Z22" s="233">
        <f>(IFERROR(VLOOKUP("Autres immobilisations corporelles",'1-Biens_Immos'!$Y$263:$BY$268,MATCH(Z$6-1,'1-Biens_Immos'!$Y$263:$BY$263,0),FALSE),0)+Y22)*Y121+Y126</f>
        <v/>
      </c>
      <c r="AA22" s="233">
        <f>(IFERROR(VLOOKUP("Autres immobilisations corporelles",'1-Biens_Immos'!$Y$263:$BY$268,MATCH(AA$6-1,'1-Biens_Immos'!$Y$263:$BY$263,0),FALSE),0)+Z22)*Z121+Z126</f>
        <v/>
      </c>
      <c r="AB22" s="233">
        <f>(IFERROR(VLOOKUP("Autres immobilisations corporelles",'1-Biens_Immos'!$Y$263:$BY$268,MATCH(AB$6-1,'1-Biens_Immos'!$Y$263:$BY$263,0),FALSE),0)+AA22)*AA121+AA126</f>
        <v/>
      </c>
      <c r="AC22" s="233">
        <f>(IFERROR(VLOOKUP("Autres immobilisations corporelles",'1-Biens_Immos'!$Y$263:$BY$268,MATCH(AC$6-1,'1-Biens_Immos'!$Y$263:$BY$263,0),FALSE),0)+AB22)*AB121+AB126</f>
        <v/>
      </c>
      <c r="AD22" s="233">
        <f>(IFERROR(VLOOKUP("Autres immobilisations corporelles",'1-Biens_Immos'!$Y$263:$BY$268,MATCH(AD$6-1,'1-Biens_Immos'!$Y$263:$BY$263,0),FALSE),0)+AC22)*AC121+AC126</f>
        <v/>
      </c>
    </row>
    <row r="23" hidden="1" customFormat="1" s="42">
      <c r="A23" s="259" t="inlineStr">
        <is>
          <t>X</t>
        </is>
      </c>
      <c r="B23" s="38" t="n"/>
      <c r="C23" s="53" t="n"/>
      <c r="D23" s="45" t="inlineStr">
        <is>
          <t>2033-C-570</t>
        </is>
      </c>
      <c r="E23" s="337" t="n">
        <v>0</v>
      </c>
      <c r="F23" s="233">
        <f>SUM(F19:F22)</f>
        <v/>
      </c>
      <c r="G23" s="233">
        <f>SUM(G19:G22)</f>
        <v/>
      </c>
      <c r="H23" s="233">
        <f>SUM(H19:H22)</f>
        <v/>
      </c>
      <c r="I23" s="233">
        <f>SUM(I19:I22)</f>
        <v/>
      </c>
      <c r="J23" s="233">
        <f>SUM(J19:J22)</f>
        <v/>
      </c>
      <c r="K23" s="233">
        <f>SUM(K19:K22)</f>
        <v/>
      </c>
      <c r="L23" s="233">
        <f>SUM(L19:L22)</f>
        <v/>
      </c>
      <c r="M23" s="233">
        <f>SUM(M19:M22)</f>
        <v/>
      </c>
      <c r="N23" s="233">
        <f>SUM(N19:N22)</f>
        <v/>
      </c>
      <c r="O23" s="233">
        <f>SUM(O19:O22)</f>
        <v/>
      </c>
      <c r="P23" s="233">
        <f>SUM(P19:P22)</f>
        <v/>
      </c>
      <c r="Q23" s="233">
        <f>SUM(Q19:Q22)</f>
        <v/>
      </c>
      <c r="R23" s="233">
        <f>SUM(R19:R22)</f>
        <v/>
      </c>
      <c r="S23" s="233">
        <f>SUM(S19:S22)</f>
        <v/>
      </c>
      <c r="T23" s="233">
        <f>SUM(T19:T22)</f>
        <v/>
      </c>
      <c r="U23" s="233">
        <f>SUM(U19:U22)</f>
        <v/>
      </c>
      <c r="V23" s="233">
        <f>SUM(V19:V22)</f>
        <v/>
      </c>
      <c r="W23" s="233">
        <f>SUM(W19:W22)</f>
        <v/>
      </c>
      <c r="X23" s="233">
        <f>SUM(X19:X22)</f>
        <v/>
      </c>
      <c r="Y23" s="233">
        <f>SUM(Y19:Y22)</f>
        <v/>
      </c>
      <c r="Z23" s="233">
        <f>SUM(Z19:Z22)</f>
        <v/>
      </c>
      <c r="AA23" s="233">
        <f>SUM(AA19:AA22)</f>
        <v/>
      </c>
      <c r="AB23" s="233">
        <f>SUM(AB19:AB22)</f>
        <v/>
      </c>
      <c r="AC23" s="233">
        <f>SUM(AC19:AC22)</f>
        <v/>
      </c>
      <c r="AD23" s="233">
        <f>SUM(AD19:AD22)</f>
        <v/>
      </c>
    </row>
    <row r="24" hidden="1" customFormat="1" s="42">
      <c r="B24" s="38" t="n"/>
      <c r="C24" s="52" t="n"/>
      <c r="E24" s="234" t="n"/>
      <c r="F24" s="234" t="n"/>
      <c r="G24" s="234" t="n"/>
      <c r="H24" s="234" t="n"/>
      <c r="I24" s="234" t="n"/>
      <c r="J24" s="234" t="n"/>
      <c r="K24" s="234" t="n"/>
      <c r="L24" s="234" t="n"/>
      <c r="M24" s="234" t="n"/>
      <c r="N24" s="234" t="n"/>
      <c r="O24" s="234" t="n"/>
      <c r="P24" s="234" t="n"/>
      <c r="Q24" s="234" t="n"/>
      <c r="R24" s="234" t="n"/>
      <c r="S24" s="234" t="n"/>
      <c r="T24" s="234" t="n"/>
      <c r="U24" s="234" t="n"/>
      <c r="V24" s="234" t="n"/>
      <c r="W24" s="234" t="n"/>
      <c r="X24" s="234" t="n"/>
      <c r="Y24" s="234" t="n"/>
      <c r="Z24" s="234" t="n"/>
      <c r="AA24" s="234" t="n"/>
      <c r="AB24" s="234" t="n"/>
      <c r="AC24" s="234" t="n"/>
      <c r="AD24" s="234" t="n"/>
    </row>
    <row r="25" hidden="1" customFormat="1" s="42">
      <c r="A25" s="259" t="inlineStr">
        <is>
          <t>X</t>
        </is>
      </c>
      <c r="B25" s="38" t="n"/>
      <c r="C25" s="53" t="inlineStr">
        <is>
          <t>Terrains - Amortissements (Année N) :</t>
        </is>
      </c>
      <c r="D25" s="533" t="inlineStr">
        <is>
          <t>2033-C-512</t>
        </is>
      </c>
      <c r="E25" s="233">
        <f>IFERROR(VLOOKUP("Terrains",'1-Biens_Immos'!$Y$263:$BY$268,MATCH(E$6,'1-Biens_Immos'!$Y$263:$BY$263,0),FALSE),0)</f>
        <v/>
      </c>
      <c r="F25" s="233">
        <f>IFERROR(VLOOKUP("Terrains",'1-Biens_Immos'!$Y$263:$BY$268,MATCH(F$6,'1-Biens_Immos'!$Y$263:$BY$263,0),FALSE),0)</f>
        <v/>
      </c>
      <c r="G25" s="233">
        <f>IFERROR(VLOOKUP("Terrains",'1-Biens_Immos'!$Y$263:$BY$268,MATCH(G$6,'1-Biens_Immos'!$Y$263:$BY$263,0),FALSE),0)</f>
        <v/>
      </c>
      <c r="H25" s="233">
        <f>IFERROR(VLOOKUP("Terrains",'1-Biens_Immos'!$Y$263:$BY$268,MATCH(H$6,'1-Biens_Immos'!$Y$263:$BY$263,0),FALSE),0)</f>
        <v/>
      </c>
      <c r="I25" s="233">
        <f>IFERROR(VLOOKUP("Terrains",'1-Biens_Immos'!$Y$263:$BY$268,MATCH(I$6,'1-Biens_Immos'!$Y$263:$BY$263,0),FALSE),0)</f>
        <v/>
      </c>
      <c r="J25" s="233">
        <f>IFERROR(VLOOKUP("Terrains",'1-Biens_Immos'!$Y$263:$BY$268,MATCH(J$6,'1-Biens_Immos'!$Y$263:$BY$263,0),FALSE),0)</f>
        <v/>
      </c>
      <c r="K25" s="233">
        <f>IFERROR(VLOOKUP("Terrains",'1-Biens_Immos'!$Y$263:$BY$268,MATCH(K$6,'1-Biens_Immos'!$Y$263:$BY$263,0),FALSE),0)</f>
        <v/>
      </c>
      <c r="L25" s="233">
        <f>IFERROR(VLOOKUP("Terrains",'1-Biens_Immos'!$Y$263:$BY$268,MATCH(L$6,'1-Biens_Immos'!$Y$263:$BY$263,0),FALSE),0)</f>
        <v/>
      </c>
      <c r="M25" s="233">
        <f>IFERROR(VLOOKUP("Terrains",'1-Biens_Immos'!$Y$263:$BY$268,MATCH(M$6,'1-Biens_Immos'!$Y$263:$BY$263,0),FALSE),0)</f>
        <v/>
      </c>
      <c r="N25" s="233">
        <f>IFERROR(VLOOKUP("Terrains",'1-Biens_Immos'!$Y$263:$BY$268,MATCH(N$6,'1-Biens_Immos'!$Y$263:$BY$263,0),FALSE),0)</f>
        <v/>
      </c>
      <c r="O25" s="233">
        <f>IFERROR(VLOOKUP("Terrains",'1-Biens_Immos'!$Y$263:$BY$268,MATCH(O$6,'1-Biens_Immos'!$Y$263:$BY$263,0),FALSE),0)</f>
        <v/>
      </c>
      <c r="P25" s="233">
        <f>IFERROR(VLOOKUP("Terrains",'1-Biens_Immos'!$Y$263:$BY$268,MATCH(P$6,'1-Biens_Immos'!$Y$263:$BY$263,0),FALSE),0)</f>
        <v/>
      </c>
      <c r="Q25" s="233">
        <f>IFERROR(VLOOKUP("Terrains",'1-Biens_Immos'!$Y$263:$BY$268,MATCH(Q$6,'1-Biens_Immos'!$Y$263:$BY$263,0),FALSE),0)</f>
        <v/>
      </c>
      <c r="R25" s="233">
        <f>IFERROR(VLOOKUP("Terrains",'1-Biens_Immos'!$Y$263:$BY$268,MATCH(R$6,'1-Biens_Immos'!$Y$263:$BY$263,0),FALSE),0)</f>
        <v/>
      </c>
      <c r="S25" s="233">
        <f>IFERROR(VLOOKUP("Terrains",'1-Biens_Immos'!$Y$263:$BY$268,MATCH(S$6,'1-Biens_Immos'!$Y$263:$BY$263,0),FALSE),0)</f>
        <v/>
      </c>
      <c r="T25" s="233">
        <f>IFERROR(VLOOKUP("Terrains",'1-Biens_Immos'!$Y$263:$BY$268,MATCH(T$6,'1-Biens_Immos'!$Y$263:$BY$263,0),FALSE),0)</f>
        <v/>
      </c>
      <c r="U25" s="233">
        <f>IFERROR(VLOOKUP("Terrains",'1-Biens_Immos'!$Y$263:$BY$268,MATCH(U$6,'1-Biens_Immos'!$Y$263:$BY$263,0),FALSE),0)</f>
        <v/>
      </c>
      <c r="V25" s="233">
        <f>IFERROR(VLOOKUP("Terrains",'1-Biens_Immos'!$Y$263:$BY$268,MATCH(V$6,'1-Biens_Immos'!$Y$263:$BY$263,0),FALSE),0)</f>
        <v/>
      </c>
      <c r="W25" s="233">
        <f>IFERROR(VLOOKUP("Terrains",'1-Biens_Immos'!$Y$263:$BY$268,MATCH(W$6,'1-Biens_Immos'!$Y$263:$BY$263,0),FALSE),0)</f>
        <v/>
      </c>
      <c r="X25" s="233">
        <f>IFERROR(VLOOKUP("Terrains",'1-Biens_Immos'!$Y$263:$BY$268,MATCH(X$6,'1-Biens_Immos'!$Y$263:$BY$263,0),FALSE),0)</f>
        <v/>
      </c>
      <c r="Y25" s="233">
        <f>IFERROR(VLOOKUP("Terrains",'1-Biens_Immos'!$Y$263:$BY$268,MATCH(Y$6,'1-Biens_Immos'!$Y$263:$BY$263,0),FALSE),0)</f>
        <v/>
      </c>
      <c r="Z25" s="233">
        <f>IFERROR(VLOOKUP("Terrains",'1-Biens_Immos'!$Y$263:$BY$268,MATCH(Z$6,'1-Biens_Immos'!$Y$263:$BY$263,0),FALSE),0)</f>
        <v/>
      </c>
      <c r="AA25" s="233">
        <f>IFERROR(VLOOKUP("Terrains",'1-Biens_Immos'!$Y$263:$BY$268,MATCH(AA$6,'1-Biens_Immos'!$Y$263:$BY$263,0),FALSE),0)</f>
        <v/>
      </c>
      <c r="AB25" s="233">
        <f>IFERROR(VLOOKUP("Terrains",'1-Biens_Immos'!$Y$263:$BY$268,MATCH(AB$6,'1-Biens_Immos'!$Y$263:$BY$263,0),FALSE),0)</f>
        <v/>
      </c>
      <c r="AC25" s="233">
        <f>IFERROR(VLOOKUP("Terrains",'1-Biens_Immos'!$Y$263:$BY$268,MATCH(AC$6,'1-Biens_Immos'!$Y$263:$BY$263,0),FALSE),0)</f>
        <v/>
      </c>
      <c r="AD25" s="233">
        <f>IFERROR(VLOOKUP("Terrains",'1-Biens_Immos'!$Y$263:$BY$268,MATCH(AD$6,'1-Biens_Immos'!$Y$263:$BY$263,0),FALSE),0)</f>
        <v/>
      </c>
    </row>
    <row r="26" hidden="1" customFormat="1" s="42">
      <c r="A26" s="259" t="inlineStr">
        <is>
          <t>X</t>
        </is>
      </c>
      <c r="B26" s="38" t="n"/>
      <c r="C26" s="53" t="inlineStr">
        <is>
          <t>Constructions - Amortissements (Année N) :</t>
        </is>
      </c>
      <c r="D26" s="533" t="inlineStr">
        <is>
          <t>2033-C-522</t>
        </is>
      </c>
      <c r="E26" s="233">
        <f>IFERROR(VLOOKUP("Constructions",'1-Biens_Immos'!$Y$263:$BY$268,MATCH(E$6,'1-Biens_Immos'!$Y$263:$BY$263,0),FALSE),0)</f>
        <v/>
      </c>
      <c r="F26" s="233">
        <f>IFERROR(VLOOKUP("Constructions",'1-Biens_Immos'!$Y$263:$BY$268,MATCH(F$6,'1-Biens_Immos'!$Y$263:$BY$263,0),FALSE),0)</f>
        <v/>
      </c>
      <c r="G26" s="233">
        <f>IFERROR(VLOOKUP("Constructions",'1-Biens_Immos'!$Y$263:$BY$268,MATCH(G$6,'1-Biens_Immos'!$Y$263:$BY$263,0),FALSE),0)</f>
        <v/>
      </c>
      <c r="H26" s="233">
        <f>IFERROR(VLOOKUP("Constructions",'1-Biens_Immos'!$Y$263:$BY$268,MATCH(H$6,'1-Biens_Immos'!$Y$263:$BY$263,0),FALSE),0)</f>
        <v/>
      </c>
      <c r="I26" s="233">
        <f>IFERROR(VLOOKUP("Constructions",'1-Biens_Immos'!$Y$263:$BY$268,MATCH(I$6,'1-Biens_Immos'!$Y$263:$BY$263,0),FALSE),0)</f>
        <v/>
      </c>
      <c r="J26" s="233">
        <f>IFERROR(VLOOKUP("Constructions",'1-Biens_Immos'!$Y$263:$BY$268,MATCH(J$6,'1-Biens_Immos'!$Y$263:$BY$263,0),FALSE),0)</f>
        <v/>
      </c>
      <c r="K26" s="233">
        <f>IFERROR(VLOOKUP("Constructions",'1-Biens_Immos'!$Y$263:$BY$268,MATCH(K$6,'1-Biens_Immos'!$Y$263:$BY$263,0),FALSE),0)</f>
        <v/>
      </c>
      <c r="L26" s="233">
        <f>IFERROR(VLOOKUP("Constructions",'1-Biens_Immos'!$Y$263:$BY$268,MATCH(L$6,'1-Biens_Immos'!$Y$263:$BY$263,0),FALSE),0)</f>
        <v/>
      </c>
      <c r="M26" s="233">
        <f>IFERROR(VLOOKUP("Constructions",'1-Biens_Immos'!$Y$263:$BY$268,MATCH(M$6,'1-Biens_Immos'!$Y$263:$BY$263,0),FALSE),0)</f>
        <v/>
      </c>
      <c r="N26" s="233">
        <f>IFERROR(VLOOKUP("Constructions",'1-Biens_Immos'!$Y$263:$BY$268,MATCH(N$6,'1-Biens_Immos'!$Y$263:$BY$263,0),FALSE),0)</f>
        <v/>
      </c>
      <c r="O26" s="233">
        <f>IFERROR(VLOOKUP("Constructions",'1-Biens_Immos'!$Y$263:$BY$268,MATCH(O$6,'1-Biens_Immos'!$Y$263:$BY$263,0),FALSE),0)</f>
        <v/>
      </c>
      <c r="P26" s="233">
        <f>IFERROR(VLOOKUP("Constructions",'1-Biens_Immos'!$Y$263:$BY$268,MATCH(P$6,'1-Biens_Immos'!$Y$263:$BY$263,0),FALSE),0)</f>
        <v/>
      </c>
      <c r="Q26" s="233">
        <f>IFERROR(VLOOKUP("Constructions",'1-Biens_Immos'!$Y$263:$BY$268,MATCH(Q$6,'1-Biens_Immos'!$Y$263:$BY$263,0),FALSE),0)</f>
        <v/>
      </c>
      <c r="R26" s="233">
        <f>IFERROR(VLOOKUP("Constructions",'1-Biens_Immos'!$Y$263:$BY$268,MATCH(R$6,'1-Biens_Immos'!$Y$263:$BY$263,0),FALSE),0)</f>
        <v/>
      </c>
      <c r="S26" s="233">
        <f>IFERROR(VLOOKUP("Constructions",'1-Biens_Immos'!$Y$263:$BY$268,MATCH(S$6,'1-Biens_Immos'!$Y$263:$BY$263,0),FALSE),0)</f>
        <v/>
      </c>
      <c r="T26" s="233">
        <f>IFERROR(VLOOKUP("Constructions",'1-Biens_Immos'!$Y$263:$BY$268,MATCH(T$6,'1-Biens_Immos'!$Y$263:$BY$263,0),FALSE),0)</f>
        <v/>
      </c>
      <c r="U26" s="233">
        <f>IFERROR(VLOOKUP("Constructions",'1-Biens_Immos'!$Y$263:$BY$268,MATCH(U$6,'1-Biens_Immos'!$Y$263:$BY$263,0),FALSE),0)</f>
        <v/>
      </c>
      <c r="V26" s="233">
        <f>IFERROR(VLOOKUP("Constructions",'1-Biens_Immos'!$Y$263:$BY$268,MATCH(V$6,'1-Biens_Immos'!$Y$263:$BY$263,0),FALSE),0)</f>
        <v/>
      </c>
      <c r="W26" s="233">
        <f>IFERROR(VLOOKUP("Constructions",'1-Biens_Immos'!$Y$263:$BY$268,MATCH(W$6,'1-Biens_Immos'!$Y$263:$BY$263,0),FALSE),0)</f>
        <v/>
      </c>
      <c r="X26" s="233">
        <f>IFERROR(VLOOKUP("Constructions",'1-Biens_Immos'!$Y$263:$BY$268,MATCH(X$6,'1-Biens_Immos'!$Y$263:$BY$263,0),FALSE),0)</f>
        <v/>
      </c>
      <c r="Y26" s="233">
        <f>IFERROR(VLOOKUP("Constructions",'1-Biens_Immos'!$Y$263:$BY$268,MATCH(Y$6,'1-Biens_Immos'!$Y$263:$BY$263,0),FALSE),0)</f>
        <v/>
      </c>
      <c r="Z26" s="233">
        <f>IFERROR(VLOOKUP("Constructions",'1-Biens_Immos'!$Y$263:$BY$268,MATCH(Z$6,'1-Biens_Immos'!$Y$263:$BY$263,0),FALSE),0)</f>
        <v/>
      </c>
      <c r="AA26" s="233">
        <f>IFERROR(VLOOKUP("Constructions",'1-Biens_Immos'!$Y$263:$BY$268,MATCH(AA$6,'1-Biens_Immos'!$Y$263:$BY$263,0),FALSE),0)</f>
        <v/>
      </c>
      <c r="AB26" s="233">
        <f>IFERROR(VLOOKUP("Constructions",'1-Biens_Immos'!$Y$263:$BY$268,MATCH(AB$6,'1-Biens_Immos'!$Y$263:$BY$263,0),FALSE),0)</f>
        <v/>
      </c>
      <c r="AC26" s="233">
        <f>IFERROR(VLOOKUP("Constructions",'1-Biens_Immos'!$Y$263:$BY$268,MATCH(AC$6,'1-Biens_Immos'!$Y$263:$BY$263,0),FALSE),0)</f>
        <v/>
      </c>
      <c r="AD26" s="233">
        <f>IFERROR(VLOOKUP("Constructions",'1-Biens_Immos'!$Y$263:$BY$268,MATCH(AD$6,'1-Biens_Immos'!$Y$263:$BY$263,0),FALSE),0)</f>
        <v/>
      </c>
      <c r="AG26" s="55" t="n"/>
    </row>
    <row r="27" hidden="1" customFormat="1" s="42">
      <c r="A27" s="259" t="inlineStr">
        <is>
          <t>X</t>
        </is>
      </c>
      <c r="B27" s="38" t="n"/>
      <c r="C27" s="53" t="inlineStr">
        <is>
          <t>Installations générales, aménagements divers - Amortissements (Année N) :</t>
        </is>
      </c>
      <c r="D27" s="533" t="inlineStr">
        <is>
          <t>2033-C-542</t>
        </is>
      </c>
      <c r="E27" s="233">
        <f>IFERROR(VLOOKUP("Installations générales, aménagements divers",'1-Biens_Immos'!$Y$263:$BY$268,MATCH(E$6,'1-Biens_Immos'!$Y$263:$BY$263,0),FALSE),0)</f>
        <v/>
      </c>
      <c r="F27" s="233">
        <f>IFERROR(VLOOKUP("Installations générales, aménagements divers",'1-Biens_Immos'!$Y$263:$BY$268,MATCH(F$6,'1-Biens_Immos'!$Y$263:$BY$263,0),FALSE),0)</f>
        <v/>
      </c>
      <c r="G27" s="233">
        <f>IFERROR(VLOOKUP("Installations générales, aménagements divers",'1-Biens_Immos'!$Y$263:$BY$268,MATCH(G$6,'1-Biens_Immos'!$Y$263:$BY$263,0),FALSE),0)</f>
        <v/>
      </c>
      <c r="H27" s="233">
        <f>IFERROR(VLOOKUP("Installations générales, aménagements divers",'1-Biens_Immos'!$Y$263:$BY$268,MATCH(H$6,'1-Biens_Immos'!$Y$263:$BY$263,0),FALSE),0)</f>
        <v/>
      </c>
      <c r="I27" s="233">
        <f>IFERROR(VLOOKUP("Installations générales, aménagements divers",'1-Biens_Immos'!$Y$263:$BY$268,MATCH(I$6,'1-Biens_Immos'!$Y$263:$BY$263,0),FALSE),0)</f>
        <v/>
      </c>
      <c r="J27" s="233">
        <f>IFERROR(VLOOKUP("Installations générales, aménagements divers",'1-Biens_Immos'!$Y$263:$BY$268,MATCH(J$6,'1-Biens_Immos'!$Y$263:$BY$263,0),FALSE),0)</f>
        <v/>
      </c>
      <c r="K27" s="233">
        <f>IFERROR(VLOOKUP("Installations générales, aménagements divers",'1-Biens_Immos'!$Y$263:$BY$268,MATCH(K$6,'1-Biens_Immos'!$Y$263:$BY$263,0),FALSE),0)</f>
        <v/>
      </c>
      <c r="L27" s="233">
        <f>IFERROR(VLOOKUP("Installations générales, aménagements divers",'1-Biens_Immos'!$Y$263:$BY$268,MATCH(L$6,'1-Biens_Immos'!$Y$263:$BY$263,0),FALSE),0)</f>
        <v/>
      </c>
      <c r="M27" s="233">
        <f>IFERROR(VLOOKUP("Installations générales, aménagements divers",'1-Biens_Immos'!$Y$263:$BY$268,MATCH(M$6,'1-Biens_Immos'!$Y$263:$BY$263,0),FALSE),0)</f>
        <v/>
      </c>
      <c r="N27" s="233">
        <f>IFERROR(VLOOKUP("Installations générales, aménagements divers",'1-Biens_Immos'!$Y$263:$BY$268,MATCH(N$6,'1-Biens_Immos'!$Y$263:$BY$263,0),FALSE),0)</f>
        <v/>
      </c>
      <c r="O27" s="233">
        <f>IFERROR(VLOOKUP("Installations générales, aménagements divers",'1-Biens_Immos'!$Y$263:$BY$268,MATCH(O$6,'1-Biens_Immos'!$Y$263:$BY$263,0),FALSE),0)</f>
        <v/>
      </c>
      <c r="P27" s="233">
        <f>IFERROR(VLOOKUP("Installations générales, aménagements divers",'1-Biens_Immos'!$Y$263:$BY$268,MATCH(P$6,'1-Biens_Immos'!$Y$263:$BY$263,0),FALSE),0)</f>
        <v/>
      </c>
      <c r="Q27" s="233">
        <f>IFERROR(VLOOKUP("Installations générales, aménagements divers",'1-Biens_Immos'!$Y$263:$BY$268,MATCH(Q$6,'1-Biens_Immos'!$Y$263:$BY$263,0),FALSE),0)</f>
        <v/>
      </c>
      <c r="R27" s="233">
        <f>IFERROR(VLOOKUP("Installations générales, aménagements divers",'1-Biens_Immos'!$Y$263:$BY$268,MATCH(R$6,'1-Biens_Immos'!$Y$263:$BY$263,0),FALSE),0)</f>
        <v/>
      </c>
      <c r="S27" s="233">
        <f>IFERROR(VLOOKUP("Installations générales, aménagements divers",'1-Biens_Immos'!$Y$263:$BY$268,MATCH(S$6,'1-Biens_Immos'!$Y$263:$BY$263,0),FALSE),0)</f>
        <v/>
      </c>
      <c r="T27" s="233">
        <f>IFERROR(VLOOKUP("Installations générales, aménagements divers",'1-Biens_Immos'!$Y$263:$BY$268,MATCH(T$6,'1-Biens_Immos'!$Y$263:$BY$263,0),FALSE),0)</f>
        <v/>
      </c>
      <c r="U27" s="233">
        <f>IFERROR(VLOOKUP("Installations générales, aménagements divers",'1-Biens_Immos'!$Y$263:$BY$268,MATCH(U$6,'1-Biens_Immos'!$Y$263:$BY$263,0),FALSE),0)</f>
        <v/>
      </c>
      <c r="V27" s="233">
        <f>IFERROR(VLOOKUP("Installations générales, aménagements divers",'1-Biens_Immos'!$Y$263:$BY$268,MATCH(V$6,'1-Biens_Immos'!$Y$263:$BY$263,0),FALSE),0)</f>
        <v/>
      </c>
      <c r="W27" s="233">
        <f>IFERROR(VLOOKUP("Installations générales, aménagements divers",'1-Biens_Immos'!$Y$263:$BY$268,MATCH(W$6,'1-Biens_Immos'!$Y$263:$BY$263,0),FALSE),0)</f>
        <v/>
      </c>
      <c r="X27" s="233">
        <f>IFERROR(VLOOKUP("Installations générales, aménagements divers",'1-Biens_Immos'!$Y$263:$BY$268,MATCH(X$6,'1-Biens_Immos'!$Y$263:$BY$263,0),FALSE),0)</f>
        <v/>
      </c>
      <c r="Y27" s="233">
        <f>IFERROR(VLOOKUP("Installations générales, aménagements divers",'1-Biens_Immos'!$Y$263:$BY$268,MATCH(Y$6,'1-Biens_Immos'!$Y$263:$BY$263,0),FALSE),0)</f>
        <v/>
      </c>
      <c r="Z27" s="233">
        <f>IFERROR(VLOOKUP("Installations générales, aménagements divers",'1-Biens_Immos'!$Y$263:$BY$268,MATCH(Z$6,'1-Biens_Immos'!$Y$263:$BY$263,0),FALSE),0)</f>
        <v/>
      </c>
      <c r="AA27" s="233">
        <f>IFERROR(VLOOKUP("Installations générales, aménagements divers",'1-Biens_Immos'!$Y$263:$BY$268,MATCH(AA$6,'1-Biens_Immos'!$Y$263:$BY$263,0),FALSE),0)</f>
        <v/>
      </c>
      <c r="AB27" s="233">
        <f>IFERROR(VLOOKUP("Installations générales, aménagements divers",'1-Biens_Immos'!$Y$263:$BY$268,MATCH(AB$6,'1-Biens_Immos'!$Y$263:$BY$263,0),FALSE),0)</f>
        <v/>
      </c>
      <c r="AC27" s="233">
        <f>IFERROR(VLOOKUP("Installations générales, aménagements divers",'1-Biens_Immos'!$Y$263:$BY$268,MATCH(AC$6,'1-Biens_Immos'!$Y$263:$BY$263,0),FALSE),0)</f>
        <v/>
      </c>
      <c r="AD27" s="233">
        <f>IFERROR(VLOOKUP("Installations générales, aménagements divers",'1-Biens_Immos'!$Y$263:$BY$268,MATCH(AD$6,'1-Biens_Immos'!$Y$263:$BY$263,0),FALSE),0)</f>
        <v/>
      </c>
      <c r="AG27" s="55" t="n"/>
    </row>
    <row r="28" hidden="1" customFormat="1" s="42">
      <c r="A28" s="259" t="inlineStr">
        <is>
          <t>X</t>
        </is>
      </c>
      <c r="B28" s="38" t="n"/>
      <c r="C28" s="53" t="inlineStr">
        <is>
          <t>Autres immobilisations corporelles - Amortissements (Année N) :</t>
        </is>
      </c>
      <c r="D28" s="533" t="inlineStr">
        <is>
          <t>2033-C-562</t>
        </is>
      </c>
      <c r="E28" s="233">
        <f>IFERROR(VLOOKUP("Autres immobilisations corporelles",'1-Biens_Immos'!$Y$263:$BY$268,MATCH(E$6,'1-Biens_Immos'!$Y$263:$BY$263,0),FALSE),0)</f>
        <v/>
      </c>
      <c r="F28" s="233">
        <f>IFERROR(VLOOKUP("Autres immobilisations corporelles",'1-Biens_Immos'!$Y$263:$BY$268,MATCH(F$6,'1-Biens_Immos'!$Y$263:$BY$263,0),FALSE),0)</f>
        <v/>
      </c>
      <c r="G28" s="233">
        <f>IFERROR(VLOOKUP("Autres immobilisations corporelles",'1-Biens_Immos'!$Y$263:$BY$268,MATCH(G$6,'1-Biens_Immos'!$Y$263:$BY$263,0),FALSE),0)</f>
        <v/>
      </c>
      <c r="H28" s="233">
        <f>IFERROR(VLOOKUP("Autres immobilisations corporelles",'1-Biens_Immos'!$Y$263:$BY$268,MATCH(H$6,'1-Biens_Immos'!$Y$263:$BY$263,0),FALSE),0)</f>
        <v/>
      </c>
      <c r="I28" s="233">
        <f>IFERROR(VLOOKUP("Autres immobilisations corporelles",'1-Biens_Immos'!$Y$263:$BY$268,MATCH(I$6,'1-Biens_Immos'!$Y$263:$BY$263,0),FALSE),0)</f>
        <v/>
      </c>
      <c r="J28" s="233">
        <f>IFERROR(VLOOKUP("Autres immobilisations corporelles",'1-Biens_Immos'!$Y$263:$BY$268,MATCH(J$6,'1-Biens_Immos'!$Y$263:$BY$263,0),FALSE),0)</f>
        <v/>
      </c>
      <c r="K28" s="233">
        <f>IFERROR(VLOOKUP("Autres immobilisations corporelles",'1-Biens_Immos'!$Y$263:$BY$268,MATCH(K$6,'1-Biens_Immos'!$Y$263:$BY$263,0),FALSE),0)</f>
        <v/>
      </c>
      <c r="L28" s="233">
        <f>IFERROR(VLOOKUP("Autres immobilisations corporelles",'1-Biens_Immos'!$Y$263:$BY$268,MATCH(L$6,'1-Biens_Immos'!$Y$263:$BY$263,0),FALSE),0)</f>
        <v/>
      </c>
      <c r="M28" s="233">
        <f>IFERROR(VLOOKUP("Autres immobilisations corporelles",'1-Biens_Immos'!$Y$263:$BY$268,MATCH(M$6,'1-Biens_Immos'!$Y$263:$BY$263,0),FALSE),0)</f>
        <v/>
      </c>
      <c r="N28" s="233">
        <f>IFERROR(VLOOKUP("Autres immobilisations corporelles",'1-Biens_Immos'!$Y$263:$BY$268,MATCH(N$6,'1-Biens_Immos'!$Y$263:$BY$263,0),FALSE),0)</f>
        <v/>
      </c>
      <c r="O28" s="233">
        <f>IFERROR(VLOOKUP("Autres immobilisations corporelles",'1-Biens_Immos'!$Y$263:$BY$268,MATCH(O$6,'1-Biens_Immos'!$Y$263:$BY$263,0),FALSE),0)</f>
        <v/>
      </c>
      <c r="P28" s="233">
        <f>IFERROR(VLOOKUP("Autres immobilisations corporelles",'1-Biens_Immos'!$Y$263:$BY$268,MATCH(P$6,'1-Biens_Immos'!$Y$263:$BY$263,0),FALSE),0)</f>
        <v/>
      </c>
      <c r="Q28" s="233">
        <f>IFERROR(VLOOKUP("Autres immobilisations corporelles",'1-Biens_Immos'!$Y$263:$BY$268,MATCH(Q$6,'1-Biens_Immos'!$Y$263:$BY$263,0),FALSE),0)</f>
        <v/>
      </c>
      <c r="R28" s="233">
        <f>IFERROR(VLOOKUP("Autres immobilisations corporelles",'1-Biens_Immos'!$Y$263:$BY$268,MATCH(R$6,'1-Biens_Immos'!$Y$263:$BY$263,0),FALSE),0)</f>
        <v/>
      </c>
      <c r="S28" s="233">
        <f>IFERROR(VLOOKUP("Autres immobilisations corporelles",'1-Biens_Immos'!$Y$263:$BY$268,MATCH(S$6,'1-Biens_Immos'!$Y$263:$BY$263,0),FALSE),0)</f>
        <v/>
      </c>
      <c r="T28" s="233">
        <f>IFERROR(VLOOKUP("Autres immobilisations corporelles",'1-Biens_Immos'!$Y$263:$BY$268,MATCH(T$6,'1-Biens_Immos'!$Y$263:$BY$263,0),FALSE),0)</f>
        <v/>
      </c>
      <c r="U28" s="233">
        <f>IFERROR(VLOOKUP("Autres immobilisations corporelles",'1-Biens_Immos'!$Y$263:$BY$268,MATCH(U$6,'1-Biens_Immos'!$Y$263:$BY$263,0),FALSE),0)</f>
        <v/>
      </c>
      <c r="V28" s="233">
        <f>IFERROR(VLOOKUP("Autres immobilisations corporelles",'1-Biens_Immos'!$Y$263:$BY$268,MATCH(V$6,'1-Biens_Immos'!$Y$263:$BY$263,0),FALSE),0)</f>
        <v/>
      </c>
      <c r="W28" s="233">
        <f>IFERROR(VLOOKUP("Autres immobilisations corporelles",'1-Biens_Immos'!$Y$263:$BY$268,MATCH(W$6,'1-Biens_Immos'!$Y$263:$BY$263,0),FALSE),0)</f>
        <v/>
      </c>
      <c r="X28" s="233">
        <f>IFERROR(VLOOKUP("Autres immobilisations corporelles",'1-Biens_Immos'!$Y$263:$BY$268,MATCH(X$6,'1-Biens_Immos'!$Y$263:$BY$263,0),FALSE),0)</f>
        <v/>
      </c>
      <c r="Y28" s="233">
        <f>IFERROR(VLOOKUP("Autres immobilisations corporelles",'1-Biens_Immos'!$Y$263:$BY$268,MATCH(Y$6,'1-Biens_Immos'!$Y$263:$BY$263,0),FALSE),0)</f>
        <v/>
      </c>
      <c r="Z28" s="233">
        <f>IFERROR(VLOOKUP("Autres immobilisations corporelles",'1-Biens_Immos'!$Y$263:$BY$268,MATCH(Z$6,'1-Biens_Immos'!$Y$263:$BY$263,0),FALSE),0)</f>
        <v/>
      </c>
      <c r="AA28" s="233">
        <f>IFERROR(VLOOKUP("Autres immobilisations corporelles",'1-Biens_Immos'!$Y$263:$BY$268,MATCH(AA$6,'1-Biens_Immos'!$Y$263:$BY$263,0),FALSE),0)</f>
        <v/>
      </c>
      <c r="AB28" s="233">
        <f>IFERROR(VLOOKUP("Autres immobilisations corporelles",'1-Biens_Immos'!$Y$263:$BY$268,MATCH(AB$6,'1-Biens_Immos'!$Y$263:$BY$263,0),FALSE),0)</f>
        <v/>
      </c>
      <c r="AC28" s="233">
        <f>IFERROR(VLOOKUP("Autres immobilisations corporelles",'1-Biens_Immos'!$Y$263:$BY$268,MATCH(AC$6,'1-Biens_Immos'!$Y$263:$BY$263,0),FALSE),0)</f>
        <v/>
      </c>
      <c r="AD28" s="233">
        <f>IFERROR(VLOOKUP("Autres immobilisations corporelles",'1-Biens_Immos'!$Y$263:$BY$268,MATCH(AD$6,'1-Biens_Immos'!$Y$263:$BY$263,0),FALSE),0)</f>
        <v/>
      </c>
    </row>
    <row r="29" hidden="1" customFormat="1" s="42">
      <c r="A29" s="259" t="inlineStr">
        <is>
          <t>X</t>
        </is>
      </c>
      <c r="B29" s="38" t="n"/>
      <c r="C29" s="53" t="inlineStr">
        <is>
          <t>Amortissements : Augmentations : dotations de l'exercice</t>
        </is>
      </c>
      <c r="D29" s="45" t="inlineStr">
        <is>
          <t>2033-C-572</t>
        </is>
      </c>
      <c r="E29" s="233">
        <f>SUM(E25:E28)</f>
        <v/>
      </c>
      <c r="F29" s="233">
        <f>SUM(F25:F28)</f>
        <v/>
      </c>
      <c r="G29" s="233">
        <f>SUM(G25:G28)</f>
        <v/>
      </c>
      <c r="H29" s="233">
        <f>SUM(H25:H28)</f>
        <v/>
      </c>
      <c r="I29" s="233">
        <f>SUM(I25:I28)</f>
        <v/>
      </c>
      <c r="J29" s="233">
        <f>SUM(J25:J28)</f>
        <v/>
      </c>
      <c r="K29" s="233">
        <f>SUM(K25:K28)</f>
        <v/>
      </c>
      <c r="L29" s="233">
        <f>SUM(L25:L28)</f>
        <v/>
      </c>
      <c r="M29" s="233">
        <f>SUM(M25:M28)</f>
        <v/>
      </c>
      <c r="N29" s="233">
        <f>SUM(N25:N28)</f>
        <v/>
      </c>
      <c r="O29" s="233">
        <f>SUM(O25:O28)</f>
        <v/>
      </c>
      <c r="P29" s="233">
        <f>SUM(P25:P28)</f>
        <v/>
      </c>
      <c r="Q29" s="233">
        <f>SUM(Q25:Q28)</f>
        <v/>
      </c>
      <c r="R29" s="233">
        <f>SUM(R25:R28)</f>
        <v/>
      </c>
      <c r="S29" s="233">
        <f>SUM(S25:S28)</f>
        <v/>
      </c>
      <c r="T29" s="233">
        <f>SUM(T25:T28)</f>
        <v/>
      </c>
      <c r="U29" s="233">
        <f>SUM(U25:U28)</f>
        <v/>
      </c>
      <c r="V29" s="233">
        <f>SUM(V25:V28)</f>
        <v/>
      </c>
      <c r="W29" s="233">
        <f>SUM(W25:W28)</f>
        <v/>
      </c>
      <c r="X29" s="233">
        <f>SUM(X25:X28)</f>
        <v/>
      </c>
      <c r="Y29" s="233">
        <f>SUM(Y25:Y28)</f>
        <v/>
      </c>
      <c r="Z29" s="233">
        <f>SUM(Z25:Z28)</f>
        <v/>
      </c>
      <c r="AA29" s="233">
        <f>SUM(AA25:AA28)</f>
        <v/>
      </c>
      <c r="AB29" s="233">
        <f>SUM(AB25:AB28)</f>
        <v/>
      </c>
      <c r="AC29" s="233">
        <f>SUM(AC25:AC28)</f>
        <v/>
      </c>
      <c r="AD29" s="233">
        <f>SUM(AD25:AD28)</f>
        <v/>
      </c>
    </row>
    <row r="30" hidden="1" customFormat="1" s="42">
      <c r="B30" s="38" t="n"/>
      <c r="C30" s="52" t="n"/>
      <c r="E30" s="234" t="n"/>
      <c r="F30" s="234" t="n"/>
      <c r="G30" s="234" t="n"/>
      <c r="H30" s="234" t="n"/>
      <c r="I30" s="234" t="n"/>
      <c r="J30" s="234" t="n"/>
      <c r="K30" s="234" t="n"/>
      <c r="L30" s="234" t="n"/>
      <c r="M30" s="234" t="n"/>
      <c r="N30" s="234" t="n"/>
      <c r="O30" s="234" t="n"/>
      <c r="P30" s="234" t="n"/>
      <c r="Q30" s="234" t="n"/>
      <c r="R30" s="234" t="n"/>
      <c r="S30" s="234" t="n"/>
      <c r="T30" s="234" t="n"/>
      <c r="U30" s="234" t="n"/>
      <c r="V30" s="234" t="n"/>
      <c r="W30" s="234" t="n"/>
      <c r="X30" s="234" t="n"/>
      <c r="Y30" s="234" t="n"/>
      <c r="Z30" s="234" t="n"/>
      <c r="AA30" s="234" t="n"/>
      <c r="AB30" s="234" t="n"/>
      <c r="AC30" s="234" t="n"/>
      <c r="AD30" s="234" t="n"/>
    </row>
    <row r="31" hidden="1" customFormat="1" s="42">
      <c r="A31" s="259" t="inlineStr">
        <is>
          <t>X</t>
        </is>
      </c>
      <c r="B31" s="38" t="n"/>
      <c r="C31" s="53" t="inlineStr">
        <is>
          <t xml:space="preserve">Amortissements : Montants des amortissements à la fin de l'exercice </t>
        </is>
      </c>
      <c r="D31" s="45" t="inlineStr">
        <is>
          <t>2033-C-576</t>
        </is>
      </c>
      <c r="E31" s="233">
        <f>SUM(E19:E22)+E29</f>
        <v/>
      </c>
      <c r="F31" s="233">
        <f>SUM(E31)+F29</f>
        <v/>
      </c>
      <c r="G31" s="233">
        <f>SUM(F31)+G29</f>
        <v/>
      </c>
      <c r="H31" s="233">
        <f>SUM(G31)+H29</f>
        <v/>
      </c>
      <c r="I31" s="233">
        <f>SUM(H31)+I29</f>
        <v/>
      </c>
      <c r="J31" s="233">
        <f>SUM(I31)+J29</f>
        <v/>
      </c>
      <c r="K31" s="233">
        <f>SUM(J31)+K29</f>
        <v/>
      </c>
      <c r="L31" s="233">
        <f>SUM(K31)+L29</f>
        <v/>
      </c>
      <c r="M31" s="233">
        <f>SUM(L31)+M29</f>
        <v/>
      </c>
      <c r="N31" s="233">
        <f>SUM(M31)+N29</f>
        <v/>
      </c>
      <c r="O31" s="233">
        <f>SUM(N31)+O29</f>
        <v/>
      </c>
      <c r="P31" s="233">
        <f>SUM(O31)+P29</f>
        <v/>
      </c>
      <c r="Q31" s="233">
        <f>SUM(P31)+Q29</f>
        <v/>
      </c>
      <c r="R31" s="233">
        <f>SUM(Q31)+R29</f>
        <v/>
      </c>
      <c r="S31" s="233">
        <f>SUM(R31)+S29</f>
        <v/>
      </c>
      <c r="T31" s="233">
        <f>SUM(S31)+T29</f>
        <v/>
      </c>
      <c r="U31" s="233">
        <f>SUM(T31)+U29</f>
        <v/>
      </c>
      <c r="V31" s="233">
        <f>SUM(U31)+V29</f>
        <v/>
      </c>
      <c r="W31" s="233">
        <f>SUM(V31)+W29</f>
        <v/>
      </c>
      <c r="X31" s="233">
        <f>SUM(W31)+X29</f>
        <v/>
      </c>
      <c r="Y31" s="233">
        <f>SUM(X31)+Y29</f>
        <v/>
      </c>
      <c r="Z31" s="233">
        <f>SUM(Y31)+Z29</f>
        <v/>
      </c>
      <c r="AA31" s="233">
        <f>SUM(Z31)+AA29</f>
        <v/>
      </c>
      <c r="AB31" s="233">
        <f>SUM(AA31)+AB29</f>
        <v/>
      </c>
      <c r="AC31" s="233">
        <f>SUM(AB31)+AC29</f>
        <v/>
      </c>
      <c r="AD31" s="233">
        <f>SUM(AC31)+AD29</f>
        <v/>
      </c>
    </row>
    <row r="32" hidden="1" customFormat="1" s="42">
      <c r="B32" s="38" t="n"/>
      <c r="C32" s="52" t="n"/>
      <c r="E32" s="234" t="n"/>
      <c r="F32" s="234" t="n"/>
      <c r="G32" s="234" t="n"/>
      <c r="H32" s="234" t="n"/>
      <c r="I32" s="234" t="n"/>
      <c r="J32" s="234" t="n"/>
      <c r="K32" s="234" t="n"/>
      <c r="L32" s="234" t="n"/>
      <c r="M32" s="234" t="n"/>
      <c r="N32" s="234" t="n"/>
      <c r="O32" s="234" t="n"/>
      <c r="P32" s="234" t="n"/>
      <c r="Q32" s="234" t="n"/>
      <c r="R32" s="234" t="n"/>
      <c r="S32" s="234" t="n"/>
      <c r="T32" s="234" t="n"/>
      <c r="U32" s="234" t="n"/>
      <c r="V32" s="234" t="n"/>
      <c r="W32" s="234" t="n"/>
      <c r="X32" s="234" t="n"/>
      <c r="Y32" s="234" t="n"/>
      <c r="Z32" s="234" t="n"/>
      <c r="AA32" s="234" t="n"/>
      <c r="AB32" s="234" t="n"/>
      <c r="AC32" s="234" t="n"/>
      <c r="AD32" s="234" t="n"/>
    </row>
    <row r="33" hidden="1" customFormat="1" s="42">
      <c r="A33" s="259" t="inlineStr">
        <is>
          <t>X</t>
        </is>
      </c>
      <c r="B33" s="534" t="inlineStr">
        <is>
          <t>A - Résultat Comptable</t>
        </is>
      </c>
      <c r="C33" s="53" t="inlineStr">
        <is>
          <t>Produits d'exploitation : Produit vendue Services</t>
        </is>
      </c>
      <c r="D33" s="45" t="inlineStr">
        <is>
          <t>2033-B-218</t>
        </is>
      </c>
      <c r="E33" s="235">
        <f t="array" ref="E33:AD33">TRANSPOSE('3-Loyers_Charges'!AC10:AC35)</f>
        <v/>
      </c>
      <c r="F33" s="235" t="n">
        <v>8293</v>
      </c>
      <c r="G33" s="235" t="n">
        <v>8493</v>
      </c>
      <c r="H33" s="235" t="n">
        <v>0</v>
      </c>
      <c r="I33" s="235" t="n">
        <v>0</v>
      </c>
      <c r="J33" s="235" t="n">
        <v>0</v>
      </c>
      <c r="K33" s="235" t="n">
        <v>0</v>
      </c>
      <c r="L33" s="235" t="n">
        <v>0</v>
      </c>
      <c r="M33" s="235" t="n">
        <v>0</v>
      </c>
      <c r="N33" s="235" t="n">
        <v>0</v>
      </c>
      <c r="O33" s="235" t="n">
        <v>0</v>
      </c>
      <c r="P33" s="235" t="n">
        <v>0</v>
      </c>
      <c r="Q33" s="235" t="n">
        <v>0</v>
      </c>
      <c r="R33" s="235" t="n">
        <v>0</v>
      </c>
      <c r="S33" s="235" t="n">
        <v>0</v>
      </c>
      <c r="T33" s="235" t="n">
        <v>0</v>
      </c>
      <c r="U33" s="235" t="n">
        <v>0</v>
      </c>
      <c r="V33" s="235" t="n">
        <v>0</v>
      </c>
      <c r="W33" s="235" t="n">
        <v>0</v>
      </c>
      <c r="X33" s="235" t="n">
        <v>0</v>
      </c>
      <c r="Y33" s="235" t="n">
        <v>0</v>
      </c>
      <c r="Z33" s="235" t="n">
        <v>0</v>
      </c>
      <c r="AA33" s="235" t="n">
        <v>0</v>
      </c>
      <c r="AB33" s="235" t="n">
        <v>0</v>
      </c>
      <c r="AC33" s="235" t="n">
        <v>0</v>
      </c>
      <c r="AD33" s="235" t="n">
        <v>0</v>
      </c>
    </row>
    <row r="34" hidden="1" customFormat="1" s="42">
      <c r="A34" s="259" t="inlineStr">
        <is>
          <t>X</t>
        </is>
      </c>
      <c r="B34" s="535" t="n"/>
      <c r="C34" s="53" t="inlineStr">
        <is>
          <t>Charges Exploitation : Autres charges externes</t>
        </is>
      </c>
      <c r="D34" s="45" t="inlineStr">
        <is>
          <t>2033-B-242</t>
        </is>
      </c>
      <c r="E34" s="235">
        <f t="array" ref="E34:AD34">TRANSPOSE('3-Loyers_Charges'!AE10:AE35)</f>
        <v/>
      </c>
      <c r="F34" s="235" t="n">
        <v>6553.71</v>
      </c>
      <c r="G34" s="235" t="n">
        <v>6671.71</v>
      </c>
      <c r="H34" s="235" t="n">
        <v>0</v>
      </c>
      <c r="I34" s="235" t="n">
        <v>0</v>
      </c>
      <c r="J34" s="235" t="n">
        <v>0</v>
      </c>
      <c r="K34" s="235" t="n">
        <v>0</v>
      </c>
      <c r="L34" s="235" t="n">
        <v>0</v>
      </c>
      <c r="M34" s="235" t="n">
        <v>0</v>
      </c>
      <c r="N34" s="235" t="n">
        <v>0</v>
      </c>
      <c r="O34" s="235" t="n">
        <v>0</v>
      </c>
      <c r="P34" s="235" t="n">
        <v>0</v>
      </c>
      <c r="Q34" s="235" t="n">
        <v>0</v>
      </c>
      <c r="R34" s="235" t="n">
        <v>0</v>
      </c>
      <c r="S34" s="235" t="n">
        <v>0</v>
      </c>
      <c r="T34" s="235" t="n">
        <v>0</v>
      </c>
      <c r="U34" s="235" t="n">
        <v>0</v>
      </c>
      <c r="V34" s="235" t="n">
        <v>0</v>
      </c>
      <c r="W34" s="235" t="n">
        <v>0</v>
      </c>
      <c r="X34" s="235" t="n">
        <v>0</v>
      </c>
      <c r="Y34" s="235" t="n">
        <v>0</v>
      </c>
      <c r="Z34" s="235" t="n">
        <v>0</v>
      </c>
      <c r="AA34" s="235" t="n">
        <v>0</v>
      </c>
      <c r="AB34" s="235" t="n">
        <v>0</v>
      </c>
      <c r="AC34" s="235" t="n">
        <v>0</v>
      </c>
      <c r="AD34" s="235" t="n">
        <v>0</v>
      </c>
    </row>
    <row r="35" hidden="1" customFormat="1" s="42">
      <c r="A35" s="259" t="inlineStr">
        <is>
          <t>X</t>
        </is>
      </c>
      <c r="B35" s="535" t="n"/>
      <c r="C35" s="53" t="inlineStr">
        <is>
          <t>Charges Exploitation : Impôts, taxes et versements assimilés</t>
        </is>
      </c>
      <c r="D35" s="45" t="inlineStr">
        <is>
          <t>2033-B-244</t>
        </is>
      </c>
      <c r="E35" s="235">
        <f t="array" ref="E35:AD35">TRANSPOSE('3-Loyers_Charges'!AI10:AI35)</f>
        <v/>
      </c>
      <c r="F35" s="235" t="n">
        <v>819</v>
      </c>
      <c r="G35" s="235" t="n">
        <v>876</v>
      </c>
      <c r="H35" s="235" t="n">
        <v>0</v>
      </c>
      <c r="I35" s="235" t="n">
        <v>0</v>
      </c>
      <c r="J35" s="235" t="n">
        <v>0</v>
      </c>
      <c r="K35" s="235" t="n">
        <v>0</v>
      </c>
      <c r="L35" s="235" t="n">
        <v>0</v>
      </c>
      <c r="M35" s="235" t="n">
        <v>0</v>
      </c>
      <c r="N35" s="235" t="n">
        <v>0</v>
      </c>
      <c r="O35" s="235" t="n">
        <v>0</v>
      </c>
      <c r="P35" s="235" t="n">
        <v>0</v>
      </c>
      <c r="Q35" s="235" t="n">
        <v>0</v>
      </c>
      <c r="R35" s="235" t="n">
        <v>0</v>
      </c>
      <c r="S35" s="235" t="n">
        <v>0</v>
      </c>
      <c r="T35" s="235" t="n">
        <v>0</v>
      </c>
      <c r="U35" s="235" t="n">
        <v>0</v>
      </c>
      <c r="V35" s="235" t="n">
        <v>0</v>
      </c>
      <c r="W35" s="235" t="n">
        <v>0</v>
      </c>
      <c r="X35" s="235" t="n">
        <v>0</v>
      </c>
      <c r="Y35" s="235" t="n">
        <v>0</v>
      </c>
      <c r="Z35" s="235" t="n">
        <v>0</v>
      </c>
      <c r="AA35" s="235" t="n">
        <v>0</v>
      </c>
      <c r="AB35" s="235" t="n">
        <v>0</v>
      </c>
      <c r="AC35" s="235" t="n">
        <v>0</v>
      </c>
      <c r="AD35" s="235" t="n">
        <v>0</v>
      </c>
    </row>
    <row r="36" hidden="1" customFormat="1" s="42">
      <c r="A36" s="259" t="inlineStr">
        <is>
          <t>X</t>
        </is>
      </c>
      <c r="B36" s="535" t="n"/>
      <c r="C36" s="53" t="inlineStr">
        <is>
          <t>Charges Exploitation : Impôts, taxes et versements assimilés dont TP/CFE, CVAE</t>
        </is>
      </c>
      <c r="D36" s="45" t="inlineStr">
        <is>
          <t>2033-B-243</t>
        </is>
      </c>
      <c r="E36" s="235">
        <f t="array" ref="E36:AD36">TRANSPOSE('3-Loyers_Charges'!AK10:AK35)</f>
        <v/>
      </c>
      <c r="F36" s="235" t="n">
        <v>209</v>
      </c>
      <c r="G36" s="235" t="n">
        <v>217</v>
      </c>
      <c r="H36" s="235" t="n">
        <v>0</v>
      </c>
      <c r="I36" s="235" t="n">
        <v>0</v>
      </c>
      <c r="J36" s="235" t="n">
        <v>0</v>
      </c>
      <c r="K36" s="235" t="n">
        <v>0</v>
      </c>
      <c r="L36" s="235" t="n">
        <v>0</v>
      </c>
      <c r="M36" s="235" t="n">
        <v>0</v>
      </c>
      <c r="N36" s="235" t="n">
        <v>0</v>
      </c>
      <c r="O36" s="235" t="n">
        <v>0</v>
      </c>
      <c r="P36" s="235" t="n">
        <v>0</v>
      </c>
      <c r="Q36" s="235" t="n">
        <v>0</v>
      </c>
      <c r="R36" s="235" t="n">
        <v>0</v>
      </c>
      <c r="S36" s="235" t="n">
        <v>0</v>
      </c>
      <c r="T36" s="235" t="n">
        <v>0</v>
      </c>
      <c r="U36" s="235" t="n">
        <v>0</v>
      </c>
      <c r="V36" s="235" t="n">
        <v>0</v>
      </c>
      <c r="W36" s="235" t="n">
        <v>0</v>
      </c>
      <c r="X36" s="235" t="n">
        <v>0</v>
      </c>
      <c r="Y36" s="235" t="n">
        <v>0</v>
      </c>
      <c r="Z36" s="235" t="n">
        <v>0</v>
      </c>
      <c r="AA36" s="235" t="n">
        <v>0</v>
      </c>
      <c r="AB36" s="235" t="n">
        <v>0</v>
      </c>
      <c r="AC36" s="235" t="n">
        <v>0</v>
      </c>
      <c r="AD36" s="235" t="n">
        <v>0</v>
      </c>
    </row>
    <row r="37" hidden="1" customFormat="1" s="42">
      <c r="A37" s="259" t="inlineStr">
        <is>
          <t>X</t>
        </is>
      </c>
      <c r="B37" s="535" t="n"/>
      <c r="C37" s="53" t="inlineStr">
        <is>
          <t>Charges Exploitation : Dotation aux amortissements</t>
        </is>
      </c>
      <c r="D37" s="45" t="inlineStr">
        <is>
          <t>2033-B-254</t>
        </is>
      </c>
      <c r="E37" s="233">
        <f>E29</f>
        <v/>
      </c>
      <c r="F37" s="233">
        <f>F29</f>
        <v/>
      </c>
      <c r="G37" s="233">
        <f>G29</f>
        <v/>
      </c>
      <c r="H37" s="233">
        <f>H29</f>
        <v/>
      </c>
      <c r="I37" s="233">
        <f>I29</f>
        <v/>
      </c>
      <c r="J37" s="233">
        <f>J29</f>
        <v/>
      </c>
      <c r="K37" s="233">
        <f>K29</f>
        <v/>
      </c>
      <c r="L37" s="233">
        <f>L29</f>
        <v/>
      </c>
      <c r="M37" s="233">
        <f>M29</f>
        <v/>
      </c>
      <c r="N37" s="233">
        <f>N29</f>
        <v/>
      </c>
      <c r="O37" s="233">
        <f>O29</f>
        <v/>
      </c>
      <c r="P37" s="233">
        <f>P29</f>
        <v/>
      </c>
      <c r="Q37" s="233">
        <f>Q29</f>
        <v/>
      </c>
      <c r="R37" s="233">
        <f>R29</f>
        <v/>
      </c>
      <c r="S37" s="233">
        <f>S29</f>
        <v/>
      </c>
      <c r="T37" s="233">
        <f>T29</f>
        <v/>
      </c>
      <c r="U37" s="233">
        <f>U29</f>
        <v/>
      </c>
      <c r="V37" s="233">
        <f>V29</f>
        <v/>
      </c>
      <c r="W37" s="233">
        <f>W29</f>
        <v/>
      </c>
      <c r="X37" s="233">
        <f>X29</f>
        <v/>
      </c>
      <c r="Y37" s="233">
        <f>Y29</f>
        <v/>
      </c>
      <c r="Z37" s="233">
        <f>Z29</f>
        <v/>
      </c>
      <c r="AA37" s="233">
        <f>AA29</f>
        <v/>
      </c>
      <c r="AB37" s="233">
        <f>AB29</f>
        <v/>
      </c>
      <c r="AC37" s="233">
        <f>AC29</f>
        <v/>
      </c>
      <c r="AD37" s="233">
        <f>AD29</f>
        <v/>
      </c>
    </row>
    <row r="38" hidden="1" customFormat="1" s="42">
      <c r="A38" s="259" t="inlineStr">
        <is>
          <t>X</t>
        </is>
      </c>
      <c r="B38" s="535" t="n"/>
      <c r="C38" s="54" t="inlineStr">
        <is>
          <t xml:space="preserve">1 - Résultat Exploitation </t>
        </is>
      </c>
      <c r="D38" s="47" t="inlineStr">
        <is>
          <t>2033-B-270</t>
        </is>
      </c>
      <c r="E38" s="233">
        <f>E33-SUM(E34,E35,E37)</f>
        <v/>
      </c>
      <c r="F38" s="233">
        <f>F33-SUM(F34,F35,F37)</f>
        <v/>
      </c>
      <c r="G38" s="233">
        <f>G33-SUM(G34,G35,G37)</f>
        <v/>
      </c>
      <c r="H38" s="233">
        <f>H33-SUM(H34,H35,H37)</f>
        <v/>
      </c>
      <c r="I38" s="233">
        <f>I33-SUM(I34,I35,I37)</f>
        <v/>
      </c>
      <c r="J38" s="233">
        <f>J33-SUM(J34,J35,J37)</f>
        <v/>
      </c>
      <c r="K38" s="233">
        <f>K33-SUM(K34,K35,K37)</f>
        <v/>
      </c>
      <c r="L38" s="233">
        <f>L33-SUM(L34,L35,L37)</f>
        <v/>
      </c>
      <c r="M38" s="233">
        <f>M33-SUM(M34,M35,M37)</f>
        <v/>
      </c>
      <c r="N38" s="233">
        <f>N33-SUM(N34,N35,N37)</f>
        <v/>
      </c>
      <c r="O38" s="233">
        <f>O33-SUM(O34,O35,O37)</f>
        <v/>
      </c>
      <c r="P38" s="233">
        <f>P33-SUM(P34,P35,P37)</f>
        <v/>
      </c>
      <c r="Q38" s="233">
        <f>Q33-SUM(Q34,Q35,Q37)</f>
        <v/>
      </c>
      <c r="R38" s="233">
        <f>R33-SUM(R34,R35,R37)</f>
        <v/>
      </c>
      <c r="S38" s="233">
        <f>S33-SUM(S34,S35,S37)</f>
        <v/>
      </c>
      <c r="T38" s="233">
        <f>T33-SUM(T34,T35,T37)</f>
        <v/>
      </c>
      <c r="U38" s="233">
        <f>U33-SUM(U34,U35,U37)</f>
        <v/>
      </c>
      <c r="V38" s="233">
        <f>V33-SUM(V34,V35,V37)</f>
        <v/>
      </c>
      <c r="W38" s="233">
        <f>W33-SUM(W34,W35,W37)</f>
        <v/>
      </c>
      <c r="X38" s="233">
        <f>X33-SUM(X34,X35,X37)</f>
        <v/>
      </c>
      <c r="Y38" s="233">
        <f>Y33-SUM(Y34,Y35,Y37)</f>
        <v/>
      </c>
      <c r="Z38" s="233">
        <f>Z33-SUM(Z34,Z35,Z37)</f>
        <v/>
      </c>
      <c r="AA38" s="233">
        <f>AA33-SUM(AA34,AA35,AA37)</f>
        <v/>
      </c>
      <c r="AB38" s="233">
        <f>AB33-SUM(AB34,AB35,AB37)</f>
        <v/>
      </c>
      <c r="AC38" s="233">
        <f>AC33-SUM(AC34,AC35,AC37)</f>
        <v/>
      </c>
      <c r="AD38" s="233">
        <f>AD33-SUM(AD34,AD35,AD37)</f>
        <v/>
      </c>
    </row>
    <row r="39" hidden="1" customFormat="1" s="42">
      <c r="A39" s="259" t="inlineStr">
        <is>
          <t>X</t>
        </is>
      </c>
      <c r="B39" s="535" t="n"/>
      <c r="C39" s="53" t="inlineStr">
        <is>
          <t>Charges Financières</t>
        </is>
      </c>
      <c r="D39" s="45" t="inlineStr">
        <is>
          <t>2033-B-294</t>
        </is>
      </c>
      <c r="E39" s="235">
        <f t="array" ref="E39:AD39">TRANSPOSE('2-Crédits'!T10:T35)</f>
        <v/>
      </c>
      <c r="F39" s="235" t="n">
        <v>2103</v>
      </c>
      <c r="G39" s="235" t="n">
        <v>1997</v>
      </c>
      <c r="H39" s="235" t="n">
        <v>0</v>
      </c>
      <c r="I39" s="235" t="n">
        <v>0</v>
      </c>
      <c r="J39" s="235" t="n">
        <v>0</v>
      </c>
      <c r="K39" s="235" t="n">
        <v>0</v>
      </c>
      <c r="L39" s="235" t="n">
        <v>0</v>
      </c>
      <c r="M39" s="235" t="n">
        <v>0</v>
      </c>
      <c r="N39" s="235" t="n">
        <v>0</v>
      </c>
      <c r="O39" s="235" t="n">
        <v>0</v>
      </c>
      <c r="P39" s="235" t="n">
        <v>0</v>
      </c>
      <c r="Q39" s="235" t="n">
        <v>0</v>
      </c>
      <c r="R39" s="235" t="n">
        <v>0</v>
      </c>
      <c r="S39" s="235" t="n">
        <v>0</v>
      </c>
      <c r="T39" s="235" t="n">
        <v>0</v>
      </c>
      <c r="U39" s="235" t="n">
        <v>0</v>
      </c>
      <c r="V39" s="235" t="n">
        <v>0</v>
      </c>
      <c r="W39" s="235" t="n">
        <v>0</v>
      </c>
      <c r="X39" s="235" t="n">
        <v>0</v>
      </c>
      <c r="Y39" s="235" t="n">
        <v>0</v>
      </c>
      <c r="Z39" s="235" t="n">
        <v>0</v>
      </c>
      <c r="AA39" s="235" t="n">
        <v>0</v>
      </c>
      <c r="AB39" s="235" t="n">
        <v>0</v>
      </c>
      <c r="AC39" s="235" t="n">
        <v>0</v>
      </c>
      <c r="AD39" s="235" t="n">
        <v>0</v>
      </c>
    </row>
    <row r="40" hidden="1" customFormat="1" s="42">
      <c r="A40" s="259" t="inlineStr">
        <is>
          <t>X</t>
        </is>
      </c>
      <c r="B40" s="536" t="n"/>
      <c r="C40" s="54" t="inlineStr">
        <is>
          <t xml:space="preserve"> 2 – BÉNÉFICES OU PERTES [2033-B-310-312-314]</t>
        </is>
      </c>
      <c r="D40" s="48" t="inlineStr">
        <is>
          <t>2033-B-310</t>
        </is>
      </c>
      <c r="E40" s="233">
        <f>E38-E39</f>
        <v/>
      </c>
      <c r="F40" s="233">
        <f>F38-F39</f>
        <v/>
      </c>
      <c r="G40" s="233">
        <f>G38-G39</f>
        <v/>
      </c>
      <c r="H40" s="233">
        <f>H38-H39</f>
        <v/>
      </c>
      <c r="I40" s="233">
        <f>I38-I39</f>
        <v/>
      </c>
      <c r="J40" s="233">
        <f>J38-J39</f>
        <v/>
      </c>
      <c r="K40" s="233">
        <f>K38-K39</f>
        <v/>
      </c>
      <c r="L40" s="233">
        <f>L38-L39</f>
        <v/>
      </c>
      <c r="M40" s="233">
        <f>M38-M39</f>
        <v/>
      </c>
      <c r="N40" s="233">
        <f>N38-N39</f>
        <v/>
      </c>
      <c r="O40" s="233">
        <f>O38-O39</f>
        <v/>
      </c>
      <c r="P40" s="233">
        <f>P38-P39</f>
        <v/>
      </c>
      <c r="Q40" s="233">
        <f>Q38-Q39</f>
        <v/>
      </c>
      <c r="R40" s="233">
        <f>R38-R39</f>
        <v/>
      </c>
      <c r="S40" s="233">
        <f>S38-S39</f>
        <v/>
      </c>
      <c r="T40" s="233">
        <f>T38-T39</f>
        <v/>
      </c>
      <c r="U40" s="233">
        <f>U38-U39</f>
        <v/>
      </c>
      <c r="V40" s="233">
        <f>V38-V39</f>
        <v/>
      </c>
      <c r="W40" s="233">
        <f>W38-W39</f>
        <v/>
      </c>
      <c r="X40" s="233">
        <f>X38-X39</f>
        <v/>
      </c>
      <c r="Y40" s="233">
        <f>Y38-Y39</f>
        <v/>
      </c>
      <c r="Z40" s="233">
        <f>Z38-Z39</f>
        <v/>
      </c>
      <c r="AA40" s="233">
        <f>AA38-AA39</f>
        <v/>
      </c>
      <c r="AB40" s="233">
        <f>AB38-AB39</f>
        <v/>
      </c>
      <c r="AC40" s="233">
        <f>AC38-AC39</f>
        <v/>
      </c>
      <c r="AD40" s="233">
        <f>AD38-AD39</f>
        <v/>
      </c>
    </row>
    <row r="41" hidden="1" customFormat="1" s="42">
      <c r="B41" s="38" t="n"/>
      <c r="C41" s="38" t="n"/>
      <c r="D41" s="38" t="n"/>
      <c r="E41" s="236" t="n"/>
      <c r="F41" s="236" t="n"/>
      <c r="G41" s="236" t="n"/>
      <c r="H41" s="236" t="n"/>
      <c r="I41" s="236" t="n"/>
      <c r="J41" s="236" t="n"/>
      <c r="K41" s="236" t="n"/>
      <c r="L41" s="236" t="n"/>
      <c r="M41" s="236" t="n"/>
      <c r="N41" s="236" t="n"/>
      <c r="O41" s="237" t="n"/>
      <c r="P41" s="237" t="n"/>
      <c r="Q41" s="237" t="n"/>
      <c r="R41" s="237" t="n"/>
      <c r="S41" s="237" t="n"/>
      <c r="T41" s="237" t="n"/>
      <c r="U41" s="237" t="n"/>
      <c r="V41" s="237" t="n"/>
      <c r="W41" s="237" t="n"/>
      <c r="X41" s="237" t="n"/>
      <c r="Y41" s="237" t="n"/>
      <c r="Z41" s="237" t="n"/>
      <c r="AA41" s="237" t="n"/>
      <c r="AB41" s="237" t="n"/>
      <c r="AC41" s="237" t="n"/>
      <c r="AD41" s="237" t="n"/>
    </row>
    <row r="42" hidden="1" customFormat="1" s="42">
      <c r="A42" s="259" t="inlineStr">
        <is>
          <t>X</t>
        </is>
      </c>
      <c r="B42" s="38" t="n"/>
      <c r="C42" s="53" t="inlineStr">
        <is>
          <t>Charges Afférantes au bien</t>
        </is>
      </c>
      <c r="D42" s="38" t="n"/>
      <c r="E42" s="235">
        <f t="array" ref="E42:AD42">TRANSPOSE('3-Loyers_Charges'!AF10:AF35)</f>
        <v/>
      </c>
      <c r="F42" s="235" t="n">
        <v>6553.71</v>
      </c>
      <c r="G42" s="235" t="n">
        <v>6671.71</v>
      </c>
      <c r="H42" s="235" t="n">
        <v>0</v>
      </c>
      <c r="I42" s="235" t="n">
        <v>0</v>
      </c>
      <c r="J42" s="235" t="n">
        <v>0</v>
      </c>
      <c r="K42" s="235" t="n">
        <v>0</v>
      </c>
      <c r="L42" s="235" t="n">
        <v>0</v>
      </c>
      <c r="M42" s="235" t="n">
        <v>0</v>
      </c>
      <c r="N42" s="235" t="n">
        <v>0</v>
      </c>
      <c r="O42" s="235" t="n">
        <v>0</v>
      </c>
      <c r="P42" s="235" t="n">
        <v>0</v>
      </c>
      <c r="Q42" s="235" t="n">
        <v>0</v>
      </c>
      <c r="R42" s="235" t="n">
        <v>0</v>
      </c>
      <c r="S42" s="235" t="n">
        <v>0</v>
      </c>
      <c r="T42" s="235" t="n">
        <v>0</v>
      </c>
      <c r="U42" s="235" t="n">
        <v>0</v>
      </c>
      <c r="V42" s="235" t="n">
        <v>0</v>
      </c>
      <c r="W42" s="235" t="n">
        <v>0</v>
      </c>
      <c r="X42" s="235" t="n">
        <v>0</v>
      </c>
      <c r="Y42" s="235" t="n">
        <v>0</v>
      </c>
      <c r="Z42" s="235" t="n">
        <v>0</v>
      </c>
      <c r="AA42" s="235" t="n">
        <v>0</v>
      </c>
      <c r="AB42" s="235" t="n">
        <v>0</v>
      </c>
      <c r="AC42" s="235" t="n">
        <v>0</v>
      </c>
      <c r="AD42" s="235" t="n">
        <v>0</v>
      </c>
    </row>
    <row r="43" hidden="1" customFormat="1" s="42">
      <c r="A43" s="259" t="inlineStr">
        <is>
          <t>X</t>
        </is>
      </c>
      <c r="B43" s="38" t="n"/>
      <c r="C43" s="53" t="inlineStr">
        <is>
          <t>Comptable avec OGA</t>
        </is>
      </c>
      <c r="D43" s="38" t="n"/>
      <c r="E43" s="235">
        <f t="array" ref="E43:AD43">TRANSPOSE('3-Loyers_Charges'!X10:X35)</f>
        <v/>
      </c>
      <c r="F43" s="235" t="n">
        <v>0</v>
      </c>
      <c r="G43" s="235" t="n">
        <v>0</v>
      </c>
      <c r="H43" s="235" t="n">
        <v>0</v>
      </c>
      <c r="I43" s="235" t="n">
        <v>0</v>
      </c>
      <c r="J43" s="235" t="n">
        <v>0</v>
      </c>
      <c r="K43" s="235" t="n">
        <v>0</v>
      </c>
      <c r="L43" s="235" t="n">
        <v>0</v>
      </c>
      <c r="M43" s="235" t="n">
        <v>0</v>
      </c>
      <c r="N43" s="235" t="n">
        <v>0</v>
      </c>
      <c r="O43" s="235" t="n">
        <v>0</v>
      </c>
      <c r="P43" s="235" t="n">
        <v>0</v>
      </c>
      <c r="Q43" s="235" t="n">
        <v>0</v>
      </c>
      <c r="R43" s="235" t="n">
        <v>0</v>
      </c>
      <c r="S43" s="235" t="n">
        <v>0</v>
      </c>
      <c r="T43" s="235" t="n">
        <v>0</v>
      </c>
      <c r="U43" s="235" t="n">
        <v>0</v>
      </c>
      <c r="V43" s="235" t="n">
        <v>0</v>
      </c>
      <c r="W43" s="235" t="n">
        <v>0</v>
      </c>
      <c r="X43" s="235" t="n">
        <v>0</v>
      </c>
      <c r="Y43" s="235" t="n">
        <v>0</v>
      </c>
      <c r="Z43" s="235" t="n">
        <v>0</v>
      </c>
      <c r="AA43" s="235" t="n">
        <v>0</v>
      </c>
      <c r="AB43" s="235" t="n">
        <v>0</v>
      </c>
      <c r="AC43" s="235" t="n">
        <v>0</v>
      </c>
      <c r="AD43" s="235" t="n">
        <v>0</v>
      </c>
    </row>
    <row r="44" hidden="1" customFormat="1" s="42">
      <c r="A44" s="319" t="inlineStr">
        <is>
          <t>X</t>
        </is>
      </c>
      <c r="B44" s="38" t="n"/>
      <c r="C44" s="53" t="inlineStr">
        <is>
          <t>Calcul plafond des Amortissements Déductibles</t>
        </is>
      </c>
      <c r="D44" s="38" t="n"/>
      <c r="E44" s="236">
        <f>MAX(E33-E42-E39-(E35-E36),0)</f>
        <v/>
      </c>
      <c r="F44" s="236">
        <f>MAX(F33-F42-F39-(F35-F36),0)</f>
        <v/>
      </c>
      <c r="G44" s="236">
        <f>MAX(G33-G42-G39-(G35-G36),0)</f>
        <v/>
      </c>
      <c r="H44" s="236">
        <f>MAX(H33-H42-H39-(H35-H36),0)</f>
        <v/>
      </c>
      <c r="I44" s="236">
        <f>MAX(I33-I42-I39-(I35-I36),0)</f>
        <v/>
      </c>
      <c r="J44" s="236">
        <f>MAX(J33-J42-J39-(J35-J36),0)</f>
        <v/>
      </c>
      <c r="K44" s="236">
        <f>MAX(K33-K42-K39-(K35-K36),0)</f>
        <v/>
      </c>
      <c r="L44" s="236">
        <f>MAX(L33-L42-L39-(L35-L36),0)</f>
        <v/>
      </c>
      <c r="M44" s="236">
        <f>MAX(M33-M42-M39-(M35-M36),0)</f>
        <v/>
      </c>
      <c r="N44" s="236">
        <f>MAX(N33-N42-N39-(N35-N36),0)</f>
        <v/>
      </c>
      <c r="O44" s="236">
        <f>MAX(O33-O42-O39-(O35-O36),0)</f>
        <v/>
      </c>
      <c r="P44" s="236">
        <f>MAX(P33-P42-P39-(P35-P36),0)</f>
        <v/>
      </c>
      <c r="Q44" s="236">
        <f>MAX(Q33-Q42-Q39-(Q35-Q36),0)</f>
        <v/>
      </c>
      <c r="R44" s="236">
        <f>MAX(R33-R42-R39-(R35-R36),0)</f>
        <v/>
      </c>
      <c r="S44" s="236">
        <f>MAX(S33-S42-S39-(S35-S36),0)</f>
        <v/>
      </c>
      <c r="T44" s="236">
        <f>MAX(T33-T42-T39-(T35-T36),0)</f>
        <v/>
      </c>
      <c r="U44" s="236">
        <f>MAX(U33-U42-U39-(U35-U36),0)</f>
        <v/>
      </c>
      <c r="V44" s="236">
        <f>MAX(V33-V42-V39-(V35-V36),0)</f>
        <v/>
      </c>
      <c r="W44" s="236">
        <f>MAX(W33-W42-W39-(W35-W36),0)</f>
        <v/>
      </c>
      <c r="X44" s="236">
        <f>MAX(X33-X42-X39-(X35-X36),0)</f>
        <v/>
      </c>
      <c r="Y44" s="236">
        <f>MAX(Y33-Y42-Y39-(Y35-Y36),0)</f>
        <v/>
      </c>
      <c r="Z44" s="236">
        <f>MAX(Z33-Z42-Z39-(Z35-Z36),0)</f>
        <v/>
      </c>
      <c r="AA44" s="236">
        <f>MAX(AA33-AA42-AA39-(AA35-AA36),0)</f>
        <v/>
      </c>
      <c r="AB44" s="236">
        <f>MAX(AB33-AB42-AB39-(AB35-AB36),0)</f>
        <v/>
      </c>
      <c r="AC44" s="236">
        <f>MAX(AC33-AC42-AC39-(AC35-AC36),0)</f>
        <v/>
      </c>
      <c r="AD44" s="236">
        <f>MAX(AD33-AD42-AD39-(AD35-AD36),0)</f>
        <v/>
      </c>
    </row>
    <row r="45" hidden="1" customFormat="1" s="42">
      <c r="A45" s="259" t="inlineStr">
        <is>
          <t>X</t>
        </is>
      </c>
      <c r="B45" s="38" t="n"/>
      <c r="C45" s="53" t="inlineStr">
        <is>
          <t>Autres retrait.</t>
        </is>
      </c>
      <c r="D45" s="38" t="n"/>
      <c r="E45" s="235">
        <f t="array" ref="E45:AD45">TRANSPOSE('3-Loyers_Charges'!AG10:AG35)</f>
        <v/>
      </c>
      <c r="F45" s="235" t="n">
        <v>0</v>
      </c>
      <c r="G45" s="235" t="n">
        <v>0</v>
      </c>
      <c r="H45" s="235" t="n">
        <v>0</v>
      </c>
      <c r="I45" s="235" t="n">
        <v>0</v>
      </c>
      <c r="J45" s="235" t="n">
        <v>0</v>
      </c>
      <c r="K45" s="235" t="n">
        <v>0</v>
      </c>
      <c r="L45" s="235" t="n">
        <v>0</v>
      </c>
      <c r="M45" s="235" t="n">
        <v>0</v>
      </c>
      <c r="N45" s="235" t="n">
        <v>0</v>
      </c>
      <c r="O45" s="235" t="n">
        <v>0</v>
      </c>
      <c r="P45" s="235" t="n">
        <v>0</v>
      </c>
      <c r="Q45" s="235" t="n">
        <v>0</v>
      </c>
      <c r="R45" s="235" t="n">
        <v>0</v>
      </c>
      <c r="S45" s="235" t="n">
        <v>0</v>
      </c>
      <c r="T45" s="235" t="n">
        <v>0</v>
      </c>
      <c r="U45" s="235" t="n">
        <v>0</v>
      </c>
      <c r="V45" s="235" t="n">
        <v>0</v>
      </c>
      <c r="W45" s="235" t="n">
        <v>0</v>
      </c>
      <c r="X45" s="235" t="n">
        <v>0</v>
      </c>
      <c r="Y45" s="235" t="n">
        <v>0</v>
      </c>
      <c r="Z45" s="235" t="n">
        <v>0</v>
      </c>
      <c r="AA45" s="235" t="n">
        <v>0</v>
      </c>
      <c r="AB45" s="235" t="n">
        <v>0</v>
      </c>
      <c r="AC45" s="235" t="n">
        <v>0</v>
      </c>
      <c r="AD45" s="235" t="n">
        <v>0</v>
      </c>
    </row>
    <row r="46" hidden="1" customFormat="1" s="42">
      <c r="B46" s="38" t="n"/>
      <c r="C46" s="53" t="inlineStr">
        <is>
          <t>Résultat fiscal</t>
        </is>
      </c>
      <c r="D46" s="38" t="n"/>
      <c r="E46" s="236">
        <f>E33-(E34-E45)-E35-MIN(E37,E44)-E39</f>
        <v/>
      </c>
      <c r="F46" s="236">
        <f>F33-(F34-F45)-F35-MIN(F37,F44)-F39</f>
        <v/>
      </c>
      <c r="G46" s="236">
        <f>G33-(G34-G45)-G35-MIN(G37,G44)-G39</f>
        <v/>
      </c>
      <c r="H46" s="236">
        <f>H33-(H34-H45)-H35-MIN(H37,H44)-H39</f>
        <v/>
      </c>
      <c r="I46" s="236">
        <f>I33-(I34-I45)-I35-MIN(I37,I44)-I39</f>
        <v/>
      </c>
      <c r="J46" s="236">
        <f>J33-(J34-J45)-J35-MIN(J37,J44)-J39</f>
        <v/>
      </c>
      <c r="K46" s="236">
        <f>K33-(K34-K45)-K35-MIN(K37,K44)-K39</f>
        <v/>
      </c>
      <c r="L46" s="236">
        <f>L33-(L34-L45)-L35-MIN(L37,L44)-L39</f>
        <v/>
      </c>
      <c r="M46" s="236">
        <f>M33-(M34-M45)-M35-MIN(M37,M44)-M39</f>
        <v/>
      </c>
      <c r="N46" s="236">
        <f>N33-(N34-N45)-N35-MIN(N37,N44)-N39</f>
        <v/>
      </c>
      <c r="O46" s="236">
        <f>O33-(O34-O45)-O35-MIN(O37,O44)-O39</f>
        <v/>
      </c>
      <c r="P46" s="236">
        <f>P33-(P34-P45)-P35-MIN(P37,P44)-P39</f>
        <v/>
      </c>
      <c r="Q46" s="236">
        <f>Q33-(Q34-Q45)-Q35-MIN(Q37,Q44)-Q39</f>
        <v/>
      </c>
      <c r="R46" s="236">
        <f>R33-(R34-R45)-R35-MIN(R37,R44)-R39</f>
        <v/>
      </c>
      <c r="S46" s="236">
        <f>S33-(S34-S45)-S35-MIN(S37,S44)-S39</f>
        <v/>
      </c>
      <c r="T46" s="236">
        <f>T33-(T34-T45)-T35-MIN(T37,T44)-T39</f>
        <v/>
      </c>
      <c r="U46" s="236">
        <f>U33-(U34-U45)-U35-MIN(U37,U44)-U39</f>
        <v/>
      </c>
      <c r="V46" s="236">
        <f>V33-(V34-V45)-V35-MIN(V37,V44)-V39</f>
        <v/>
      </c>
      <c r="W46" s="236">
        <f>W33-(W34-W45)-W35-MIN(W37,W44)-W39</f>
        <v/>
      </c>
      <c r="X46" s="236">
        <f>X33-(X34-X45)-X35-MIN(X37,X44)-X39</f>
        <v/>
      </c>
      <c r="Y46" s="236">
        <f>Y33-(Y34-Y45)-Y35-MIN(Y37,Y44)-Y39</f>
        <v/>
      </c>
      <c r="Z46" s="236">
        <f>Z33-(Z34-Z45)-Z35-MIN(Z37,Z44)-Z39</f>
        <v/>
      </c>
      <c r="AA46" s="236">
        <f>AA33-(AA34-AA45)-AA35-MIN(AA37,AA44)-AA39</f>
        <v/>
      </c>
      <c r="AB46" s="236">
        <f>AB33-(AB34-AB45)-AB35-MIN(AB37,AB44)-AB39</f>
        <v/>
      </c>
      <c r="AC46" s="236">
        <f>AC33-(AC34-AC45)-AC35-MIN(AC37,AC44)-AC39</f>
        <v/>
      </c>
      <c r="AD46" s="236">
        <f>AD33-(AD34-AD45)-AD35-MIN(AD37,AD44)-AD39</f>
        <v/>
      </c>
    </row>
    <row r="47" hidden="1" customFormat="1" s="42">
      <c r="B47" s="38" t="n"/>
      <c r="C47" s="294" t="n"/>
      <c r="D47" s="293" t="n"/>
      <c r="E47" s="293" t="n"/>
      <c r="F47" s="236" t="n"/>
      <c r="G47" s="236" t="n"/>
      <c r="H47" s="236" t="n"/>
      <c r="I47" s="236" t="n"/>
      <c r="J47" s="236" t="n"/>
      <c r="K47" s="236" t="n"/>
      <c r="L47" s="236" t="n"/>
      <c r="M47" s="236" t="n"/>
      <c r="N47" s="236" t="n"/>
      <c r="O47" s="236" t="n"/>
      <c r="P47" s="236" t="n"/>
      <c r="Q47" s="236" t="n"/>
      <c r="R47" s="236" t="n"/>
      <c r="S47" s="236" t="n"/>
      <c r="T47" s="236" t="n"/>
      <c r="U47" s="236" t="n"/>
      <c r="V47" s="236" t="n"/>
      <c r="W47" s="236" t="n"/>
      <c r="X47" s="236" t="n"/>
      <c r="Y47" s="236" t="n"/>
      <c r="Z47" s="236" t="n"/>
      <c r="AA47" s="236" t="n"/>
      <c r="AB47" s="236" t="n"/>
      <c r="AC47" s="236" t="n"/>
      <c r="AD47" s="236" t="n"/>
    </row>
    <row r="48" hidden="1" customFormat="1" s="42">
      <c r="A48" s="319" t="inlineStr">
        <is>
          <t>X</t>
        </is>
      </c>
      <c r="B48" s="38" t="n"/>
      <c r="C48" s="53" t="inlineStr">
        <is>
          <t>Réintégrations : Divers dont intérêts excédentaires des cptes-cts d'associés</t>
        </is>
      </c>
      <c r="D48" s="45" t="inlineStr">
        <is>
          <t>2033-B-330</t>
        </is>
      </c>
      <c r="E48" s="233">
        <f>E45-IF(E46&lt;0,E46,0)</f>
        <v/>
      </c>
      <c r="F48" s="233">
        <f>F45-IF(F46&lt;0,F46,0)</f>
        <v/>
      </c>
      <c r="G48" s="233">
        <f>G45-IF(G46&lt;0,G46,0)</f>
        <v/>
      </c>
      <c r="H48" s="233">
        <f>H45-IF(H46&lt;0,H46,0)</f>
        <v/>
      </c>
      <c r="I48" s="233">
        <f>I45-IF(I46&lt;0,I46,0)</f>
        <v/>
      </c>
      <c r="J48" s="233">
        <f>J45-IF(J46&lt;0,J46,0)</f>
        <v/>
      </c>
      <c r="K48" s="233">
        <f>K45-IF(K46&lt;0,K46,0)</f>
        <v/>
      </c>
      <c r="L48" s="233">
        <f>L45-IF(L46&lt;0,L46,0)</f>
        <v/>
      </c>
      <c r="M48" s="233">
        <f>M45-IF(M46&lt;0,M46,0)</f>
        <v/>
      </c>
      <c r="N48" s="233">
        <f>N45-IF(N46&lt;0,N46,0)</f>
        <v/>
      </c>
      <c r="O48" s="233">
        <f>O45-IF(O46&lt;0,O46,0)</f>
        <v/>
      </c>
      <c r="P48" s="233">
        <f>P45-IF(P46&lt;0,P46,0)</f>
        <v/>
      </c>
      <c r="Q48" s="233">
        <f>Q45-IF(Q46&lt;0,Q46,0)</f>
        <v/>
      </c>
      <c r="R48" s="233">
        <f>R45-IF(R46&lt;0,R46,0)</f>
        <v/>
      </c>
      <c r="S48" s="233">
        <f>S45-IF(S46&lt;0,S46,0)</f>
        <v/>
      </c>
      <c r="T48" s="233">
        <f>T45-IF(T46&lt;0,T46,0)</f>
        <v/>
      </c>
      <c r="U48" s="233">
        <f>U45-IF(U46&lt;0,U46,0)</f>
        <v/>
      </c>
      <c r="V48" s="233">
        <f>V45-IF(V46&lt;0,V46,0)</f>
        <v/>
      </c>
      <c r="W48" s="233">
        <f>W45-IF(W46&lt;0,W46,0)</f>
        <v/>
      </c>
      <c r="X48" s="233">
        <f>X45-IF(X46&lt;0,X46,0)</f>
        <v/>
      </c>
      <c r="Y48" s="233">
        <f>Y45-IF(Y46&lt;0,Y46,0)</f>
        <v/>
      </c>
      <c r="Z48" s="233">
        <f>Z45-IF(Z46&lt;0,Z46,0)</f>
        <v/>
      </c>
      <c r="AA48" s="233">
        <f>AA45-IF(AA46&lt;0,AA46,0)</f>
        <v/>
      </c>
      <c r="AB48" s="233">
        <f>AB45-IF(AB46&lt;0,AB46,0)</f>
        <v/>
      </c>
      <c r="AC48" s="233">
        <f>AC45-IF(AC46&lt;0,AC46,0)</f>
        <v/>
      </c>
      <c r="AD48" s="233">
        <f>AD45-IF(AD46&lt;0,AD46,0)</f>
        <v/>
      </c>
    </row>
    <row r="49" hidden="1" customFormat="1" s="42">
      <c r="A49" s="319" t="inlineStr">
        <is>
          <t>X</t>
        </is>
      </c>
      <c r="B49" s="38" t="n"/>
      <c r="D49" s="297" t="inlineStr">
        <is>
          <t>Réintégration : Résultat LMNP non Soumis aux CS</t>
        </is>
      </c>
      <c r="E49" s="293">
        <f>IF(E46&lt;0,-E46,0)</f>
        <v/>
      </c>
      <c r="F49" s="293">
        <f>IF(F46&lt;0,-F46,0)</f>
        <v/>
      </c>
      <c r="G49" s="293">
        <f>IF(G46&lt;0,-G46,0)</f>
        <v/>
      </c>
      <c r="H49" s="293">
        <f>IF(H46&lt;0,-H46,0)</f>
        <v/>
      </c>
      <c r="I49" s="293">
        <f>IF(I46&lt;0,-I46,0)</f>
        <v/>
      </c>
      <c r="J49" s="293">
        <f>IF(J46&lt;0,-J46,0)</f>
        <v/>
      </c>
      <c r="K49" s="293">
        <f>IF(K46&lt;0,-K46,0)</f>
        <v/>
      </c>
      <c r="L49" s="293">
        <f>IF(L46&lt;0,-L46,0)</f>
        <v/>
      </c>
      <c r="M49" s="293">
        <f>IF(M46&lt;0,-M46,0)</f>
        <v/>
      </c>
      <c r="N49" s="293">
        <f>IF(N46&lt;0,-N46,0)</f>
        <v/>
      </c>
      <c r="O49" s="293">
        <f>IF(O46&lt;0,-O46,0)</f>
        <v/>
      </c>
      <c r="P49" s="293">
        <f>IF(P46&lt;0,-P46,0)</f>
        <v/>
      </c>
      <c r="Q49" s="293">
        <f>IF(Q46&lt;0,-Q46,0)</f>
        <v/>
      </c>
      <c r="R49" s="293">
        <f>IF(R46&lt;0,-R46,0)</f>
        <v/>
      </c>
      <c r="S49" s="293">
        <f>IF(S46&lt;0,-S46,0)</f>
        <v/>
      </c>
      <c r="T49" s="293">
        <f>IF(T46&lt;0,-T46,0)</f>
        <v/>
      </c>
      <c r="U49" s="293">
        <f>IF(U46&lt;0,-U46,0)</f>
        <v/>
      </c>
      <c r="V49" s="293">
        <f>IF(V46&lt;0,-V46,0)</f>
        <v/>
      </c>
      <c r="W49" s="293">
        <f>IF(W46&lt;0,-W46,0)</f>
        <v/>
      </c>
      <c r="X49" s="293">
        <f>IF(X46&lt;0,-X46,0)</f>
        <v/>
      </c>
      <c r="Y49" s="293">
        <f>IF(Y46&lt;0,-Y46,0)</f>
        <v/>
      </c>
      <c r="Z49" s="293">
        <f>IF(Z46&lt;0,-Z46,0)</f>
        <v/>
      </c>
      <c r="AA49" s="293">
        <f>IF(AA46&lt;0,-AA46,0)</f>
        <v/>
      </c>
      <c r="AB49" s="293">
        <f>IF(AB46&lt;0,-AB46,0)</f>
        <v/>
      </c>
      <c r="AC49" s="293">
        <f>IF(AC46&lt;0,-AC46,0)</f>
        <v/>
      </c>
      <c r="AD49" s="293">
        <f>IF(AD46&lt;0,-AD46,0)</f>
        <v/>
      </c>
    </row>
    <row r="50" hidden="1" customFormat="1" s="42">
      <c r="A50" s="319" t="inlineStr">
        <is>
          <t>X</t>
        </is>
      </c>
      <c r="B50" s="38" t="n"/>
      <c r="D50" s="297" t="inlineStr">
        <is>
          <t>Réintégration : Fond Travaux ALUR</t>
        </is>
      </c>
      <c r="E50" s="236">
        <f t="array" ref="E50:AD50">TRANSPOSE('3-Loyers_Charges'!T10:T35)</f>
        <v/>
      </c>
      <c r="F50" s="236" t="n">
        <v>0</v>
      </c>
      <c r="G50" s="236" t="n">
        <v>0</v>
      </c>
      <c r="H50" s="236" t="n">
        <v>0</v>
      </c>
      <c r="I50" s="236" t="n">
        <v>0</v>
      </c>
      <c r="J50" s="236" t="n">
        <v>0</v>
      </c>
      <c r="K50" s="236" t="n">
        <v>0</v>
      </c>
      <c r="L50" s="236" t="n">
        <v>0</v>
      </c>
      <c r="M50" s="236" t="n">
        <v>0</v>
      </c>
      <c r="N50" s="236" t="n">
        <v>0</v>
      </c>
      <c r="O50" s="236" t="n">
        <v>0</v>
      </c>
      <c r="P50" s="236" t="n">
        <v>0</v>
      </c>
      <c r="Q50" s="236" t="n">
        <v>0</v>
      </c>
      <c r="R50" s="236" t="n">
        <v>0</v>
      </c>
      <c r="S50" s="236" t="n">
        <v>0</v>
      </c>
      <c r="T50" s="236" t="n">
        <v>0</v>
      </c>
      <c r="U50" s="236" t="n">
        <v>0</v>
      </c>
      <c r="V50" s="236" t="n">
        <v>0</v>
      </c>
      <c r="W50" s="236" t="n">
        <v>0</v>
      </c>
      <c r="X50" s="236" t="n">
        <v>0</v>
      </c>
      <c r="Y50" s="236" t="n">
        <v>0</v>
      </c>
      <c r="Z50" s="236" t="n">
        <v>0</v>
      </c>
      <c r="AA50" s="236" t="n">
        <v>0</v>
      </c>
      <c r="AB50" s="236" t="n">
        <v>0</v>
      </c>
      <c r="AC50" s="236" t="n">
        <v>0</v>
      </c>
      <c r="AD50" s="236" t="n">
        <v>0</v>
      </c>
    </row>
    <row r="51" hidden="1" customFormat="1" s="42">
      <c r="A51" s="319" t="inlineStr">
        <is>
          <t>X</t>
        </is>
      </c>
      <c r="B51" s="38" t="n"/>
      <c r="D51" s="297" t="inlineStr">
        <is>
          <t>Réintégration : Réduction d'impôt pour frais de comptabilité</t>
        </is>
      </c>
      <c r="E51" s="236">
        <f>2/3*E43</f>
        <v/>
      </c>
      <c r="F51" s="236">
        <f>2/3*F43</f>
        <v/>
      </c>
      <c r="G51" s="236">
        <f>2/3*G43</f>
        <v/>
      </c>
      <c r="H51" s="236">
        <f>2/3*H43</f>
        <v/>
      </c>
      <c r="I51" s="236">
        <f>2/3*I43</f>
        <v/>
      </c>
      <c r="J51" s="236">
        <f>2/3*J43</f>
        <v/>
      </c>
      <c r="K51" s="236">
        <f>2/3*K43</f>
        <v/>
      </c>
      <c r="L51" s="236">
        <f>2/3*L43</f>
        <v/>
      </c>
      <c r="M51" s="236">
        <f>2/3*M43</f>
        <v/>
      </c>
      <c r="N51" s="236">
        <f>2/3*N43</f>
        <v/>
      </c>
      <c r="O51" s="236">
        <f>2/3*O43</f>
        <v/>
      </c>
      <c r="P51" s="236">
        <f>2/3*P43</f>
        <v/>
      </c>
      <c r="Q51" s="236">
        <f>2/3*Q43</f>
        <v/>
      </c>
      <c r="R51" s="236">
        <f>2/3*R43</f>
        <v/>
      </c>
      <c r="S51" s="236">
        <f>2/3*S43</f>
        <v/>
      </c>
      <c r="T51" s="236">
        <f>2/3*T43</f>
        <v/>
      </c>
      <c r="U51" s="236">
        <f>2/3*U43</f>
        <v/>
      </c>
      <c r="V51" s="236">
        <f>2/3*V43</f>
        <v/>
      </c>
      <c r="W51" s="236">
        <f>2/3*W43</f>
        <v/>
      </c>
      <c r="X51" s="236">
        <f>2/3*X43</f>
        <v/>
      </c>
      <c r="Y51" s="236">
        <f>2/3*Y43</f>
        <v/>
      </c>
      <c r="Z51" s="236">
        <f>2/3*Z43</f>
        <v/>
      </c>
      <c r="AA51" s="236">
        <f>2/3*AA43</f>
        <v/>
      </c>
      <c r="AB51" s="236">
        <f>2/3*AB43</f>
        <v/>
      </c>
      <c r="AC51" s="236">
        <f>2/3*AC43</f>
        <v/>
      </c>
      <c r="AD51" s="236">
        <f>2/3*AD43</f>
        <v/>
      </c>
    </row>
    <row r="52" hidden="1" customFormat="1" s="42">
      <c r="A52" s="319" t="inlineStr">
        <is>
          <t>X</t>
        </is>
      </c>
      <c r="B52" s="38" t="n"/>
      <c r="C52" s="53" t="inlineStr">
        <is>
          <t>Réintégrations : Amort. report. art. 39C</t>
        </is>
      </c>
      <c r="D52" s="45" t="inlineStr">
        <is>
          <t>2033-B-318</t>
        </is>
      </c>
      <c r="E52" s="233">
        <f>MIN(IF(E40&lt;0,ABS(E40)-E48,0),E37)</f>
        <v/>
      </c>
      <c r="F52" s="233">
        <f>MIN(IF(F40&lt;0,ABS(F40)-F48,0),F37)</f>
        <v/>
      </c>
      <c r="G52" s="233">
        <f>MIN(IF(G40&lt;0,ABS(G40)-G48,0),G37)</f>
        <v/>
      </c>
      <c r="H52" s="233">
        <f>MIN(IF(H40&lt;0,ABS(H40)-H48,0),H37)</f>
        <v/>
      </c>
      <c r="I52" s="233">
        <f>MIN(IF(I40&lt;0,ABS(I40)-I48,0),I37)</f>
        <v/>
      </c>
      <c r="J52" s="233">
        <f>MIN(IF(J40&lt;0,ABS(J40)-J48,0),J37)</f>
        <v/>
      </c>
      <c r="K52" s="233">
        <f>MIN(IF(K40&lt;0,ABS(K40)-K48,0),K37)</f>
        <v/>
      </c>
      <c r="L52" s="233">
        <f>MIN(IF(L40&lt;0,ABS(L40)-L48,0),L37)</f>
        <v/>
      </c>
      <c r="M52" s="233">
        <f>MIN(IF(M40&lt;0,ABS(M40)-M48,0),M37)</f>
        <v/>
      </c>
      <c r="N52" s="233">
        <f>MIN(IF(N40&lt;0,ABS(N40)-N48,0),N37)</f>
        <v/>
      </c>
      <c r="O52" s="233">
        <f>MIN(IF(O40&lt;0,ABS(O40)-O48,0),O37)</f>
        <v/>
      </c>
      <c r="P52" s="233">
        <f>MIN(IF(P40&lt;0,ABS(P40)-P48,0),P37)</f>
        <v/>
      </c>
      <c r="Q52" s="233">
        <f>MIN(IF(Q40&lt;0,ABS(Q40)-Q48,0),Q37)</f>
        <v/>
      </c>
      <c r="R52" s="233">
        <f>MIN(IF(R40&lt;0,ABS(R40)-R48,0),R37)</f>
        <v/>
      </c>
      <c r="S52" s="233">
        <f>MIN(IF(S40&lt;0,ABS(S40)-S48,0),S37)</f>
        <v/>
      </c>
      <c r="T52" s="233">
        <f>MIN(IF(T40&lt;0,ABS(T40)-T48,0),T37)</f>
        <v/>
      </c>
      <c r="U52" s="233">
        <f>MIN(IF(U40&lt;0,ABS(U40)-U48,0),U37)</f>
        <v/>
      </c>
      <c r="V52" s="233">
        <f>MIN(IF(V40&lt;0,ABS(V40)-V48,0),V37)</f>
        <v/>
      </c>
      <c r="W52" s="233">
        <f>MIN(IF(W40&lt;0,ABS(W40)-W48,0),W37)</f>
        <v/>
      </c>
      <c r="X52" s="233">
        <f>MIN(IF(X40&lt;0,ABS(X40)-X48,0),X37)</f>
        <v/>
      </c>
      <c r="Y52" s="233">
        <f>MIN(IF(Y40&lt;0,ABS(Y40)-Y48,0),Y37)</f>
        <v/>
      </c>
      <c r="Z52" s="233">
        <f>MIN(IF(Z40&lt;0,ABS(Z40)-Z48,0),Z37)</f>
        <v/>
      </c>
      <c r="AA52" s="233">
        <f>MIN(IF(AA40&lt;0,ABS(AA40)-AA48,0),AA37)</f>
        <v/>
      </c>
      <c r="AB52" s="233">
        <f>MIN(IF(AB40&lt;0,ABS(AB40)-AB48,0),AB37)</f>
        <v/>
      </c>
      <c r="AC52" s="233">
        <f>MIN(IF(AC40&lt;0,ABS(AC40)-AC48,0),AC37)</f>
        <v/>
      </c>
      <c r="AD52" s="233">
        <f>MIN(IF(AD40&lt;0,ABS(AD40)-AD48,0),AD37)</f>
        <v/>
      </c>
    </row>
    <row r="53" hidden="1" customFormat="1" s="42">
      <c r="A53" s="319" t="inlineStr">
        <is>
          <t>X</t>
        </is>
      </c>
      <c r="B53" s="38" t="n"/>
      <c r="D53" s="297" t="inlineStr">
        <is>
          <t>Dotations aux amortissements mis en report (article 39C)</t>
        </is>
      </c>
      <c r="E53" s="236" t="n"/>
      <c r="F53" s="236" t="n"/>
      <c r="G53" s="236" t="n"/>
      <c r="H53" s="236" t="n"/>
      <c r="I53" s="236" t="n"/>
      <c r="J53" s="236" t="n"/>
      <c r="K53" s="236" t="n"/>
      <c r="L53" s="236" t="n"/>
      <c r="M53" s="236" t="n"/>
      <c r="N53" s="236" t="n"/>
      <c r="O53" s="236" t="n"/>
      <c r="P53" s="236" t="n"/>
      <c r="Q53" s="236" t="n"/>
      <c r="R53" s="236" t="n"/>
      <c r="S53" s="236" t="n"/>
      <c r="T53" s="236" t="n"/>
      <c r="U53" s="236" t="n"/>
      <c r="V53" s="236" t="n"/>
      <c r="W53" s="236" t="n"/>
      <c r="X53" s="236" t="n"/>
      <c r="Y53" s="236" t="n"/>
      <c r="Z53" s="236" t="n"/>
      <c r="AA53" s="236" t="n"/>
      <c r="AB53" s="236" t="n"/>
      <c r="AC53" s="236" t="n"/>
      <c r="AD53" s="236" t="n"/>
    </row>
    <row r="54" hidden="1" customFormat="1" s="42">
      <c r="B54" s="38" t="n"/>
      <c r="C54" s="294" t="n"/>
      <c r="D54" s="38" t="n"/>
      <c r="E54" s="236" t="n"/>
      <c r="F54" s="236" t="n"/>
      <c r="G54" s="236" t="n"/>
      <c r="H54" s="236" t="n"/>
      <c r="I54" s="236" t="n"/>
      <c r="J54" s="236" t="n"/>
      <c r="K54" s="236" t="n"/>
      <c r="L54" s="236" t="n"/>
      <c r="M54" s="236" t="n"/>
      <c r="N54" s="236" t="n"/>
      <c r="O54" s="236" t="n"/>
      <c r="P54" s="236" t="n"/>
      <c r="Q54" s="236" t="n"/>
      <c r="R54" s="236" t="n"/>
      <c r="S54" s="236" t="n"/>
      <c r="T54" s="236" t="n"/>
      <c r="U54" s="236" t="n"/>
      <c r="V54" s="236" t="n"/>
      <c r="W54" s="236" t="n"/>
      <c r="X54" s="236" t="n"/>
      <c r="Y54" s="236" t="n"/>
      <c r="Z54" s="236" t="n"/>
      <c r="AA54" s="236" t="n"/>
      <c r="AB54" s="236" t="n"/>
      <c r="AC54" s="236" t="n"/>
      <c r="AD54" s="236" t="n"/>
    </row>
    <row r="55" hidden="1" customFormat="1" s="42">
      <c r="A55" s="319" t="inlineStr">
        <is>
          <t>X</t>
        </is>
      </c>
      <c r="B55" s="295" t="n"/>
      <c r="C55" s="57" t="inlineStr">
        <is>
          <t>Amortissements non déduits exercices antérieurs</t>
        </is>
      </c>
      <c r="D55" s="38" t="inlineStr">
        <is>
          <t>Amort_Ant_non_Deduits</t>
        </is>
      </c>
      <c r="E55" s="233" t="n">
        <v>0</v>
      </c>
      <c r="F55" s="233">
        <f>E61</f>
        <v/>
      </c>
      <c r="G55" s="233">
        <f>F61</f>
        <v/>
      </c>
      <c r="H55" s="233">
        <f>G61</f>
        <v/>
      </c>
      <c r="I55" s="233">
        <f>H61</f>
        <v/>
      </c>
      <c r="J55" s="233">
        <f>I61</f>
        <v/>
      </c>
      <c r="K55" s="233">
        <f>J61</f>
        <v/>
      </c>
      <c r="L55" s="233">
        <f>K61</f>
        <v/>
      </c>
      <c r="M55" s="233">
        <f>L61</f>
        <v/>
      </c>
      <c r="N55" s="233">
        <f>M61</f>
        <v/>
      </c>
      <c r="O55" s="233">
        <f>N61</f>
        <v/>
      </c>
      <c r="P55" s="233">
        <f>O61</f>
        <v/>
      </c>
      <c r="Q55" s="233">
        <f>P61</f>
        <v/>
      </c>
      <c r="R55" s="233">
        <f>Q61</f>
        <v/>
      </c>
      <c r="S55" s="233">
        <f>R61</f>
        <v/>
      </c>
      <c r="T55" s="233">
        <f>S61</f>
        <v/>
      </c>
      <c r="U55" s="233">
        <f>T61</f>
        <v/>
      </c>
      <c r="V55" s="233">
        <f>U61</f>
        <v/>
      </c>
      <c r="W55" s="233">
        <f>V61</f>
        <v/>
      </c>
      <c r="X55" s="233">
        <f>W61</f>
        <v/>
      </c>
      <c r="Y55" s="233">
        <f>X61</f>
        <v/>
      </c>
      <c r="Z55" s="233">
        <f>Y61</f>
        <v/>
      </c>
      <c r="AA55" s="233">
        <f>Z61</f>
        <v/>
      </c>
      <c r="AB55" s="233">
        <f>AA61</f>
        <v/>
      </c>
      <c r="AC55" s="233">
        <f>AB61</f>
        <v/>
      </c>
      <c r="AD55" s="233">
        <f>AC61</f>
        <v/>
      </c>
    </row>
    <row r="56" hidden="1" customFormat="1" s="42">
      <c r="B56" s="38" t="n"/>
      <c r="C56" s="294" t="n"/>
      <c r="D56" s="38" t="n"/>
      <c r="E56" s="236" t="n"/>
      <c r="F56" s="236" t="n"/>
      <c r="G56" s="236" t="n"/>
      <c r="H56" s="236" t="n"/>
      <c r="I56" s="236" t="n"/>
      <c r="J56" s="236" t="n"/>
      <c r="K56" s="236" t="n"/>
      <c r="L56" s="236" t="n"/>
      <c r="M56" s="236" t="n"/>
      <c r="N56" s="236" t="n"/>
      <c r="O56" s="236" t="n"/>
      <c r="P56" s="236" t="n"/>
      <c r="Q56" s="236" t="n"/>
      <c r="R56" s="236" t="n"/>
      <c r="S56" s="236" t="n"/>
      <c r="T56" s="236" t="n"/>
      <c r="U56" s="236" t="n"/>
      <c r="V56" s="236" t="n"/>
      <c r="W56" s="236" t="n"/>
      <c r="X56" s="236" t="n"/>
      <c r="Y56" s="236" t="n"/>
      <c r="Z56" s="236" t="n"/>
      <c r="AA56" s="236" t="n"/>
      <c r="AB56" s="236" t="n"/>
      <c r="AC56" s="236" t="n"/>
      <c r="AD56" s="236" t="n"/>
    </row>
    <row r="57" hidden="1" customFormat="1" s="42">
      <c r="B57" s="38" t="n"/>
      <c r="C57" s="53" t="inlineStr">
        <is>
          <t>Déductions : Créance due au titre du report en arrière du déficit</t>
        </is>
      </c>
      <c r="D57" s="45" t="inlineStr">
        <is>
          <t>2033-B-350</t>
        </is>
      </c>
      <c r="E57" s="236">
        <f>IF((E40+E48+E52)&gt;0,E40+E48+E52,0)</f>
        <v/>
      </c>
      <c r="F57" s="236">
        <f>IF((F40+F48+F52)&gt;0,F40+F48+F52,0)</f>
        <v/>
      </c>
      <c r="G57" s="236">
        <f>IF((G40+G48+G52)&gt;0,G40+G48+G52,0)</f>
        <v/>
      </c>
      <c r="H57" s="236">
        <f>IF((H40+H48+H52)&gt;0,H40+H48+H52,0)</f>
        <v/>
      </c>
      <c r="I57" s="236">
        <f>IF((I40+I48+I52)&gt;0,I40+I48+I52,0)</f>
        <v/>
      </c>
      <c r="J57" s="236">
        <f>IF((J40+J48+J52)&gt;0,J40+J48+J52,0)</f>
        <v/>
      </c>
      <c r="K57" s="236">
        <f>IF((K40+K48+K52)&gt;0,K40+K48+K52,0)</f>
        <v/>
      </c>
      <c r="L57" s="236">
        <f>IF((L40+L48+L52)&gt;0,L40+L48+L52,0)</f>
        <v/>
      </c>
      <c r="M57" s="236">
        <f>IF((M40+M48+M52)&gt;0,M40+M48+M52,0)</f>
        <v/>
      </c>
      <c r="N57" s="236">
        <f>IF((N40+N48+N52)&gt;0,N40+N48+N52,0)</f>
        <v/>
      </c>
      <c r="O57" s="236">
        <f>IF((O40+O48+O52)&gt;0,O40+O48+O52,0)</f>
        <v/>
      </c>
      <c r="P57" s="236">
        <f>IF((P40+P48+P52)&gt;0,P40+P48+P52,0)</f>
        <v/>
      </c>
      <c r="Q57" s="236">
        <f>IF((Q40+Q48+Q52)&gt;0,Q40+Q48+Q52,0)</f>
        <v/>
      </c>
      <c r="R57" s="236">
        <f>IF((R40+R48+R52)&gt;0,R40+R48+R52,0)</f>
        <v/>
      </c>
      <c r="S57" s="236">
        <f>IF((S40+S48+S52)&gt;0,S40+S48+S52,0)</f>
        <v/>
      </c>
      <c r="T57" s="236">
        <f>IF((T40+T48+T52)&gt;0,T40+T48+T52,0)</f>
        <v/>
      </c>
      <c r="U57" s="236">
        <f>IF((U40+U48+U52)&gt;0,U40+U48+U52,0)</f>
        <v/>
      </c>
      <c r="V57" s="236">
        <f>IF((V40+V48+V52)&gt;0,V40+V48+V52,0)</f>
        <v/>
      </c>
      <c r="W57" s="236">
        <f>IF((W40+W48+W52)&gt;0,W40+W48+W52,0)</f>
        <v/>
      </c>
      <c r="X57" s="236">
        <f>IF((X40+X48+X52)&gt;0,X40+X48+X52,0)</f>
        <v/>
      </c>
      <c r="Y57" s="236">
        <f>IF((Y40+Y48+Y52)&gt;0,Y40+Y48+Y52,0)</f>
        <v/>
      </c>
      <c r="Z57" s="236">
        <f>IF((Z40+Z48+Z52)&gt;0,Z40+Z48+Z52,0)</f>
        <v/>
      </c>
      <c r="AA57" s="236">
        <f>IF((AA40+AA48+AA52)&gt;0,AA40+AA48+AA52,0)</f>
        <v/>
      </c>
      <c r="AB57" s="236">
        <f>IF((AB40+AB48+AB52)&gt;0,AB40+AB48+AB52,0)</f>
        <v/>
      </c>
      <c r="AC57" s="236">
        <f>IF((AC40+AC48+AC52)&gt;0,AC40+AC48+AC52,0)</f>
        <v/>
      </c>
      <c r="AD57" s="236">
        <f>IF((AD40+AD48+AD52)&gt;0,AD40+AD48+AD52,0)</f>
        <v/>
      </c>
    </row>
    <row r="58" hidden="1" customFormat="1" s="42">
      <c r="A58" s="319" t="inlineStr">
        <is>
          <t>X</t>
        </is>
      </c>
      <c r="B58" s="38" t="n"/>
      <c r="D58" s="297" t="inlineStr">
        <is>
          <t>Déduction : Résultat LMNP non Soumis aux CS</t>
        </is>
      </c>
      <c r="E58" s="233">
        <f>E57-E59</f>
        <v/>
      </c>
      <c r="F58" s="233">
        <f>F57-F59</f>
        <v/>
      </c>
      <c r="G58" s="233">
        <f>G57-G59</f>
        <v/>
      </c>
      <c r="H58" s="233">
        <f>H57-H59</f>
        <v/>
      </c>
      <c r="I58" s="233">
        <f>I57-I59</f>
        <v/>
      </c>
      <c r="J58" s="233">
        <f>J57-J59</f>
        <v/>
      </c>
      <c r="K58" s="233">
        <f>K57-K59</f>
        <v/>
      </c>
      <c r="L58" s="233">
        <f>L57-L59</f>
        <v/>
      </c>
      <c r="M58" s="233">
        <f>M57-M59</f>
        <v/>
      </c>
      <c r="N58" s="233">
        <f>N57-N59</f>
        <v/>
      </c>
      <c r="O58" s="233">
        <f>O57-O59</f>
        <v/>
      </c>
      <c r="P58" s="233">
        <f>P57-P59</f>
        <v/>
      </c>
      <c r="Q58" s="233">
        <f>Q57-Q59</f>
        <v/>
      </c>
      <c r="R58" s="233">
        <f>R57-R59</f>
        <v/>
      </c>
      <c r="S58" s="233">
        <f>S57-S59</f>
        <v/>
      </c>
      <c r="T58" s="233">
        <f>T57-T59</f>
        <v/>
      </c>
      <c r="U58" s="233">
        <f>U57-U59</f>
        <v/>
      </c>
      <c r="V58" s="233">
        <f>V57-V59</f>
        <v/>
      </c>
      <c r="W58" s="233">
        <f>W57-W59</f>
        <v/>
      </c>
      <c r="X58" s="233">
        <f>X57-X59</f>
        <v/>
      </c>
      <c r="Y58" s="233">
        <f>Y57-Y59</f>
        <v/>
      </c>
      <c r="Z58" s="233">
        <f>Z57-Z59</f>
        <v/>
      </c>
      <c r="AA58" s="233">
        <f>AA57-AA59</f>
        <v/>
      </c>
      <c r="AB58" s="233">
        <f>AB57-AB59</f>
        <v/>
      </c>
      <c r="AC58" s="233">
        <f>AC57-AC59</f>
        <v/>
      </c>
      <c r="AD58" s="233">
        <f>AD57-AD59</f>
        <v/>
      </c>
    </row>
    <row r="59" hidden="1" customFormat="1" s="42">
      <c r="A59" s="319" t="inlineStr">
        <is>
          <t>X</t>
        </is>
      </c>
      <c r="B59" s="38" t="n"/>
      <c r="D59" s="297" t="inlineStr">
        <is>
          <t>Déduction : Imputation amortissements mis en report (article 39C)</t>
        </is>
      </c>
      <c r="E59" s="233">
        <f>IF(E57&gt;0,MIN(E55,E57),0)</f>
        <v/>
      </c>
      <c r="F59" s="233">
        <f>IF(F57&gt;0,MIN(F55,F57),0)</f>
        <v/>
      </c>
      <c r="G59" s="233">
        <f>IF(G57&gt;0,MIN(G55,G57),0)</f>
        <v/>
      </c>
      <c r="H59" s="233">
        <f>IF(H57&gt;0,MIN(H55,H57),0)</f>
        <v/>
      </c>
      <c r="I59" s="233">
        <f>IF(I57&gt;0,MIN(I55,I57),0)</f>
        <v/>
      </c>
      <c r="J59" s="233">
        <f>IF(J57&gt;0,MIN(J55,J57),0)</f>
        <v/>
      </c>
      <c r="K59" s="233">
        <f>IF(K57&gt;0,MIN(K55,K57),0)</f>
        <v/>
      </c>
      <c r="L59" s="233">
        <f>IF(L57&gt;0,MIN(L55,L57),0)</f>
        <v/>
      </c>
      <c r="M59" s="233">
        <f>IF(M57&gt;0,MIN(M55,M57),0)</f>
        <v/>
      </c>
      <c r="N59" s="233">
        <f>IF(N57&gt;0,MIN(N55,N57),0)</f>
        <v/>
      </c>
      <c r="O59" s="233">
        <f>IF(O57&gt;0,MIN(O55,O57),0)</f>
        <v/>
      </c>
      <c r="P59" s="233">
        <f>IF(P57&gt;0,MIN(P55,P57),0)</f>
        <v/>
      </c>
      <c r="Q59" s="233">
        <f>IF(Q57&gt;0,MIN(Q55,Q57),0)</f>
        <v/>
      </c>
      <c r="R59" s="233">
        <f>IF(R57&gt;0,MIN(R55,R57),0)</f>
        <v/>
      </c>
      <c r="S59" s="233">
        <f>IF(S57&gt;0,MIN(S55,S57),0)</f>
        <v/>
      </c>
      <c r="T59" s="233">
        <f>IF(T57&gt;0,MIN(T55,T57),0)</f>
        <v/>
      </c>
      <c r="U59" s="233">
        <f>IF(U57&gt;0,MIN(U55,U57),0)</f>
        <v/>
      </c>
      <c r="V59" s="233">
        <f>IF(V57&gt;0,MIN(V55,V57),0)</f>
        <v/>
      </c>
      <c r="W59" s="233">
        <f>IF(W57&gt;0,MIN(W55,W57),0)</f>
        <v/>
      </c>
      <c r="X59" s="233">
        <f>IF(X57&gt;0,MIN(X55,X57),0)</f>
        <v/>
      </c>
      <c r="Y59" s="233">
        <f>IF(Y57&gt;0,MIN(Y55,Y57),0)</f>
        <v/>
      </c>
      <c r="Z59" s="233">
        <f>IF(Z57&gt;0,MIN(Z55,Z57),0)</f>
        <v/>
      </c>
      <c r="AA59" s="233">
        <f>IF(AA57&gt;0,MIN(AA55,AA57),0)</f>
        <v/>
      </c>
      <c r="AB59" s="233">
        <f>IF(AB57&gt;0,MIN(AB55,AB57),0)</f>
        <v/>
      </c>
      <c r="AC59" s="233">
        <f>IF(AC57&gt;0,MIN(AC55,AC57),0)</f>
        <v/>
      </c>
      <c r="AD59" s="233">
        <f>IF(AD57&gt;0,MIN(AD55,AD57),0)</f>
        <v/>
      </c>
    </row>
    <row r="60" hidden="1" customFormat="1" s="42">
      <c r="B60" s="38" t="n"/>
      <c r="C60" s="294" t="n"/>
      <c r="D60" s="38" t="n"/>
      <c r="E60" s="236" t="n"/>
      <c r="F60" s="236" t="n"/>
      <c r="G60" s="236" t="n"/>
      <c r="H60" s="236" t="n"/>
      <c r="I60" s="236" t="n"/>
      <c r="J60" s="236" t="n"/>
      <c r="K60" s="236" t="n"/>
      <c r="L60" s="236" t="n"/>
      <c r="M60" s="236" t="n"/>
      <c r="N60" s="236" t="n"/>
      <c r="O60" s="236" t="n"/>
      <c r="P60" s="236" t="n"/>
      <c r="Q60" s="236" t="n"/>
      <c r="R60" s="236" t="n"/>
      <c r="S60" s="236" t="n"/>
      <c r="T60" s="236" t="n"/>
      <c r="U60" s="236" t="n"/>
      <c r="V60" s="236" t="n"/>
      <c r="W60" s="236" t="n"/>
      <c r="X60" s="236" t="n"/>
      <c r="Y60" s="236" t="n"/>
      <c r="Z60" s="236" t="n"/>
      <c r="AA60" s="236" t="n"/>
      <c r="AB60" s="236" t="n"/>
      <c r="AC60" s="236" t="n"/>
      <c r="AD60" s="236" t="n"/>
    </row>
    <row r="61" hidden="1" customFormat="1" s="42">
      <c r="A61" s="319" t="inlineStr">
        <is>
          <t>X</t>
        </is>
      </c>
      <c r="B61" s="38" t="n"/>
      <c r="C61" s="57" t="inlineStr">
        <is>
          <t>Amortissement reportable fin d'exercice</t>
        </is>
      </c>
      <c r="D61" s="38" t="inlineStr">
        <is>
          <t>Amort_Reportables</t>
        </is>
      </c>
      <c r="E61" s="233">
        <f>(E52+E55-E59)*E121+E123</f>
        <v/>
      </c>
      <c r="F61" s="233">
        <f>(F52+F55-F59)*F121+F123</f>
        <v/>
      </c>
      <c r="G61" s="233">
        <f>(G52+G55-G59)*G121+G123</f>
        <v/>
      </c>
      <c r="H61" s="233">
        <f>(H52+H55-H59)*H121+H123</f>
        <v/>
      </c>
      <c r="I61" s="233">
        <f>(I52+I55-I59)*I121+I123</f>
        <v/>
      </c>
      <c r="J61" s="233">
        <f>(J52+J55-J59)*J121+J123</f>
        <v/>
      </c>
      <c r="K61" s="233">
        <f>(K52+K55-K59)*K121+K123</f>
        <v/>
      </c>
      <c r="L61" s="233">
        <f>(L52+L55-L59)*L121+L123</f>
        <v/>
      </c>
      <c r="M61" s="233">
        <f>(M52+M55-M59)*M121+M123</f>
        <v/>
      </c>
      <c r="N61" s="233">
        <f>(N52+N55-N59)*N121+N123</f>
        <v/>
      </c>
      <c r="O61" s="233">
        <f>(O52+O55-O59)*O121+O123</f>
        <v/>
      </c>
      <c r="P61" s="233">
        <f>(P52+P55-P59)*P121+P123</f>
        <v/>
      </c>
      <c r="Q61" s="233">
        <f>(Q52+Q55-Q59)*Q121+Q123</f>
        <v/>
      </c>
      <c r="R61" s="233">
        <f>(R52+R55-R59)*R121+R123</f>
        <v/>
      </c>
      <c r="S61" s="233">
        <f>(S52+S55-S59)*S121+S123</f>
        <v/>
      </c>
      <c r="T61" s="233">
        <f>(T52+T55-T59)*T121+T123</f>
        <v/>
      </c>
      <c r="U61" s="233">
        <f>(U52+U55-U59)*U121+U123</f>
        <v/>
      </c>
      <c r="V61" s="233">
        <f>(V52+V55-V59)*V121+V123</f>
        <v/>
      </c>
      <c r="W61" s="233">
        <f>(W52+W55-W59)*W121+W123</f>
        <v/>
      </c>
      <c r="X61" s="233">
        <f>(X52+X55-X59)*X121+X123</f>
        <v/>
      </c>
      <c r="Y61" s="233">
        <f>(Y52+Y55-Y59)*Y121+Y123</f>
        <v/>
      </c>
      <c r="Z61" s="233">
        <f>(Z52+Z55-Z59)*Z121+Z123</f>
        <v/>
      </c>
      <c r="AA61" s="233">
        <f>(AA52+AA55-AA59)*AA121+AA123</f>
        <v/>
      </c>
      <c r="AB61" s="233">
        <f>(AB52+AB55-AB59)*AB121+AB123</f>
        <v/>
      </c>
      <c r="AC61" s="233">
        <f>(AC52+AC55-AC59)*AC121+AC123</f>
        <v/>
      </c>
      <c r="AD61" s="233">
        <f>(AD52+AD55-AD59)*AD121+AD123</f>
        <v/>
      </c>
    </row>
    <row r="62" hidden="1" customFormat="1" s="42">
      <c r="B62" s="38" t="n"/>
      <c r="C62" s="293" t="n"/>
      <c r="D62" s="293" t="n"/>
      <c r="E62" s="293" t="n"/>
      <c r="F62" s="293" t="n"/>
      <c r="G62" s="293" t="n"/>
      <c r="H62" s="293" t="n"/>
      <c r="I62" s="293" t="n"/>
      <c r="J62" s="293" t="n"/>
      <c r="K62" s="236" t="n"/>
      <c r="L62" s="236" t="n"/>
      <c r="M62" s="236" t="n"/>
      <c r="N62" s="236" t="n"/>
      <c r="O62" s="236" t="n"/>
      <c r="P62" s="236" t="n"/>
      <c r="Q62" s="236" t="n"/>
      <c r="R62" s="236" t="n"/>
      <c r="S62" s="236" t="n"/>
      <c r="T62" s="236" t="n"/>
      <c r="U62" s="236" t="n"/>
      <c r="V62" s="236" t="n"/>
      <c r="W62" s="236" t="n"/>
      <c r="X62" s="236" t="n"/>
      <c r="Y62" s="236" t="n"/>
      <c r="Z62" s="236" t="n"/>
      <c r="AA62" s="236" t="n"/>
      <c r="AB62" s="236" t="n"/>
      <c r="AC62" s="236" t="n"/>
      <c r="AD62" s="236" t="n"/>
    </row>
    <row r="63" hidden="1" customFormat="1" s="42">
      <c r="A63" s="319" t="inlineStr">
        <is>
          <t>X</t>
        </is>
      </c>
      <c r="B63" s="295" t="n"/>
      <c r="C63" s="54" t="inlineStr">
        <is>
          <t>Résultat fiscal avant imputation des déficits antérieurs</t>
        </is>
      </c>
      <c r="D63" s="48" t="inlineStr">
        <is>
          <t>2033-B-352</t>
        </is>
      </c>
      <c r="E63" s="233">
        <f>E40+E48+E52-E57</f>
        <v/>
      </c>
      <c r="F63" s="233">
        <f>F40+F48+F52-F57</f>
        <v/>
      </c>
      <c r="G63" s="233">
        <f>G40+G48+G52-G57</f>
        <v/>
      </c>
      <c r="H63" s="233">
        <f>H40+H48+H52-H57</f>
        <v/>
      </c>
      <c r="I63" s="233">
        <f>I40+I48+I52-I57</f>
        <v/>
      </c>
      <c r="J63" s="233">
        <f>J40+J48+J52-J57</f>
        <v/>
      </c>
      <c r="K63" s="233">
        <f>K40+K48+K52-K57</f>
        <v/>
      </c>
      <c r="L63" s="233">
        <f>L40+L48+L52-L57</f>
        <v/>
      </c>
      <c r="M63" s="233">
        <f>M40+M48+M52-M57</f>
        <v/>
      </c>
      <c r="N63" s="233">
        <f>N40+N48+N52-N57</f>
        <v/>
      </c>
      <c r="O63" s="233">
        <f>O40+O48+O52-O57</f>
        <v/>
      </c>
      <c r="P63" s="233">
        <f>P40+P48+P52-P57</f>
        <v/>
      </c>
      <c r="Q63" s="233">
        <f>Q40+Q48+Q52-Q57</f>
        <v/>
      </c>
      <c r="R63" s="233">
        <f>R40+R48+R52-R57</f>
        <v/>
      </c>
      <c r="S63" s="233">
        <f>S40+S48+S52-S57</f>
        <v/>
      </c>
      <c r="T63" s="233">
        <f>T40+T48+T52-T57</f>
        <v/>
      </c>
      <c r="U63" s="233">
        <f>U40+U48+U52-U57</f>
        <v/>
      </c>
      <c r="V63" s="233">
        <f>V40+V48+V52-V57</f>
        <v/>
      </c>
      <c r="W63" s="233">
        <f>W40+W48+W52-W57</f>
        <v/>
      </c>
      <c r="X63" s="233">
        <f>X40+X48+X52-X57</f>
        <v/>
      </c>
      <c r="Y63" s="233">
        <f>Y40+Y48+Y52-Y57</f>
        <v/>
      </c>
      <c r="Z63" s="233">
        <f>Z40+Z48+Z52-Z57</f>
        <v/>
      </c>
      <c r="AA63" s="233">
        <f>AA40+AA48+AA52-AA57</f>
        <v/>
      </c>
      <c r="AB63" s="233">
        <f>AB40+AB48+AB52-AB57</f>
        <v/>
      </c>
      <c r="AC63" s="233">
        <f>AC40+AC48+AC52-AC57</f>
        <v/>
      </c>
      <c r="AD63" s="233">
        <f>AD40+AD48+AD52-AD57</f>
        <v/>
      </c>
    </row>
    <row r="64" hidden="1" customFormat="1" s="42">
      <c r="A64" s="319" t="inlineStr">
        <is>
          <t>X</t>
        </is>
      </c>
      <c r="B64" s="38" t="n"/>
      <c r="C64" s="38" t="n"/>
      <c r="D64" s="38" t="n"/>
      <c r="E64" s="236" t="n"/>
      <c r="F64" s="236" t="n"/>
      <c r="G64" s="236" t="n"/>
      <c r="H64" s="236" t="n"/>
      <c r="I64" s="236" t="n"/>
      <c r="J64" s="236" t="n"/>
      <c r="K64" s="236" t="n"/>
      <c r="L64" s="236" t="n"/>
      <c r="M64" s="236" t="n"/>
      <c r="N64" s="236" t="n"/>
      <c r="O64" s="237" t="n"/>
      <c r="P64" s="237" t="n"/>
      <c r="Q64" s="237" t="n"/>
      <c r="R64" s="237" t="n"/>
      <c r="S64" s="237" t="n"/>
      <c r="T64" s="237" t="n"/>
      <c r="U64" s="237" t="n"/>
      <c r="V64" s="237" t="n"/>
      <c r="W64" s="237" t="n"/>
      <c r="X64" s="237" t="n"/>
      <c r="Y64" s="237" t="n"/>
      <c r="Z64" s="237" t="n"/>
      <c r="AA64" s="237" t="n"/>
      <c r="AB64" s="237" t="n"/>
      <c r="AC64" s="237" t="n"/>
      <c r="AD64" s="237" t="n"/>
    </row>
    <row r="65" hidden="1" customFormat="1" s="42">
      <c r="A65" s="319" t="inlineStr">
        <is>
          <t>X</t>
        </is>
      </c>
      <c r="B65" s="295" t="n"/>
      <c r="C65" s="56" t="inlineStr">
        <is>
          <t xml:space="preserve">Déficits antérieurs reportables </t>
        </is>
      </c>
      <c r="D65" s="537" t="inlineStr">
        <is>
          <t>2033-B-360-Deficit_Reportable</t>
        </is>
      </c>
      <c r="E65" s="233" t="n">
        <v>0</v>
      </c>
      <c r="F65" s="233">
        <f>E67</f>
        <v/>
      </c>
      <c r="G65" s="233">
        <f>F67</f>
        <v/>
      </c>
      <c r="H65" s="233">
        <f>G67</f>
        <v/>
      </c>
      <c r="I65" s="233">
        <f>H67</f>
        <v/>
      </c>
      <c r="J65" s="233">
        <f>I67</f>
        <v/>
      </c>
      <c r="K65" s="233">
        <f>J67</f>
        <v/>
      </c>
      <c r="L65" s="233">
        <f>K67</f>
        <v/>
      </c>
      <c r="M65" s="233">
        <f>L67</f>
        <v/>
      </c>
      <c r="N65" s="233">
        <f>M67</f>
        <v/>
      </c>
      <c r="O65" s="233">
        <f>N67</f>
        <v/>
      </c>
      <c r="P65" s="233">
        <f>O67</f>
        <v/>
      </c>
      <c r="Q65" s="233">
        <f>P67</f>
        <v/>
      </c>
      <c r="R65" s="233">
        <f>Q67</f>
        <v/>
      </c>
      <c r="S65" s="233">
        <f>R67</f>
        <v/>
      </c>
      <c r="T65" s="233">
        <f>S67</f>
        <v/>
      </c>
      <c r="U65" s="233">
        <f>T67</f>
        <v/>
      </c>
      <c r="V65" s="233">
        <f>U67</f>
        <v/>
      </c>
      <c r="W65" s="233">
        <f>V67</f>
        <v/>
      </c>
      <c r="X65" s="233">
        <f>W67</f>
        <v/>
      </c>
      <c r="Y65" s="233">
        <f>X67</f>
        <v/>
      </c>
      <c r="Z65" s="233">
        <f>Y67</f>
        <v/>
      </c>
      <c r="AA65" s="233">
        <f>Z67</f>
        <v/>
      </c>
      <c r="AB65" s="233">
        <f>AA67</f>
        <v/>
      </c>
      <c r="AC65" s="233">
        <f>AB67</f>
        <v/>
      </c>
      <c r="AD65" s="233">
        <f>AC67</f>
        <v/>
      </c>
    </row>
    <row r="66" hidden="1" customFormat="1" s="42">
      <c r="A66" s="319" t="inlineStr">
        <is>
          <t>X</t>
        </is>
      </c>
      <c r="B66" s="295" t="n"/>
      <c r="C66" s="53" t="inlineStr">
        <is>
          <t>Déficits antérieurs reportables dont imputés sur le résultat</t>
        </is>
      </c>
      <c r="D66" s="45" t="inlineStr">
        <is>
          <t>2033-B-360</t>
        </is>
      </c>
      <c r="E66" s="233">
        <f>IF(E58&gt;0,MIN(E65,E58),0)</f>
        <v/>
      </c>
      <c r="F66" s="233">
        <f>IF(F58&gt;0,MIN(F65,F58),0)</f>
        <v/>
      </c>
      <c r="G66" s="233">
        <f>IF(G58&gt;0,MIN(G65,G58),0)</f>
        <v/>
      </c>
      <c r="H66" s="233">
        <f>IF(H58&gt;0,MIN(H65,H58),0)</f>
        <v/>
      </c>
      <c r="I66" s="233">
        <f>IF(I58&gt;0,MIN(I65,I58),0)</f>
        <v/>
      </c>
      <c r="J66" s="233">
        <f>IF(J58&gt;0,MIN(J65,J58),0)</f>
        <v/>
      </c>
      <c r="K66" s="233">
        <f>IF(K58&gt;0,MIN(K65,K58),0)</f>
        <v/>
      </c>
      <c r="L66" s="233">
        <f>IF(L58&gt;0,MIN(L65,L58),0)</f>
        <v/>
      </c>
      <c r="M66" s="233">
        <f>IF(M58&gt;0,MIN(M65,M58),0)</f>
        <v/>
      </c>
      <c r="N66" s="233">
        <f>IF(N58&gt;0,MIN(N65,N58),0)</f>
        <v/>
      </c>
      <c r="O66" s="233">
        <f>IF(O58&gt;0,MIN(O65,O58),0)</f>
        <v/>
      </c>
      <c r="P66" s="233">
        <f>IF(P58&gt;0,MIN(P65,P58),0)</f>
        <v/>
      </c>
      <c r="Q66" s="233">
        <f>IF(Q58&gt;0,MIN(Q65,Q58),0)</f>
        <v/>
      </c>
      <c r="R66" s="233">
        <f>IF(R58&gt;0,MIN(R65,R58),0)</f>
        <v/>
      </c>
      <c r="S66" s="233">
        <f>IF(S58&gt;0,MIN(S65,S58),0)</f>
        <v/>
      </c>
      <c r="T66" s="233">
        <f>IF(T58&gt;0,MIN(T65,T58),0)</f>
        <v/>
      </c>
      <c r="U66" s="233">
        <f>IF(U58&gt;0,MIN(U65,U58),0)</f>
        <v/>
      </c>
      <c r="V66" s="233">
        <f>IF(V58&gt;0,MIN(V65,V58),0)</f>
        <v/>
      </c>
      <c r="W66" s="233">
        <f>IF(W58&gt;0,MIN(W65,W58),0)</f>
        <v/>
      </c>
      <c r="X66" s="233">
        <f>IF(X58&gt;0,MIN(X65,X58),0)</f>
        <v/>
      </c>
      <c r="Y66" s="233">
        <f>IF(Y58&gt;0,MIN(Y65,Y58),0)</f>
        <v/>
      </c>
      <c r="Z66" s="233">
        <f>IF(Z58&gt;0,MIN(Z65,Z58),0)</f>
        <v/>
      </c>
      <c r="AA66" s="233">
        <f>IF(AA58&gt;0,MIN(AA65,AA58),0)</f>
        <v/>
      </c>
      <c r="AB66" s="233">
        <f>IF(AB58&gt;0,MIN(AB65,AB58),0)</f>
        <v/>
      </c>
      <c r="AC66" s="233">
        <f>IF(AC58&gt;0,MIN(AC65,AC58),0)</f>
        <v/>
      </c>
      <c r="AD66" s="233">
        <f>IF(AD58&gt;0,MIN(AD65,AD58),0)</f>
        <v/>
      </c>
    </row>
    <row r="67" hidden="1" customFormat="1" s="42">
      <c r="A67" s="319" t="inlineStr">
        <is>
          <t>X</t>
        </is>
      </c>
      <c r="B67" s="38" t="n"/>
      <c r="C67" s="57" t="inlineStr">
        <is>
          <t>Déficit reportable fin d'exercice</t>
        </is>
      </c>
      <c r="D67" s="537" t="inlineStr">
        <is>
          <t>2033-B-ReInt_Deficit</t>
        </is>
      </c>
      <c r="E67" s="233">
        <f>SUM(E98:E108)</f>
        <v/>
      </c>
      <c r="F67" s="233">
        <f>SUM(F98:F108)</f>
        <v/>
      </c>
      <c r="G67" s="233">
        <f>SUM(G98:G108)</f>
        <v/>
      </c>
      <c r="H67" s="233">
        <f>SUM(H98:H108)</f>
        <v/>
      </c>
      <c r="I67" s="233">
        <f>SUM(I98:I108)</f>
        <v/>
      </c>
      <c r="J67" s="233">
        <f>SUM(J98:J108)</f>
        <v/>
      </c>
      <c r="K67" s="233">
        <f>SUM(K98:K108)</f>
        <v/>
      </c>
      <c r="L67" s="233">
        <f>SUM(L98:L108)</f>
        <v/>
      </c>
      <c r="M67" s="233">
        <f>SUM(M98:M108)</f>
        <v/>
      </c>
      <c r="N67" s="233">
        <f>SUM(N98:N108)</f>
        <v/>
      </c>
      <c r="O67" s="233">
        <f>SUM(O98:O108)</f>
        <v/>
      </c>
      <c r="P67" s="233">
        <f>SUM(P98:P108)</f>
        <v/>
      </c>
      <c r="Q67" s="233">
        <f>SUM(Q98:Q108)</f>
        <v/>
      </c>
      <c r="R67" s="233">
        <f>SUM(R98:R108)</f>
        <v/>
      </c>
      <c r="S67" s="233">
        <f>SUM(S98:S108)</f>
        <v/>
      </c>
      <c r="T67" s="233">
        <f>SUM(T98:T108)</f>
        <v/>
      </c>
      <c r="U67" s="233">
        <f>SUM(U98:U108)</f>
        <v/>
      </c>
      <c r="V67" s="233">
        <f>SUM(V98:V108)</f>
        <v/>
      </c>
      <c r="W67" s="233">
        <f>SUM(W98:W108)</f>
        <v/>
      </c>
      <c r="X67" s="233">
        <f>SUM(X98:X108)</f>
        <v/>
      </c>
      <c r="Y67" s="233">
        <f>SUM(Y98:Y108)</f>
        <v/>
      </c>
      <c r="Z67" s="233">
        <f>SUM(Z98:Z108)</f>
        <v/>
      </c>
      <c r="AA67" s="233">
        <f>SUM(AA98:AA108)</f>
        <v/>
      </c>
      <c r="AB67" s="233">
        <f>SUM(AB98:AB108)</f>
        <v/>
      </c>
      <c r="AC67" s="233">
        <f>SUM(AC98:AC108)</f>
        <v/>
      </c>
      <c r="AD67" s="233">
        <f>SUM(AD98:AD108)</f>
        <v/>
      </c>
    </row>
    <row r="68" hidden="1" customFormat="1" s="42">
      <c r="A68" s="319" t="inlineStr">
        <is>
          <t>X</t>
        </is>
      </c>
      <c r="B68" s="38" t="n"/>
      <c r="C68" s="294" t="n"/>
      <c r="D68" s="38" t="n"/>
      <c r="E68" s="236" t="n"/>
      <c r="F68" s="236" t="n"/>
      <c r="G68" s="236" t="n"/>
      <c r="H68" s="236" t="n"/>
      <c r="I68" s="236" t="n"/>
      <c r="J68" s="236" t="n"/>
      <c r="K68" s="236" t="n"/>
      <c r="L68" s="236" t="n"/>
      <c r="M68" s="236" t="n"/>
      <c r="N68" s="236" t="n"/>
      <c r="O68" s="236" t="n"/>
      <c r="P68" s="236" t="n"/>
      <c r="Q68" s="236" t="n"/>
      <c r="R68" s="236" t="n"/>
      <c r="S68" s="236" t="n"/>
      <c r="T68" s="236" t="n"/>
      <c r="U68" s="236" t="n"/>
      <c r="V68" s="236" t="n"/>
      <c r="W68" s="236" t="n"/>
      <c r="X68" s="236" t="n"/>
      <c r="Y68" s="236" t="n"/>
      <c r="Z68" s="236" t="n"/>
      <c r="AA68" s="236" t="n"/>
      <c r="AB68" s="236" t="n"/>
      <c r="AC68" s="236" t="n"/>
      <c r="AD68" s="236" t="n"/>
    </row>
    <row r="69" hidden="1" customFormat="1" s="42">
      <c r="A69" s="319" t="inlineStr">
        <is>
          <t>X</t>
        </is>
      </c>
      <c r="B69" s="296" t="n"/>
      <c r="C69" s="54" t="inlineStr">
        <is>
          <t>Résultat Fiscal après amputation déficits [2033-B-370-372]</t>
        </is>
      </c>
      <c r="D69" s="48" t="inlineStr">
        <is>
          <t>2033-B-370</t>
        </is>
      </c>
      <c r="E69" s="233">
        <f>IF(E63&gt;0,E63-E66,E63)</f>
        <v/>
      </c>
      <c r="F69" s="233">
        <f>IF(F63&gt;0,F63-F66,F63)</f>
        <v/>
      </c>
      <c r="G69" s="233">
        <f>IF(G63&gt;0,G63-G66,G63)</f>
        <v/>
      </c>
      <c r="H69" s="233">
        <f>IF(H63&gt;0,H63-H66,H63)</f>
        <v/>
      </c>
      <c r="I69" s="233">
        <f>IF(I63&gt;0,I63-I66,I63)</f>
        <v/>
      </c>
      <c r="J69" s="233">
        <f>IF(J63&gt;0,J63-J66,J63)</f>
        <v/>
      </c>
      <c r="K69" s="233">
        <f>IF(K63&gt;0,K63-K66,K63)</f>
        <v/>
      </c>
      <c r="L69" s="233">
        <f>IF(L63&gt;0,L63-L66,L63)</f>
        <v/>
      </c>
      <c r="M69" s="233">
        <f>IF(M63&gt;0,M63-M66,M63)</f>
        <v/>
      </c>
      <c r="N69" s="233">
        <f>IF(N63&gt;0,N63-N66,N63)</f>
        <v/>
      </c>
      <c r="O69" s="233">
        <f>IF(O63&gt;0,O63-O66,O63)</f>
        <v/>
      </c>
      <c r="P69" s="233">
        <f>IF(P63&gt;0,P63-P66,P63)</f>
        <v/>
      </c>
      <c r="Q69" s="233">
        <f>IF(Q63&gt;0,Q63-Q66,Q63)</f>
        <v/>
      </c>
      <c r="R69" s="233">
        <f>IF(R63&gt;0,R63-R66,R63)</f>
        <v/>
      </c>
      <c r="S69" s="233">
        <f>IF(S63&gt;0,S63-S66,S63)</f>
        <v/>
      </c>
      <c r="T69" s="233">
        <f>IF(T63&gt;0,T63-T66,T63)</f>
        <v/>
      </c>
      <c r="U69" s="233">
        <f>IF(U63&gt;0,U63-U66,U63)</f>
        <v/>
      </c>
      <c r="V69" s="233">
        <f>IF(V63&gt;0,V63-V66,V63)</f>
        <v/>
      </c>
      <c r="W69" s="233">
        <f>IF(W63&gt;0,W63-W66,W63)</f>
        <v/>
      </c>
      <c r="X69" s="233">
        <f>IF(X63&gt;0,X63-X66,X63)</f>
        <v/>
      </c>
      <c r="Y69" s="233">
        <f>IF(Y63&gt;0,Y63-Y66,Y63)</f>
        <v/>
      </c>
      <c r="Z69" s="233">
        <f>IF(Z63&gt;0,Z63-Z66,Z63)</f>
        <v/>
      </c>
      <c r="AA69" s="233">
        <f>IF(AA63&gt;0,AA63-AA66,AA63)</f>
        <v/>
      </c>
      <c r="AB69" s="233">
        <f>IF(AB63&gt;0,AB63-AB66,AB63)</f>
        <v/>
      </c>
      <c r="AC69" s="233">
        <f>IF(AC63&gt;0,AC63-AC66,AC63)</f>
        <v/>
      </c>
      <c r="AD69" s="233">
        <f>IF(AD63&gt;0,AD63-AD66,AD63)</f>
        <v/>
      </c>
    </row>
    <row r="70" hidden="1" customFormat="1" s="42">
      <c r="B70" s="38" t="n"/>
      <c r="C70" s="38" t="n"/>
      <c r="D70" s="38" t="n"/>
      <c r="E70" s="236" t="n"/>
      <c r="F70" s="236" t="n"/>
      <c r="G70" s="236" t="n"/>
      <c r="H70" s="236" t="n"/>
      <c r="I70" s="236" t="n"/>
      <c r="J70" s="236" t="n"/>
      <c r="K70" s="236" t="n"/>
      <c r="L70" s="236" t="n"/>
      <c r="M70" s="236" t="n"/>
      <c r="N70" s="236" t="n"/>
      <c r="O70" s="237" t="n"/>
      <c r="P70" s="237" t="n"/>
      <c r="Q70" s="237" t="n"/>
      <c r="R70" s="237" t="n"/>
      <c r="S70" s="237" t="n"/>
      <c r="T70" s="237" t="n"/>
      <c r="U70" s="237" t="n"/>
      <c r="V70" s="237" t="n"/>
      <c r="W70" s="237" t="n"/>
      <c r="X70" s="237" t="n"/>
      <c r="Y70" s="237" t="n"/>
      <c r="Z70" s="237" t="n"/>
      <c r="AA70" s="237" t="n"/>
      <c r="AB70" s="237" t="n"/>
      <c r="AC70" s="237" t="n"/>
      <c r="AD70" s="237" t="n"/>
    </row>
    <row r="71" hidden="1" customFormat="1" s="42">
      <c r="A71" s="319" t="inlineStr">
        <is>
          <t>X</t>
        </is>
      </c>
      <c r="B71" s="38" t="n"/>
      <c r="C71" s="41" t="inlineStr">
        <is>
          <t>Résultat LMNP</t>
        </is>
      </c>
      <c r="D71" s="38" t="n"/>
      <c r="E71" s="236">
        <f>-E49+(E58-E66)</f>
        <v/>
      </c>
      <c r="F71" s="236">
        <f>-F49+(F58-F66)</f>
        <v/>
      </c>
      <c r="G71" s="236">
        <f>-G49+(G58-G66)</f>
        <v/>
      </c>
      <c r="H71" s="236">
        <f>-H49+(H58-H66)</f>
        <v/>
      </c>
      <c r="I71" s="236">
        <f>-I49+(I58-I66)</f>
        <v/>
      </c>
      <c r="J71" s="236">
        <f>-J49+(J58-J66)</f>
        <v/>
      </c>
      <c r="K71" s="236">
        <f>-K49+(K58-K66)</f>
        <v/>
      </c>
      <c r="L71" s="236">
        <f>-L49+(L58-L66)</f>
        <v/>
      </c>
      <c r="M71" s="236">
        <f>-M49+(M58-M66)</f>
        <v/>
      </c>
      <c r="N71" s="236">
        <f>-N49+(N58-N66)</f>
        <v/>
      </c>
      <c r="O71" s="236">
        <f>-O49+(O58-O66)</f>
        <v/>
      </c>
      <c r="P71" s="236">
        <f>-P49+(P58-P66)</f>
        <v/>
      </c>
      <c r="Q71" s="236">
        <f>-Q49+(Q58-Q66)</f>
        <v/>
      </c>
      <c r="R71" s="236">
        <f>-R49+(R58-R66)</f>
        <v/>
      </c>
      <c r="S71" s="236">
        <f>-S49+(S58-S66)</f>
        <v/>
      </c>
      <c r="T71" s="236">
        <f>-T49+(T58-T66)</f>
        <v/>
      </c>
      <c r="U71" s="236">
        <f>-U49+(U58-U66)</f>
        <v/>
      </c>
      <c r="V71" s="236">
        <f>-V49+(V58-V66)</f>
        <v/>
      </c>
      <c r="W71" s="236">
        <f>-W49+(W58-W66)</f>
        <v/>
      </c>
      <c r="X71" s="236">
        <f>-X49+(X58-X66)</f>
        <v/>
      </c>
      <c r="Y71" s="236">
        <f>-Y49+(Y58-Y66)</f>
        <v/>
      </c>
      <c r="Z71" s="236">
        <f>-Z49+(Z58-Z66)</f>
        <v/>
      </c>
      <c r="AA71" s="236">
        <f>-AA49+(AA58-AA66)</f>
        <v/>
      </c>
      <c r="AB71" s="236">
        <f>-AB49+(AB58-AB66)</f>
        <v/>
      </c>
      <c r="AC71" s="236">
        <f>-AC49+(AC58-AC66)</f>
        <v/>
      </c>
      <c r="AD71" s="236">
        <f>-AD49+(AD58-AD66)</f>
        <v/>
      </c>
    </row>
    <row r="72" hidden="1" customFormat="1" s="42">
      <c r="B72" s="38" t="n"/>
      <c r="C72" s="38" t="n"/>
      <c r="D72" s="38" t="n"/>
      <c r="E72" s="236" t="n"/>
      <c r="F72" s="236" t="n"/>
      <c r="G72" s="236" t="n"/>
      <c r="H72" s="236" t="n"/>
      <c r="I72" s="236" t="n"/>
      <c r="J72" s="236" t="n"/>
      <c r="K72" s="236" t="n"/>
      <c r="L72" s="236" t="n"/>
      <c r="M72" s="236" t="n"/>
      <c r="N72" s="236" t="n"/>
      <c r="O72" s="236" t="n"/>
      <c r="P72" s="236" t="n"/>
      <c r="Q72" s="236" t="n"/>
      <c r="R72" s="236" t="n"/>
      <c r="S72" s="236" t="n"/>
      <c r="T72" s="236" t="n"/>
      <c r="U72" s="236" t="n"/>
      <c r="V72" s="236" t="n"/>
      <c r="W72" s="236" t="n"/>
      <c r="X72" s="236" t="n"/>
      <c r="Y72" s="236" t="n"/>
      <c r="Z72" s="236" t="n"/>
      <c r="AA72" s="236" t="n"/>
      <c r="AB72" s="236" t="n"/>
      <c r="AC72" s="236" t="n"/>
      <c r="AD72" s="236" t="n"/>
    </row>
    <row r="73" hidden="1" customFormat="1" s="42">
      <c r="A73" s="259" t="inlineStr">
        <is>
          <t>X</t>
        </is>
      </c>
      <c r="B73" s="534" t="inlineStr">
        <is>
          <t>Actif</t>
        </is>
      </c>
      <c r="C73" s="53" t="inlineStr">
        <is>
          <t>Actifs immobilisés : Immo. Corporelles Brutes</t>
        </is>
      </c>
      <c r="D73" s="538" t="inlineStr">
        <is>
          <t>2033-A-028</t>
        </is>
      </c>
      <c r="E73" s="233">
        <f>E17</f>
        <v/>
      </c>
      <c r="F73" s="233">
        <f>F17</f>
        <v/>
      </c>
      <c r="G73" s="233">
        <f>G17</f>
        <v/>
      </c>
      <c r="H73" s="233">
        <f>H17</f>
        <v/>
      </c>
      <c r="I73" s="233">
        <f>I17</f>
        <v/>
      </c>
      <c r="J73" s="233">
        <f>J17</f>
        <v/>
      </c>
      <c r="K73" s="233">
        <f>K17</f>
        <v/>
      </c>
      <c r="L73" s="233">
        <f>L17</f>
        <v/>
      </c>
      <c r="M73" s="233">
        <f>M17</f>
        <v/>
      </c>
      <c r="N73" s="233">
        <f>N17</f>
        <v/>
      </c>
      <c r="O73" s="233">
        <f>O17</f>
        <v/>
      </c>
      <c r="P73" s="233">
        <f>P17</f>
        <v/>
      </c>
      <c r="Q73" s="233">
        <f>Q17</f>
        <v/>
      </c>
      <c r="R73" s="233">
        <f>R17</f>
        <v/>
      </c>
      <c r="S73" s="233">
        <f>S17</f>
        <v/>
      </c>
      <c r="T73" s="233">
        <f>T17</f>
        <v/>
      </c>
      <c r="U73" s="233">
        <f>U17</f>
        <v/>
      </c>
      <c r="V73" s="233">
        <f>V17</f>
        <v/>
      </c>
      <c r="W73" s="233">
        <f>W17</f>
        <v/>
      </c>
      <c r="X73" s="233">
        <f>X17</f>
        <v/>
      </c>
      <c r="Y73" s="233">
        <f>Y17</f>
        <v/>
      </c>
      <c r="Z73" s="233">
        <f>Z17</f>
        <v/>
      </c>
      <c r="AA73" s="233">
        <f>AA17</f>
        <v/>
      </c>
      <c r="AB73" s="233">
        <f>AB17</f>
        <v/>
      </c>
      <c r="AC73" s="233">
        <f>AC17</f>
        <v/>
      </c>
      <c r="AD73" s="233">
        <f>AD17</f>
        <v/>
      </c>
    </row>
    <row r="74" hidden="1" customFormat="1" s="42">
      <c r="A74" s="259" t="inlineStr">
        <is>
          <t>X</t>
        </is>
      </c>
      <c r="B74" s="535" t="n"/>
      <c r="C74" s="53" t="inlineStr">
        <is>
          <t>Actifs immobilisés : Immo. corporelles Amortissements-Provisions</t>
        </is>
      </c>
      <c r="D74" s="538" t="inlineStr">
        <is>
          <t>2033-A-030</t>
        </is>
      </c>
      <c r="E74" s="233">
        <f>E31</f>
        <v/>
      </c>
      <c r="F74" s="233">
        <f>F31</f>
        <v/>
      </c>
      <c r="G74" s="233">
        <f>G31</f>
        <v/>
      </c>
      <c r="H74" s="233">
        <f>H31</f>
        <v/>
      </c>
      <c r="I74" s="233">
        <f>I31</f>
        <v/>
      </c>
      <c r="J74" s="233">
        <f>J31</f>
        <v/>
      </c>
      <c r="K74" s="233">
        <f>K31</f>
        <v/>
      </c>
      <c r="L74" s="233">
        <f>L31</f>
        <v/>
      </c>
      <c r="M74" s="233">
        <f>M31</f>
        <v/>
      </c>
      <c r="N74" s="233">
        <f>N31</f>
        <v/>
      </c>
      <c r="O74" s="233">
        <f>O31</f>
        <v/>
      </c>
      <c r="P74" s="233">
        <f>P31</f>
        <v/>
      </c>
      <c r="Q74" s="233">
        <f>Q31</f>
        <v/>
      </c>
      <c r="R74" s="233">
        <f>R31</f>
        <v/>
      </c>
      <c r="S74" s="233">
        <f>S31</f>
        <v/>
      </c>
      <c r="T74" s="233">
        <f>T31</f>
        <v/>
      </c>
      <c r="U74" s="233">
        <f>U31</f>
        <v/>
      </c>
      <c r="V74" s="233">
        <f>V31</f>
        <v/>
      </c>
      <c r="W74" s="233">
        <f>W31</f>
        <v/>
      </c>
      <c r="X74" s="233">
        <f>X31</f>
        <v/>
      </c>
      <c r="Y74" s="233">
        <f>Y31</f>
        <v/>
      </c>
      <c r="Z74" s="233">
        <f>Z31</f>
        <v/>
      </c>
      <c r="AA74" s="233">
        <f>AA31</f>
        <v/>
      </c>
      <c r="AB74" s="233">
        <f>AB31</f>
        <v/>
      </c>
      <c r="AC74" s="233">
        <f>AC31</f>
        <v/>
      </c>
      <c r="AD74" s="233">
        <f>AD31</f>
        <v/>
      </c>
    </row>
    <row r="75" hidden="1" customFormat="1" s="42">
      <c r="A75" s="50" t="n"/>
      <c r="B75" s="535" t="n"/>
      <c r="C75" s="53" t="inlineStr">
        <is>
          <t>Charges constatées d'avance</t>
        </is>
      </c>
      <c r="D75" s="533" t="inlineStr">
        <is>
          <t>2033-A-092</t>
        </is>
      </c>
      <c r="E75" s="235">
        <f t="array" ref="E75:AD75">TRANSPOSE('3-Loyers_Charges'!AA10:AA35)</f>
        <v/>
      </c>
      <c r="F75" s="235" t="n">
        <v>0</v>
      </c>
      <c r="G75" s="235" t="n">
        <v>0</v>
      </c>
      <c r="H75" s="235" t="n">
        <v>0</v>
      </c>
      <c r="I75" s="235" t="n">
        <v>0</v>
      </c>
      <c r="J75" s="235" t="n">
        <v>0</v>
      </c>
      <c r="K75" s="235" t="n">
        <v>0</v>
      </c>
      <c r="L75" s="235" t="n">
        <v>0</v>
      </c>
      <c r="M75" s="235" t="n">
        <v>0</v>
      </c>
      <c r="N75" s="235" t="n">
        <v>0</v>
      </c>
      <c r="O75" s="235" t="n">
        <v>0</v>
      </c>
      <c r="P75" s="235" t="n">
        <v>0</v>
      </c>
      <c r="Q75" s="235" t="n">
        <v>0</v>
      </c>
      <c r="R75" s="235" t="n">
        <v>0</v>
      </c>
      <c r="S75" s="235" t="n">
        <v>0</v>
      </c>
      <c r="T75" s="235" t="n">
        <v>0</v>
      </c>
      <c r="U75" s="235" t="n">
        <v>0</v>
      </c>
      <c r="V75" s="235" t="n">
        <v>0</v>
      </c>
      <c r="W75" s="235" t="n">
        <v>0</v>
      </c>
      <c r="X75" s="235" t="n">
        <v>0</v>
      </c>
      <c r="Y75" s="235" t="n">
        <v>0</v>
      </c>
      <c r="Z75" s="235" t="n">
        <v>0</v>
      </c>
      <c r="AA75" s="235" t="n">
        <v>0</v>
      </c>
      <c r="AB75" s="235" t="n">
        <v>0</v>
      </c>
      <c r="AC75" s="235" t="n">
        <v>0</v>
      </c>
      <c r="AD75" s="235" t="n">
        <v>0</v>
      </c>
    </row>
    <row r="76" hidden="1" customFormat="1" s="42">
      <c r="A76" s="259" t="inlineStr">
        <is>
          <t>X</t>
        </is>
      </c>
      <c r="B76" s="536" t="n"/>
      <c r="C76" s="53" t="inlineStr">
        <is>
          <t>Total Actifs : Immo. Nets</t>
        </is>
      </c>
      <c r="D76" s="538" t="inlineStr">
        <is>
          <t>Actif Total</t>
        </is>
      </c>
      <c r="E76" s="233">
        <f>E73-E74+E75</f>
        <v/>
      </c>
      <c r="F76" s="233">
        <f>F73-F74+F75</f>
        <v/>
      </c>
      <c r="G76" s="233">
        <f>G73-G74+G75</f>
        <v/>
      </c>
      <c r="H76" s="233">
        <f>H73-H74+H75</f>
        <v/>
      </c>
      <c r="I76" s="233">
        <f>I73-I74+I75</f>
        <v/>
      </c>
      <c r="J76" s="233">
        <f>J73-J74+J75</f>
        <v/>
      </c>
      <c r="K76" s="233">
        <f>K73-K74+K75</f>
        <v/>
      </c>
      <c r="L76" s="233">
        <f>L73-L74+L75</f>
        <v/>
      </c>
      <c r="M76" s="233">
        <f>M73-M74+M75</f>
        <v/>
      </c>
      <c r="N76" s="233">
        <f>N73-N74+N75</f>
        <v/>
      </c>
      <c r="O76" s="233">
        <f>O73-O74+O75</f>
        <v/>
      </c>
      <c r="P76" s="233">
        <f>P73-P74+P75</f>
        <v/>
      </c>
      <c r="Q76" s="233">
        <f>Q73-Q74+Q75</f>
        <v/>
      </c>
      <c r="R76" s="233">
        <f>R73-R74+R75</f>
        <v/>
      </c>
      <c r="S76" s="233">
        <f>S73-S74+S75</f>
        <v/>
      </c>
      <c r="T76" s="233">
        <f>T73-T74+T75</f>
        <v/>
      </c>
      <c r="U76" s="233">
        <f>U73-U74+U75</f>
        <v/>
      </c>
      <c r="V76" s="233">
        <f>V73-V74+V75</f>
        <v/>
      </c>
      <c r="W76" s="233">
        <f>W73-W74+W75</f>
        <v/>
      </c>
      <c r="X76" s="233">
        <f>X73-X74+X75</f>
        <v/>
      </c>
      <c r="Y76" s="233">
        <f>Y73-Y74+Y75</f>
        <v/>
      </c>
      <c r="Z76" s="233">
        <f>Z73-Z74+Z75</f>
        <v/>
      </c>
      <c r="AA76" s="233">
        <f>AA73-AA74+AA75</f>
        <v/>
      </c>
      <c r="AB76" s="233">
        <f>AB73-AB74+AB75</f>
        <v/>
      </c>
      <c r="AC76" s="233">
        <f>AC73-AC74+AC75</f>
        <v/>
      </c>
      <c r="AD76" s="233">
        <f>AD73-AD74+AD75</f>
        <v/>
      </c>
    </row>
    <row r="77" hidden="1" customFormat="1" s="42">
      <c r="B77" s="38" t="n"/>
      <c r="C77" s="38" t="n"/>
      <c r="D77" s="38" t="n"/>
      <c r="E77" s="236" t="n"/>
      <c r="F77" s="236" t="n"/>
      <c r="G77" s="236" t="n"/>
      <c r="H77" s="236" t="n"/>
      <c r="I77" s="236" t="n"/>
      <c r="J77" s="236" t="n"/>
      <c r="K77" s="236" t="n"/>
      <c r="L77" s="236" t="n"/>
      <c r="M77" s="236" t="n"/>
      <c r="N77" s="236" t="n"/>
      <c r="O77" s="237" t="n"/>
      <c r="P77" s="237" t="n"/>
      <c r="Q77" s="237" t="n"/>
      <c r="R77" s="237" t="n"/>
      <c r="S77" s="237" t="n"/>
      <c r="T77" s="237" t="n"/>
      <c r="U77" s="237" t="n"/>
      <c r="V77" s="237" t="n"/>
      <c r="W77" s="237" t="n"/>
      <c r="X77" s="237" t="n"/>
      <c r="Y77" s="237" t="n"/>
      <c r="Z77" s="237" t="n"/>
      <c r="AA77" s="237" t="n"/>
      <c r="AB77" s="237" t="n"/>
      <c r="AC77" s="237" t="n"/>
      <c r="AD77" s="237" t="n"/>
    </row>
    <row r="78" hidden="1" ht="12.75" customFormat="1" customHeight="1" s="42">
      <c r="B78" s="534" t="inlineStr">
        <is>
          <t>Passif</t>
        </is>
      </c>
      <c r="C78" s="53" t="inlineStr">
        <is>
          <t>Passif : Résultat de l'exercice [2033-A-136] [2033-B-310]</t>
        </is>
      </c>
      <c r="D78" s="46" t="inlineStr">
        <is>
          <t>2033-A-136</t>
        </is>
      </c>
      <c r="E78" s="233">
        <f>E40</f>
        <v/>
      </c>
      <c r="F78" s="233">
        <f>F40</f>
        <v/>
      </c>
      <c r="G78" s="233">
        <f>G40</f>
        <v/>
      </c>
      <c r="H78" s="233">
        <f>H40</f>
        <v/>
      </c>
      <c r="I78" s="233">
        <f>I40</f>
        <v/>
      </c>
      <c r="J78" s="233">
        <f>J40</f>
        <v/>
      </c>
      <c r="K78" s="233">
        <f>K40</f>
        <v/>
      </c>
      <c r="L78" s="233">
        <f>L40</f>
        <v/>
      </c>
      <c r="M78" s="233">
        <f>M40</f>
        <v/>
      </c>
      <c r="N78" s="233">
        <f>N40</f>
        <v/>
      </c>
      <c r="O78" s="233">
        <f>O40</f>
        <v/>
      </c>
      <c r="P78" s="233">
        <f>P40</f>
        <v/>
      </c>
      <c r="Q78" s="233">
        <f>Q40</f>
        <v/>
      </c>
      <c r="R78" s="233">
        <f>R40</f>
        <v/>
      </c>
      <c r="S78" s="233">
        <f>S40</f>
        <v/>
      </c>
      <c r="T78" s="233">
        <f>T40</f>
        <v/>
      </c>
      <c r="U78" s="233">
        <f>U40</f>
        <v/>
      </c>
      <c r="V78" s="233">
        <f>V40</f>
        <v/>
      </c>
      <c r="W78" s="233">
        <f>W40</f>
        <v/>
      </c>
      <c r="X78" s="233">
        <f>X40</f>
        <v/>
      </c>
      <c r="Y78" s="233">
        <f>Y40</f>
        <v/>
      </c>
      <c r="Z78" s="233">
        <f>Z40</f>
        <v/>
      </c>
      <c r="AA78" s="233">
        <f>AA40</f>
        <v/>
      </c>
      <c r="AB78" s="233">
        <f>AB40</f>
        <v/>
      </c>
      <c r="AC78" s="233">
        <f>AC40</f>
        <v/>
      </c>
      <c r="AD78" s="233">
        <f>AD40</f>
        <v/>
      </c>
    </row>
    <row r="79" hidden="1" customFormat="1" s="42">
      <c r="B79" s="535" t="n"/>
      <c r="C79" s="53" t="inlineStr">
        <is>
          <t>Passif : Emprunts et dettes assimilées</t>
        </is>
      </c>
      <c r="D79" s="533" t="inlineStr">
        <is>
          <t>2033-A-156</t>
        </is>
      </c>
      <c r="E79" s="235">
        <f t="array" ref="E79:AD79">TRANSPOSE('2-Crédits'!U10:U35)</f>
        <v/>
      </c>
      <c r="F79" s="235" t="n">
        <v>91000</v>
      </c>
      <c r="G79" s="235" t="n">
        <v>865000</v>
      </c>
      <c r="H79" s="235" t="n">
        <v>0</v>
      </c>
      <c r="I79" s="235" t="n">
        <v>0</v>
      </c>
      <c r="J79" s="235" t="n">
        <v>0</v>
      </c>
      <c r="K79" s="235" t="n">
        <v>0</v>
      </c>
      <c r="L79" s="235" t="n">
        <v>0</v>
      </c>
      <c r="M79" s="235" t="n">
        <v>0</v>
      </c>
      <c r="N79" s="235" t="n">
        <v>0</v>
      </c>
      <c r="O79" s="235" t="n">
        <v>0</v>
      </c>
      <c r="P79" s="235" t="n">
        <v>0</v>
      </c>
      <c r="Q79" s="235" t="n">
        <v>0</v>
      </c>
      <c r="R79" s="235" t="n">
        <v>0</v>
      </c>
      <c r="S79" s="235" t="n">
        <v>0</v>
      </c>
      <c r="T79" s="235" t="n">
        <v>0</v>
      </c>
      <c r="U79" s="235" t="n">
        <v>0</v>
      </c>
      <c r="V79" s="235" t="n">
        <v>0</v>
      </c>
      <c r="W79" s="235" t="n">
        <v>0</v>
      </c>
      <c r="X79" s="235" t="n">
        <v>0</v>
      </c>
      <c r="Y79" s="235" t="n">
        <v>0</v>
      </c>
      <c r="Z79" s="235" t="n">
        <v>0</v>
      </c>
      <c r="AA79" s="235" t="n">
        <v>0</v>
      </c>
      <c r="AB79" s="235" t="n">
        <v>0</v>
      </c>
      <c r="AC79" s="235" t="n">
        <v>0</v>
      </c>
      <c r="AD79" s="235" t="n">
        <v>0</v>
      </c>
    </row>
    <row r="80" hidden="1" customFormat="1" s="42">
      <c r="A80" s="50" t="n"/>
      <c r="B80" s="535" t="n"/>
      <c r="C80" s="53" t="inlineStr">
        <is>
          <t>Charges constatées d'avance</t>
        </is>
      </c>
      <c r="D80" s="533" t="inlineStr">
        <is>
          <t>2033-A-174</t>
        </is>
      </c>
      <c r="E80" s="235">
        <f t="array" ref="E80:AD80">TRANSPOSE('3-Loyers_Charges'!Z10:Z35)</f>
        <v/>
      </c>
      <c r="F80" s="235" t="n">
        <v>0</v>
      </c>
      <c r="G80" s="235" t="n">
        <v>0</v>
      </c>
      <c r="H80" s="235" t="n">
        <v>0</v>
      </c>
      <c r="I80" s="235" t="n">
        <v>0</v>
      </c>
      <c r="J80" s="235" t="n">
        <v>0</v>
      </c>
      <c r="K80" s="235" t="n">
        <v>0</v>
      </c>
      <c r="L80" s="235" t="n">
        <v>0</v>
      </c>
      <c r="M80" s="235" t="n">
        <v>0</v>
      </c>
      <c r="N80" s="235" t="n">
        <v>0</v>
      </c>
      <c r="O80" s="235" t="n">
        <v>0</v>
      </c>
      <c r="P80" s="235" t="n">
        <v>0</v>
      </c>
      <c r="Q80" s="235" t="n">
        <v>0</v>
      </c>
      <c r="R80" s="235" t="n">
        <v>0</v>
      </c>
      <c r="S80" s="235" t="n">
        <v>0</v>
      </c>
      <c r="T80" s="235" t="n">
        <v>0</v>
      </c>
      <c r="U80" s="235" t="n">
        <v>0</v>
      </c>
      <c r="V80" s="235" t="n">
        <v>0</v>
      </c>
      <c r="W80" s="235" t="n">
        <v>0</v>
      </c>
      <c r="X80" s="235" t="n">
        <v>0</v>
      </c>
      <c r="Y80" s="235" t="n">
        <v>0</v>
      </c>
      <c r="Z80" s="235" t="n">
        <v>0</v>
      </c>
      <c r="AA80" s="235" t="n">
        <v>0</v>
      </c>
      <c r="AB80" s="235" t="n">
        <v>0</v>
      </c>
      <c r="AC80" s="235" t="n">
        <v>0</v>
      </c>
      <c r="AD80" s="235" t="n">
        <v>0</v>
      </c>
    </row>
    <row r="81" hidden="1" customFormat="1" s="42">
      <c r="B81" s="535" t="n"/>
      <c r="C81" s="53" t="inlineStr">
        <is>
          <t>Total III : Dettes</t>
        </is>
      </c>
      <c r="D81" s="46" t="inlineStr">
        <is>
          <t>2033-A-176</t>
        </is>
      </c>
      <c r="E81" s="233">
        <f>E79+E80</f>
        <v/>
      </c>
      <c r="F81" s="233">
        <f>F79+F80</f>
        <v/>
      </c>
      <c r="G81" s="233">
        <f>G79+G80</f>
        <v/>
      </c>
      <c r="H81" s="233">
        <f>H79+H80</f>
        <v/>
      </c>
      <c r="I81" s="233">
        <f>I79+I80</f>
        <v/>
      </c>
      <c r="J81" s="233">
        <f>J79+J80</f>
        <v/>
      </c>
      <c r="K81" s="233">
        <f>K79+K80</f>
        <v/>
      </c>
      <c r="L81" s="233">
        <f>L79+L80</f>
        <v/>
      </c>
      <c r="M81" s="233">
        <f>M79+M80</f>
        <v/>
      </c>
      <c r="N81" s="233">
        <f>N79+N80</f>
        <v/>
      </c>
      <c r="O81" s="233">
        <f>O79+O80</f>
        <v/>
      </c>
      <c r="P81" s="233">
        <f>P79+P80</f>
        <v/>
      </c>
      <c r="Q81" s="233">
        <f>Q79+Q80</f>
        <v/>
      </c>
      <c r="R81" s="233">
        <f>R79+R80</f>
        <v/>
      </c>
      <c r="S81" s="233">
        <f>S79+S80</f>
        <v/>
      </c>
      <c r="T81" s="233">
        <f>T79+T80</f>
        <v/>
      </c>
      <c r="U81" s="233">
        <f>U79+U80</f>
        <v/>
      </c>
      <c r="V81" s="233">
        <f>V79+V80</f>
        <v/>
      </c>
      <c r="W81" s="233">
        <f>W79+W80</f>
        <v/>
      </c>
      <c r="X81" s="233">
        <f>X79+X80</f>
        <v/>
      </c>
      <c r="Y81" s="233">
        <f>Y79+Y80</f>
        <v/>
      </c>
      <c r="Z81" s="233">
        <f>Z79+Z80</f>
        <v/>
      </c>
      <c r="AA81" s="233">
        <f>AA79+AA80</f>
        <v/>
      </c>
      <c r="AB81" s="233">
        <f>AB79+AB80</f>
        <v/>
      </c>
      <c r="AC81" s="233">
        <f>AC79+AC80</f>
        <v/>
      </c>
      <c r="AD81" s="233">
        <f>AD79+AD80</f>
        <v/>
      </c>
    </row>
    <row r="82" hidden="1" customFormat="1" s="42">
      <c r="B82" s="535" t="n"/>
      <c r="C82" s="53" t="inlineStr">
        <is>
          <t>Total Passifs Nets</t>
        </is>
      </c>
      <c r="D82" s="46" t="inlineStr">
        <is>
          <t>2033-A-180</t>
        </is>
      </c>
      <c r="E82" s="233">
        <f>E76</f>
        <v/>
      </c>
      <c r="F82" s="233">
        <f>F76</f>
        <v/>
      </c>
      <c r="G82" s="233">
        <f>G76</f>
        <v/>
      </c>
      <c r="H82" s="233">
        <f>H76</f>
        <v/>
      </c>
      <c r="I82" s="233">
        <f>I76</f>
        <v/>
      </c>
      <c r="J82" s="233">
        <f>J76</f>
        <v/>
      </c>
      <c r="K82" s="233">
        <f>K76</f>
        <v/>
      </c>
      <c r="L82" s="233">
        <f>L76</f>
        <v/>
      </c>
      <c r="M82" s="233">
        <f>M76</f>
        <v/>
      </c>
      <c r="N82" s="233">
        <f>N76</f>
        <v/>
      </c>
      <c r="O82" s="233">
        <f>O76</f>
        <v/>
      </c>
      <c r="P82" s="233">
        <f>P76</f>
        <v/>
      </c>
      <c r="Q82" s="233">
        <f>Q76</f>
        <v/>
      </c>
      <c r="R82" s="233">
        <f>R76</f>
        <v/>
      </c>
      <c r="S82" s="233">
        <f>S76</f>
        <v/>
      </c>
      <c r="T82" s="233">
        <f>T76</f>
        <v/>
      </c>
      <c r="U82" s="233">
        <f>U76</f>
        <v/>
      </c>
      <c r="V82" s="233">
        <f>V76</f>
        <v/>
      </c>
      <c r="W82" s="233">
        <f>W76</f>
        <v/>
      </c>
      <c r="X82" s="233">
        <f>X76</f>
        <v/>
      </c>
      <c r="Y82" s="233">
        <f>Y76</f>
        <v/>
      </c>
      <c r="Z82" s="233">
        <f>Z76</f>
        <v/>
      </c>
      <c r="AA82" s="233">
        <f>AA76</f>
        <v/>
      </c>
      <c r="AB82" s="233">
        <f>AB76</f>
        <v/>
      </c>
      <c r="AC82" s="233">
        <f>AC76</f>
        <v/>
      </c>
      <c r="AD82" s="233">
        <f>AD76</f>
        <v/>
      </c>
    </row>
    <row r="83" hidden="1" customFormat="1" s="42">
      <c r="B83" s="535" t="n"/>
      <c r="C83" s="53" t="inlineStr">
        <is>
          <t>Total I : Capitaux Propres</t>
        </is>
      </c>
      <c r="D83" s="46" t="inlineStr">
        <is>
          <t>2033-A-142</t>
        </is>
      </c>
      <c r="E83" s="233">
        <f>E82-E81</f>
        <v/>
      </c>
      <c r="F83" s="233">
        <f>F82-F81</f>
        <v/>
      </c>
      <c r="G83" s="233">
        <f>G82-G81</f>
        <v/>
      </c>
      <c r="H83" s="233">
        <f>H82-H81</f>
        <v/>
      </c>
      <c r="I83" s="233">
        <f>I82-I81</f>
        <v/>
      </c>
      <c r="J83" s="233">
        <f>J82-J81</f>
        <v/>
      </c>
      <c r="K83" s="233">
        <f>K82-K81</f>
        <v/>
      </c>
      <c r="L83" s="233">
        <f>L82-L81</f>
        <v/>
      </c>
      <c r="M83" s="233">
        <f>M82-M81</f>
        <v/>
      </c>
      <c r="N83" s="233">
        <f>N82-N81</f>
        <v/>
      </c>
      <c r="O83" s="233">
        <f>O82-O81</f>
        <v/>
      </c>
      <c r="P83" s="233">
        <f>P82-P81</f>
        <v/>
      </c>
      <c r="Q83" s="233">
        <f>Q82-Q81</f>
        <v/>
      </c>
      <c r="R83" s="233">
        <f>R82-R81</f>
        <v/>
      </c>
      <c r="S83" s="233">
        <f>S82-S81</f>
        <v/>
      </c>
      <c r="T83" s="233">
        <f>T82-T81</f>
        <v/>
      </c>
      <c r="U83" s="233">
        <f>U82-U81</f>
        <v/>
      </c>
      <c r="V83" s="233">
        <f>V82-V81</f>
        <v/>
      </c>
      <c r="W83" s="233">
        <f>W82-W81</f>
        <v/>
      </c>
      <c r="X83" s="233">
        <f>X82-X81</f>
        <v/>
      </c>
      <c r="Y83" s="233">
        <f>Y82-Y81</f>
        <v/>
      </c>
      <c r="Z83" s="233">
        <f>Z82-Z81</f>
        <v/>
      </c>
      <c r="AA83" s="233">
        <f>AA82-AA81</f>
        <v/>
      </c>
      <c r="AB83" s="233">
        <f>AB82-AB81</f>
        <v/>
      </c>
      <c r="AC83" s="233">
        <f>AC82-AC81</f>
        <v/>
      </c>
      <c r="AD83" s="233">
        <f>AD82-AD81</f>
        <v/>
      </c>
    </row>
    <row r="84" hidden="1" customFormat="1" s="42">
      <c r="B84" s="536" t="n"/>
      <c r="C84" s="53" t="inlineStr">
        <is>
          <t>Capitaux propres : Capital social ou individuel</t>
        </is>
      </c>
      <c r="D84" s="46" t="inlineStr">
        <is>
          <t>2033-A-120</t>
        </is>
      </c>
      <c r="E84" s="233">
        <f>E83-E78</f>
        <v/>
      </c>
      <c r="F84" s="233">
        <f>F83-F78</f>
        <v/>
      </c>
      <c r="G84" s="233">
        <f>G83-G78</f>
        <v/>
      </c>
      <c r="H84" s="233">
        <f>H83-H78</f>
        <v/>
      </c>
      <c r="I84" s="233">
        <f>I83-I78</f>
        <v/>
      </c>
      <c r="J84" s="233">
        <f>J83-J78</f>
        <v/>
      </c>
      <c r="K84" s="233">
        <f>K83-K78</f>
        <v/>
      </c>
      <c r="L84" s="233">
        <f>L83-L78</f>
        <v/>
      </c>
      <c r="M84" s="233">
        <f>M83-M78</f>
        <v/>
      </c>
      <c r="N84" s="233">
        <f>N83-N78</f>
        <v/>
      </c>
      <c r="O84" s="233">
        <f>O83-O78</f>
        <v/>
      </c>
      <c r="P84" s="233">
        <f>P83-P78</f>
        <v/>
      </c>
      <c r="Q84" s="233">
        <f>Q83-Q78</f>
        <v/>
      </c>
      <c r="R84" s="233">
        <f>R83-R78</f>
        <v/>
      </c>
      <c r="S84" s="233">
        <f>S83-S78</f>
        <v/>
      </c>
      <c r="T84" s="233">
        <f>T83-T78</f>
        <v/>
      </c>
      <c r="U84" s="233">
        <f>U83-U78</f>
        <v/>
      </c>
      <c r="V84" s="233">
        <f>V83-V78</f>
        <v/>
      </c>
      <c r="W84" s="233">
        <f>W83-W78</f>
        <v/>
      </c>
      <c r="X84" s="233">
        <f>X83-X78</f>
        <v/>
      </c>
      <c r="Y84" s="233">
        <f>Y83-Y78</f>
        <v/>
      </c>
      <c r="Z84" s="233">
        <f>Z83-Z78</f>
        <v/>
      </c>
      <c r="AA84" s="233">
        <f>AA83-AA78</f>
        <v/>
      </c>
      <c r="AB84" s="233">
        <f>AB83-AB78</f>
        <v/>
      </c>
      <c r="AC84" s="233">
        <f>AC83-AC78</f>
        <v/>
      </c>
      <c r="AD84" s="233">
        <f>AD83-AD78</f>
        <v/>
      </c>
    </row>
    <row r="85" hidden="1" customFormat="1" s="42">
      <c r="B85" s="38" t="n"/>
      <c r="C85" s="38" t="n"/>
      <c r="D85" s="38" t="n"/>
      <c r="E85" s="236" t="n"/>
      <c r="F85" s="236" t="n"/>
      <c r="G85" s="236" t="n"/>
      <c r="H85" s="236" t="n"/>
      <c r="I85" s="236" t="n"/>
      <c r="J85" s="236" t="n"/>
      <c r="K85" s="236" t="n"/>
      <c r="L85" s="236" t="n"/>
      <c r="M85" s="236" t="n"/>
      <c r="N85" s="236" t="n"/>
      <c r="O85" s="237" t="n"/>
      <c r="P85" s="237" t="n"/>
      <c r="Q85" s="237" t="n"/>
      <c r="R85" s="237" t="n"/>
      <c r="S85" s="237" t="n"/>
      <c r="T85" s="237" t="n"/>
      <c r="U85" s="237" t="n"/>
      <c r="V85" s="237" t="n"/>
      <c r="W85" s="237" t="n"/>
      <c r="X85" s="237" t="n"/>
      <c r="Y85" s="237" t="n"/>
      <c r="Z85" s="237" t="n"/>
      <c r="AA85" s="237" t="n"/>
      <c r="AB85" s="237" t="n"/>
      <c r="AC85" s="237" t="n"/>
      <c r="AD85" s="237" t="n"/>
    </row>
    <row r="86" hidden="1" ht="22.9" customFormat="1" customHeight="1" s="42">
      <c r="B86" s="38" t="n"/>
      <c r="C86" s="53" t="inlineStr">
        <is>
          <t>Renvois : Coût de revient des immobilisations acquises ou créées au cours de l'exercice</t>
        </is>
      </c>
      <c r="D86" s="46" t="inlineStr">
        <is>
          <t>2033-A-182</t>
        </is>
      </c>
      <c r="E86" s="233">
        <f>MAX(E17-E11,0)</f>
        <v/>
      </c>
      <c r="F86" s="233">
        <f>MAX(F17-F11,0)</f>
        <v/>
      </c>
      <c r="G86" s="233">
        <f>MAX(G17-G11,0)</f>
        <v/>
      </c>
      <c r="H86" s="233">
        <f>MAX(H17-H11,0)</f>
        <v/>
      </c>
      <c r="I86" s="233">
        <f>MAX(I17-I11,0)</f>
        <v/>
      </c>
      <c r="J86" s="233">
        <f>MAX(J17-J11,0)</f>
        <v/>
      </c>
      <c r="K86" s="233">
        <f>MAX(K17-K11,0)</f>
        <v/>
      </c>
      <c r="L86" s="233">
        <f>MAX(L17-L11,0)</f>
        <v/>
      </c>
      <c r="M86" s="233">
        <f>MAX(M17-M11,0)</f>
        <v/>
      </c>
      <c r="N86" s="233">
        <f>MAX(N17-N11,0)</f>
        <v/>
      </c>
      <c r="O86" s="233">
        <f>MAX(O17-O11,0)</f>
        <v/>
      </c>
      <c r="P86" s="233">
        <f>MAX(P17-P11,0)</f>
        <v/>
      </c>
      <c r="Q86" s="233">
        <f>MAX(Q17-Q11,0)</f>
        <v/>
      </c>
      <c r="R86" s="233">
        <f>MAX(R17-R11,0)</f>
        <v/>
      </c>
      <c r="S86" s="233">
        <f>MAX(S17-S11,0)</f>
        <v/>
      </c>
      <c r="T86" s="233">
        <f>MAX(T17-T11,0)</f>
        <v/>
      </c>
      <c r="U86" s="233">
        <f>MAX(U17-U11,0)</f>
        <v/>
      </c>
      <c r="V86" s="233">
        <f>MAX(V17-V11,0)</f>
        <v/>
      </c>
      <c r="W86" s="233">
        <f>MAX(W17-W11,0)</f>
        <v/>
      </c>
      <c r="X86" s="233">
        <f>MAX(X17-X11,0)</f>
        <v/>
      </c>
      <c r="Y86" s="233">
        <f>MAX(Y17-Y11,0)</f>
        <v/>
      </c>
      <c r="Z86" s="233">
        <f>MAX(Z17-Z11,0)</f>
        <v/>
      </c>
      <c r="AA86" s="233">
        <f>MAX(AA17-AA11,0)</f>
        <v/>
      </c>
      <c r="AB86" s="233">
        <f>MAX(AB17-AB11,0)</f>
        <v/>
      </c>
      <c r="AC86" s="233">
        <f>MAX(AC17-AC11,0)</f>
        <v/>
      </c>
      <c r="AD86" s="233">
        <f>MAX(AD17-AD11,0)</f>
        <v/>
      </c>
    </row>
    <row r="87" hidden="1" customFormat="1" s="42">
      <c r="B87" s="38" t="n"/>
      <c r="C87" s="38" t="n"/>
      <c r="D87" s="38" t="n"/>
      <c r="E87" s="236" t="n"/>
      <c r="F87" s="236" t="n"/>
      <c r="G87" s="236" t="n"/>
      <c r="H87" s="236" t="n"/>
      <c r="I87" s="236" t="n"/>
      <c r="J87" s="236" t="n"/>
      <c r="K87" s="236" t="n"/>
      <c r="L87" s="236" t="n"/>
      <c r="M87" s="236" t="n"/>
      <c r="N87" s="236" t="n"/>
      <c r="O87" s="237" t="n"/>
      <c r="P87" s="237" t="n"/>
      <c r="Q87" s="237" t="n"/>
      <c r="R87" s="237" t="n"/>
      <c r="S87" s="237" t="n"/>
      <c r="T87" s="237" t="n"/>
      <c r="U87" s="237" t="n"/>
      <c r="V87" s="237" t="n"/>
      <c r="W87" s="237" t="n"/>
      <c r="X87" s="237" t="n"/>
      <c r="Y87" s="237" t="n"/>
      <c r="Z87" s="237" t="n"/>
      <c r="AA87" s="237" t="n"/>
      <c r="AB87" s="237" t="n"/>
      <c r="AC87" s="237" t="n"/>
      <c r="AD87" s="237" t="n"/>
    </row>
    <row r="88" hidden="1" customFormat="1" s="42">
      <c r="B88" s="189" t="n"/>
      <c r="C88" s="53" t="inlineStr">
        <is>
          <t>I - BIC non professionnels : Autres locations meublées non professionnelles</t>
        </is>
      </c>
      <c r="D88" s="46" t="inlineStr">
        <is>
          <t>2031_BIS_I</t>
        </is>
      </c>
      <c r="E88" s="233">
        <f>E58-E49</f>
        <v/>
      </c>
      <c r="F88" s="233">
        <f>F58-F49</f>
        <v/>
      </c>
      <c r="G88" s="233">
        <f>G58-G49</f>
        <v/>
      </c>
      <c r="H88" s="233">
        <f>H58-H49</f>
        <v/>
      </c>
      <c r="I88" s="233">
        <f>I58-I49</f>
        <v/>
      </c>
      <c r="J88" s="233">
        <f>J58-J49</f>
        <v/>
      </c>
      <c r="K88" s="233">
        <f>K58-K49</f>
        <v/>
      </c>
      <c r="L88" s="233">
        <f>L58-L49</f>
        <v/>
      </c>
      <c r="M88" s="233">
        <f>M58-M49</f>
        <v/>
      </c>
      <c r="N88" s="233">
        <f>N58-N49</f>
        <v/>
      </c>
      <c r="O88" s="233">
        <f>O58-O49</f>
        <v/>
      </c>
      <c r="P88" s="233">
        <f>P58-P49</f>
        <v/>
      </c>
      <c r="Q88" s="233">
        <f>Q58-Q49</f>
        <v/>
      </c>
      <c r="R88" s="233">
        <f>R58-R49</f>
        <v/>
      </c>
      <c r="S88" s="233">
        <f>S58-S49</f>
        <v/>
      </c>
      <c r="T88" s="233">
        <f>T58-T49</f>
        <v/>
      </c>
      <c r="U88" s="233">
        <f>U58-U49</f>
        <v/>
      </c>
      <c r="V88" s="233">
        <f>V58-V49</f>
        <v/>
      </c>
      <c r="W88" s="233">
        <f>W58-W49</f>
        <v/>
      </c>
      <c r="X88" s="233">
        <f>X58-X49</f>
        <v/>
      </c>
      <c r="Y88" s="233">
        <f>Y58-Y49</f>
        <v/>
      </c>
      <c r="Z88" s="233">
        <f>Z58-Z49</f>
        <v/>
      </c>
      <c r="AA88" s="233">
        <f>AA58-AA49</f>
        <v/>
      </c>
      <c r="AB88" s="233">
        <f>AB58-AB49</f>
        <v/>
      </c>
      <c r="AC88" s="233">
        <f>AC58-AC49</f>
        <v/>
      </c>
      <c r="AD88" s="233">
        <f>AD58-AD49</f>
        <v/>
      </c>
    </row>
    <row r="89" hidden="1" customFormat="1" s="42">
      <c r="B89" s="189" t="n"/>
      <c r="C89" s="53" t="inlineStr">
        <is>
          <t>C - RÉCAPITUALITION ÉLÉMENTS D'IMPOSITION // 1 - RÉSULTAT FISCAL</t>
        </is>
      </c>
      <c r="D89" s="46" t="inlineStr">
        <is>
          <t>2031_C_1</t>
        </is>
      </c>
      <c r="E89" s="233">
        <f>E69</f>
        <v/>
      </c>
      <c r="F89" s="233">
        <f>F69</f>
        <v/>
      </c>
      <c r="G89" s="233">
        <f>G69</f>
        <v/>
      </c>
      <c r="H89" s="233">
        <f>H69</f>
        <v/>
      </c>
      <c r="I89" s="233">
        <f>I69</f>
        <v/>
      </c>
      <c r="J89" s="233">
        <f>J69</f>
        <v/>
      </c>
      <c r="K89" s="233">
        <f>K69</f>
        <v/>
      </c>
      <c r="L89" s="233">
        <f>L69</f>
        <v/>
      </c>
      <c r="M89" s="233">
        <f>M69</f>
        <v/>
      </c>
      <c r="N89" s="233">
        <f>N69</f>
        <v/>
      </c>
      <c r="O89" s="233">
        <f>O69</f>
        <v/>
      </c>
      <c r="P89" s="233">
        <f>P69</f>
        <v/>
      </c>
      <c r="Q89" s="233">
        <f>Q69</f>
        <v/>
      </c>
      <c r="R89" s="233">
        <f>R69</f>
        <v/>
      </c>
      <c r="S89" s="233">
        <f>S69</f>
        <v/>
      </c>
      <c r="T89" s="233">
        <f>T69</f>
        <v/>
      </c>
      <c r="U89" s="233">
        <f>U69</f>
        <v/>
      </c>
      <c r="V89" s="233">
        <f>V69</f>
        <v/>
      </c>
      <c r="W89" s="233">
        <f>W69</f>
        <v/>
      </c>
      <c r="X89" s="233">
        <f>X69</f>
        <v/>
      </c>
      <c r="Y89" s="233">
        <f>Y69</f>
        <v/>
      </c>
      <c r="Z89" s="233">
        <f>Z69</f>
        <v/>
      </c>
      <c r="AA89" s="233">
        <f>AA69</f>
        <v/>
      </c>
      <c r="AB89" s="233">
        <f>AB69</f>
        <v/>
      </c>
      <c r="AC89" s="233">
        <f>AC69</f>
        <v/>
      </c>
      <c r="AD89" s="233">
        <f>AD69</f>
        <v/>
      </c>
    </row>
    <row r="90" hidden="1" customFormat="1" s="42">
      <c r="B90" s="189" t="n"/>
      <c r="C90" s="53" t="inlineStr">
        <is>
          <t>C - RÉCAPITUALITION DES ÉLÉMENTS D'IMPOSITION // Total</t>
        </is>
      </c>
      <c r="D90" s="46" t="inlineStr">
        <is>
          <t>2031_C_3</t>
        </is>
      </c>
      <c r="E90" s="233">
        <f>E89</f>
        <v/>
      </c>
      <c r="F90" s="233">
        <f>F89</f>
        <v/>
      </c>
      <c r="G90" s="233">
        <f>G89</f>
        <v/>
      </c>
      <c r="H90" s="233">
        <f>H89</f>
        <v/>
      </c>
      <c r="I90" s="233">
        <f>I89</f>
        <v/>
      </c>
      <c r="J90" s="233">
        <f>J89</f>
        <v/>
      </c>
      <c r="K90" s="233">
        <f>K89</f>
        <v/>
      </c>
      <c r="L90" s="233">
        <f>L89</f>
        <v/>
      </c>
      <c r="M90" s="233">
        <f>M89</f>
        <v/>
      </c>
      <c r="N90" s="233">
        <f>N89</f>
        <v/>
      </c>
      <c r="O90" s="233">
        <f>O89</f>
        <v/>
      </c>
      <c r="P90" s="233">
        <f>P89</f>
        <v/>
      </c>
      <c r="Q90" s="233">
        <f>Q89</f>
        <v/>
      </c>
      <c r="R90" s="233">
        <f>R89</f>
        <v/>
      </c>
      <c r="S90" s="233">
        <f>S89</f>
        <v/>
      </c>
      <c r="T90" s="233">
        <f>T89</f>
        <v/>
      </c>
      <c r="U90" s="233">
        <f>U89</f>
        <v/>
      </c>
      <c r="V90" s="233">
        <f>V89</f>
        <v/>
      </c>
      <c r="W90" s="233">
        <f>W89</f>
        <v/>
      </c>
      <c r="X90" s="233">
        <f>X89</f>
        <v/>
      </c>
      <c r="Y90" s="233">
        <f>Y89</f>
        <v/>
      </c>
      <c r="Z90" s="233">
        <f>Z89</f>
        <v/>
      </c>
      <c r="AA90" s="233">
        <f>AA89</f>
        <v/>
      </c>
      <c r="AB90" s="233">
        <f>AB89</f>
        <v/>
      </c>
      <c r="AC90" s="233">
        <f>AC89</f>
        <v/>
      </c>
      <c r="AD90" s="233">
        <f>AD89</f>
        <v/>
      </c>
    </row>
    <row r="91" hidden="1" ht="22.9" customFormat="1" customHeight="1" s="42">
      <c r="B91" s="189" t="n"/>
      <c r="C91" s="53" t="inlineStr">
        <is>
          <t>C - RÉCAPITUALITION ÉLÉMENTS D'IMPOSITION // Bénéfice imposable ou Déficit déductible</t>
        </is>
      </c>
      <c r="D91" s="46" t="inlineStr">
        <is>
          <t>2031_C_4</t>
        </is>
      </c>
      <c r="E91" s="233">
        <f>E90</f>
        <v/>
      </c>
      <c r="F91" s="233">
        <f>F90</f>
        <v/>
      </c>
      <c r="G91" s="233">
        <f>G90</f>
        <v/>
      </c>
      <c r="H91" s="233">
        <f>H90</f>
        <v/>
      </c>
      <c r="I91" s="233">
        <f>I90</f>
        <v/>
      </c>
      <c r="J91" s="233">
        <f>J90</f>
        <v/>
      </c>
      <c r="K91" s="233">
        <f>K90</f>
        <v/>
      </c>
      <c r="L91" s="233">
        <f>L90</f>
        <v/>
      </c>
      <c r="M91" s="233">
        <f>M90</f>
        <v/>
      </c>
      <c r="N91" s="233">
        <f>N90</f>
        <v/>
      </c>
      <c r="O91" s="233">
        <f>O90</f>
        <v/>
      </c>
      <c r="P91" s="233">
        <f>P90</f>
        <v/>
      </c>
      <c r="Q91" s="233">
        <f>Q90</f>
        <v/>
      </c>
      <c r="R91" s="233">
        <f>R90</f>
        <v/>
      </c>
      <c r="S91" s="233">
        <f>S90</f>
        <v/>
      </c>
      <c r="T91" s="233">
        <f>T90</f>
        <v/>
      </c>
      <c r="U91" s="233">
        <f>U90</f>
        <v/>
      </c>
      <c r="V91" s="233">
        <f>V90</f>
        <v/>
      </c>
      <c r="W91" s="233">
        <f>W90</f>
        <v/>
      </c>
      <c r="X91" s="233">
        <f>X90</f>
        <v/>
      </c>
      <c r="Y91" s="233">
        <f>Y90</f>
        <v/>
      </c>
      <c r="Z91" s="233">
        <f>Z90</f>
        <v/>
      </c>
      <c r="AA91" s="233">
        <f>AA90</f>
        <v/>
      </c>
      <c r="AB91" s="233">
        <f>AB90</f>
        <v/>
      </c>
      <c r="AC91" s="233">
        <f>AC90</f>
        <v/>
      </c>
      <c r="AD91" s="233">
        <f>AD90</f>
        <v/>
      </c>
    </row>
    <row r="92" hidden="1" ht="22.9" customFormat="1" customHeight="1" s="42">
      <c r="B92" s="189" t="n"/>
      <c r="C92" s="53" t="inlineStr">
        <is>
          <t>C - RÉCAPITUALITION ÉLÉMENTS D'IMPOSITION//Résultat avant imputation déficits antérieurs</t>
        </is>
      </c>
      <c r="D92" s="46" t="inlineStr">
        <is>
          <t>2031_C_7ab</t>
        </is>
      </c>
      <c r="E92" s="233">
        <f>E88</f>
        <v/>
      </c>
      <c r="F92" s="233">
        <f>F88</f>
        <v/>
      </c>
      <c r="G92" s="233">
        <f>G88</f>
        <v/>
      </c>
      <c r="H92" s="233">
        <f>H88</f>
        <v/>
      </c>
      <c r="I92" s="233">
        <f>I88</f>
        <v/>
      </c>
      <c r="J92" s="233">
        <f>J88</f>
        <v/>
      </c>
      <c r="K92" s="233">
        <f>K88</f>
        <v/>
      </c>
      <c r="L92" s="233">
        <f>L88</f>
        <v/>
      </c>
      <c r="M92" s="233">
        <f>M88</f>
        <v/>
      </c>
      <c r="N92" s="233">
        <f>N88</f>
        <v/>
      </c>
      <c r="O92" s="233">
        <f>O88</f>
        <v/>
      </c>
      <c r="P92" s="233">
        <f>P88</f>
        <v/>
      </c>
      <c r="Q92" s="233">
        <f>Q88</f>
        <v/>
      </c>
      <c r="R92" s="233">
        <f>R88</f>
        <v/>
      </c>
      <c r="S92" s="233">
        <f>S88</f>
        <v/>
      </c>
      <c r="T92" s="233">
        <f>T88</f>
        <v/>
      </c>
      <c r="U92" s="233">
        <f>U88</f>
        <v/>
      </c>
      <c r="V92" s="233">
        <f>V88</f>
        <v/>
      </c>
      <c r="W92" s="233">
        <f>W88</f>
        <v/>
      </c>
      <c r="X92" s="233">
        <f>X88</f>
        <v/>
      </c>
      <c r="Y92" s="233">
        <f>Y88</f>
        <v/>
      </c>
      <c r="Z92" s="233">
        <f>Z88</f>
        <v/>
      </c>
      <c r="AA92" s="233">
        <f>AA88</f>
        <v/>
      </c>
      <c r="AB92" s="233">
        <f>AB88</f>
        <v/>
      </c>
      <c r="AC92" s="233">
        <f>AC88</f>
        <v/>
      </c>
      <c r="AD92" s="233">
        <f>AD88</f>
        <v/>
      </c>
    </row>
    <row r="93" hidden="1" customFormat="1" s="42">
      <c r="B93" s="40" t="n"/>
      <c r="C93" s="40" t="n"/>
      <c r="D93" s="38" t="n"/>
      <c r="E93" s="238" t="n"/>
      <c r="F93" s="238" t="n"/>
      <c r="G93" s="238" t="n"/>
      <c r="H93" s="238" t="n"/>
      <c r="I93" s="238" t="n"/>
      <c r="J93" s="238" t="n"/>
      <c r="K93" s="238" t="n"/>
      <c r="L93" s="238" t="n"/>
      <c r="M93" s="238" t="n"/>
      <c r="N93" s="238" t="n"/>
      <c r="O93" s="238" t="n"/>
      <c r="P93" s="238" t="n"/>
      <c r="Q93" s="238" t="n"/>
      <c r="R93" s="238" t="n"/>
      <c r="S93" s="238" t="n"/>
      <c r="T93" s="238" t="n"/>
      <c r="U93" s="238" t="n"/>
      <c r="V93" s="238" t="n"/>
      <c r="W93" s="238" t="n"/>
      <c r="X93" s="238" t="n"/>
      <c r="Y93" s="238" t="n"/>
      <c r="Z93" s="238" t="n"/>
      <c r="AA93" s="238" t="n"/>
      <c r="AB93" s="238" t="n"/>
      <c r="AC93" s="238" t="n"/>
      <c r="AD93" s="238" t="n"/>
    </row>
    <row r="94" hidden="1" ht="12.75" customFormat="1" customHeight="1" s="42">
      <c r="B94" s="539" t="inlineStr">
        <is>
          <t>2042-C PRO</t>
        </is>
      </c>
      <c r="C94" s="199" t="inlineStr">
        <is>
          <t>Résultat imposable bénéficiaire - Année N</t>
        </is>
      </c>
      <c r="D94" s="533" t="inlineStr">
        <is>
          <t>2042-PRO-5NK</t>
        </is>
      </c>
      <c r="E94" s="239">
        <f>IF(E69&gt;0,E69,0)</f>
        <v/>
      </c>
      <c r="F94" s="239">
        <f>IF(F69&gt;0,F69,0)</f>
        <v/>
      </c>
      <c r="G94" s="239">
        <f>IF(G69&gt;0,G69,0)</f>
        <v/>
      </c>
      <c r="H94" s="239">
        <f>IF(H69&gt;0,H69,0)</f>
        <v/>
      </c>
      <c r="I94" s="239">
        <f>IF(I69&gt;0,I69,0)</f>
        <v/>
      </c>
      <c r="J94" s="239">
        <f>IF(J69&gt;0,J69,0)</f>
        <v/>
      </c>
      <c r="K94" s="239">
        <f>IF(K69&gt;0,K69,0)</f>
        <v/>
      </c>
      <c r="L94" s="239">
        <f>IF(L69&gt;0,L69,0)</f>
        <v/>
      </c>
      <c r="M94" s="239">
        <f>IF(M69&gt;0,M69,0)</f>
        <v/>
      </c>
      <c r="N94" s="239">
        <f>IF(N69&gt;0,N69,0)</f>
        <v/>
      </c>
      <c r="O94" s="239">
        <f>IF(O69&gt;0,O69,0)</f>
        <v/>
      </c>
      <c r="P94" s="239">
        <f>IF(P69&gt;0,P69,0)</f>
        <v/>
      </c>
      <c r="Q94" s="239">
        <f>IF(Q69&gt;0,Q69,0)</f>
        <v/>
      </c>
      <c r="R94" s="239">
        <f>IF(R69&gt;0,R69,0)</f>
        <v/>
      </c>
      <c r="S94" s="239">
        <f>IF(S69&gt;0,S69,0)</f>
        <v/>
      </c>
      <c r="T94" s="239">
        <f>IF(T69&gt;0,T69,0)</f>
        <v/>
      </c>
      <c r="U94" s="239">
        <f>IF(U69&gt;0,U69,0)</f>
        <v/>
      </c>
      <c r="V94" s="239">
        <f>IF(V69&gt;0,V69,0)</f>
        <v/>
      </c>
      <c r="W94" s="239">
        <f>IF(W69&gt;0,W69,0)</f>
        <v/>
      </c>
      <c r="X94" s="239">
        <f>IF(X69&gt;0,X69,0)</f>
        <v/>
      </c>
      <c r="Y94" s="239">
        <f>IF(Y69&gt;0,Y69,0)</f>
        <v/>
      </c>
      <c r="Z94" s="239">
        <f>IF(Z69&gt;0,Z69,0)</f>
        <v/>
      </c>
      <c r="AA94" s="239">
        <f>IF(AA69&gt;0,AA69,0)</f>
        <v/>
      </c>
      <c r="AB94" s="239">
        <f>IF(AB69&gt;0,AB69,0)</f>
        <v/>
      </c>
      <c r="AC94" s="239">
        <f>IF(AC69&gt;0,AC69,0)</f>
        <v/>
      </c>
      <c r="AD94" s="239">
        <f>IF(AD69&gt;0,AD69,0)</f>
        <v/>
      </c>
    </row>
    <row r="95" hidden="1" s="503">
      <c r="B95" s="535" t="n"/>
      <c r="E95" s="238" t="n"/>
      <c r="F95" s="238" t="n"/>
      <c r="G95" s="238" t="n"/>
      <c r="H95" s="238" t="n"/>
      <c r="I95" s="238" t="n"/>
      <c r="J95" s="238" t="n"/>
      <c r="K95" s="238" t="n"/>
      <c r="L95" s="238" t="n"/>
      <c r="M95" s="238" t="n"/>
      <c r="N95" s="238" t="n"/>
      <c r="O95" s="238" t="n"/>
      <c r="P95" s="238" t="n"/>
      <c r="Q95" s="238" t="n"/>
      <c r="R95" s="238" t="n"/>
      <c r="S95" s="238" t="n"/>
      <c r="T95" s="238" t="n"/>
      <c r="U95" s="238" t="n"/>
      <c r="V95" s="238" t="n"/>
      <c r="W95" s="238" t="n"/>
      <c r="X95" s="238" t="n"/>
      <c r="Y95" s="238" t="n"/>
      <c r="Z95" s="238" t="n"/>
      <c r="AA95" s="238" t="n"/>
      <c r="AB95" s="238" t="n"/>
      <c r="AC95" s="238" t="n"/>
      <c r="AD95" s="238" t="n"/>
    </row>
    <row r="96" hidden="1" customFormat="1" s="42">
      <c r="B96" s="535" t="n"/>
      <c r="C96" s="199" t="inlineStr">
        <is>
          <t>Déficits antérieurs reportables dont imputés sur le résultat</t>
        </is>
      </c>
      <c r="D96" s="533" t="inlineStr">
        <is>
          <t>2033-B-360</t>
        </is>
      </c>
      <c r="E96" s="239">
        <f>E66</f>
        <v/>
      </c>
      <c r="F96" s="239">
        <f>F66</f>
        <v/>
      </c>
      <c r="G96" s="239">
        <f>G66</f>
        <v/>
      </c>
      <c r="H96" s="239">
        <f>H66</f>
        <v/>
      </c>
      <c r="I96" s="239">
        <f>I66</f>
        <v/>
      </c>
      <c r="J96" s="239">
        <f>J66</f>
        <v/>
      </c>
      <c r="K96" s="239">
        <f>K66</f>
        <v/>
      </c>
      <c r="L96" s="239">
        <f>L66</f>
        <v/>
      </c>
      <c r="M96" s="239">
        <f>M66</f>
        <v/>
      </c>
      <c r="N96" s="239">
        <f>N66</f>
        <v/>
      </c>
      <c r="O96" s="239">
        <f>O66</f>
        <v/>
      </c>
      <c r="P96" s="239">
        <f>P66</f>
        <v/>
      </c>
      <c r="Q96" s="239">
        <f>Q66</f>
        <v/>
      </c>
      <c r="R96" s="239">
        <f>R66</f>
        <v/>
      </c>
      <c r="S96" s="239">
        <f>S66</f>
        <v/>
      </c>
      <c r="T96" s="239">
        <f>T66</f>
        <v/>
      </c>
      <c r="U96" s="239">
        <f>U66</f>
        <v/>
      </c>
      <c r="V96" s="239">
        <f>V66</f>
        <v/>
      </c>
      <c r="W96" s="239">
        <f>W66</f>
        <v/>
      </c>
      <c r="X96" s="239">
        <f>X66</f>
        <v/>
      </c>
      <c r="Y96" s="239">
        <f>Y66</f>
        <v/>
      </c>
      <c r="Z96" s="239">
        <f>Z66</f>
        <v/>
      </c>
      <c r="AA96" s="239">
        <f>AA66</f>
        <v/>
      </c>
      <c r="AB96" s="239">
        <f>AB66</f>
        <v/>
      </c>
      <c r="AC96" s="239">
        <f>AC66</f>
        <v/>
      </c>
      <c r="AD96" s="239">
        <f>AD66</f>
        <v/>
      </c>
    </row>
    <row r="97" hidden="1" s="503">
      <c r="B97" s="535" t="n"/>
      <c r="E97" s="238" t="n"/>
      <c r="F97" s="238" t="n"/>
      <c r="G97" s="238" t="n"/>
      <c r="H97" s="238" t="n"/>
      <c r="I97" s="238" t="n"/>
      <c r="J97" s="238" t="n"/>
      <c r="K97" s="238" t="n"/>
      <c r="L97" s="238" t="n"/>
      <c r="M97" s="238" t="n"/>
      <c r="N97" s="238" t="n"/>
      <c r="O97" s="238" t="n"/>
      <c r="P97" s="238" t="n"/>
      <c r="Q97" s="238" t="n"/>
      <c r="R97" s="238" t="n"/>
      <c r="S97" s="238" t="n"/>
      <c r="T97" s="238" t="n"/>
      <c r="U97" s="238" t="n"/>
      <c r="V97" s="238" t="n"/>
      <c r="W97" s="238" t="n"/>
      <c r="X97" s="238" t="n"/>
      <c r="Y97" s="238" t="n"/>
      <c r="Z97" s="238" t="n"/>
      <c r="AA97" s="238" t="n"/>
      <c r="AB97" s="238" t="n"/>
      <c r="AC97" s="238" t="n"/>
      <c r="AD97" s="238" t="n"/>
    </row>
    <row r="98" hidden="1" customFormat="1" s="42">
      <c r="B98" s="535" t="n"/>
      <c r="C98" s="199" t="inlineStr">
        <is>
          <t>Résultat imposable déficitaire - Année N</t>
        </is>
      </c>
      <c r="D98" s="533" t="inlineStr">
        <is>
          <t>2042-PRO-5NZ</t>
        </is>
      </c>
      <c r="E98" s="263">
        <f>E49*E122+E128</f>
        <v/>
      </c>
      <c r="F98" s="263">
        <f>F49*F122+F128</f>
        <v/>
      </c>
      <c r="G98" s="263">
        <f>G49*G122+G128</f>
        <v/>
      </c>
      <c r="H98" s="263">
        <f>H49*H122+H128</f>
        <v/>
      </c>
      <c r="I98" s="263">
        <f>I49*I122+I128</f>
        <v/>
      </c>
      <c r="J98" s="263">
        <f>J49*J122+J128</f>
        <v/>
      </c>
      <c r="K98" s="263">
        <f>K49*K122+K128</f>
        <v/>
      </c>
      <c r="L98" s="263">
        <f>L49*L122+L128</f>
        <v/>
      </c>
      <c r="M98" s="263">
        <f>M49*M122+M128</f>
        <v/>
      </c>
      <c r="N98" s="263">
        <f>N49*N122+N128</f>
        <v/>
      </c>
      <c r="O98" s="263">
        <f>O49*O122+O128</f>
        <v/>
      </c>
      <c r="P98" s="263">
        <f>P49*P122+P128</f>
        <v/>
      </c>
      <c r="Q98" s="263">
        <f>Q49*Q122+Q128</f>
        <v/>
      </c>
      <c r="R98" s="263">
        <f>R49*R122+R128</f>
        <v/>
      </c>
      <c r="S98" s="263">
        <f>S49*S122+S128</f>
        <v/>
      </c>
      <c r="T98" s="263">
        <f>T49*T122+T128</f>
        <v/>
      </c>
      <c r="U98" s="263">
        <f>U49*U122+U128</f>
        <v/>
      </c>
      <c r="V98" s="263">
        <f>V49*V122+V128</f>
        <v/>
      </c>
      <c r="W98" s="263">
        <f>W49*W122+W128</f>
        <v/>
      </c>
      <c r="X98" s="263">
        <f>X49*X122+X128</f>
        <v/>
      </c>
      <c r="Y98" s="263">
        <f>Y49*Y122+Y128</f>
        <v/>
      </c>
      <c r="Z98" s="263">
        <f>Z49*Z122+Z128</f>
        <v/>
      </c>
      <c r="AA98" s="263">
        <f>AA49*AA122+AA128</f>
        <v/>
      </c>
      <c r="AB98" s="263">
        <f>AB49*AB122+AB128</f>
        <v/>
      </c>
      <c r="AC98" s="263">
        <f>AC49*AC122+AC128</f>
        <v/>
      </c>
      <c r="AD98" s="263">
        <f>AD49*AD122+AD128</f>
        <v/>
      </c>
    </row>
    <row r="99" hidden="1" s="503">
      <c r="B99" s="535" t="n"/>
      <c r="E99" s="238" t="n"/>
      <c r="F99" s="238" t="n"/>
      <c r="G99" s="238" t="n"/>
      <c r="H99" s="238" t="n"/>
      <c r="I99" s="238" t="n"/>
      <c r="J99" s="238" t="n"/>
      <c r="K99" s="238" t="n"/>
      <c r="L99" s="238" t="n"/>
      <c r="M99" s="238" t="n"/>
      <c r="N99" s="238" t="n"/>
      <c r="O99" s="238" t="n"/>
      <c r="P99" s="238" t="n"/>
      <c r="Q99" s="238" t="n"/>
      <c r="R99" s="238" t="n"/>
      <c r="S99" s="238" t="n"/>
      <c r="T99" s="238" t="n"/>
      <c r="U99" s="238" t="n"/>
      <c r="V99" s="238" t="n"/>
      <c r="W99" s="238" t="n"/>
      <c r="X99" s="238" t="n"/>
      <c r="Y99" s="238" t="n"/>
      <c r="Z99" s="238" t="n"/>
      <c r="AA99" s="238" t="n"/>
      <c r="AB99" s="238" t="n"/>
      <c r="AC99" s="238" t="n"/>
      <c r="AD99" s="238" t="n"/>
    </row>
    <row r="100" hidden="1" customFormat="1" s="42">
      <c r="B100" s="535" t="n"/>
      <c r="C100" s="199" t="inlineStr">
        <is>
          <t>Déficits des années antérieures non encore déduits - Année N-1</t>
        </is>
      </c>
      <c r="D100" s="533" t="inlineStr">
        <is>
          <t>2042-PRO-5GJ</t>
        </is>
      </c>
      <c r="E100" s="239" t="n">
        <v>0</v>
      </c>
      <c r="F100" s="239">
        <f>IF((F$96-SUM(E100:E$109))&gt;0,E98-MIN(E98,F$96-SUM(E100:E$109)),E98)*F$122+F129</f>
        <v/>
      </c>
      <c r="G100" s="239">
        <f>IF((G$96-SUM(F100:F$109))&gt;0,F98-MIN(F98,G$96-SUM(F100:F$109)),F98)*G$122+G129</f>
        <v/>
      </c>
      <c r="H100" s="239">
        <f>IF((H$96-SUM(G100:G$109))&gt;0,G98-MIN(G98,H$96-SUM(G100:G$109)),G98)*H$122+H129</f>
        <v/>
      </c>
      <c r="I100" s="239">
        <f>IF((I$96-SUM(H100:H$109))&gt;0,H98-MIN(H98,I$96-SUM(H100:H$109)),H98)*I$122+I129</f>
        <v/>
      </c>
      <c r="J100" s="239">
        <f>IF((J$96-SUM(I100:I$109))&gt;0,I98-MIN(I98,J$96-SUM(I100:I$109)),I98)*J$122+J129</f>
        <v/>
      </c>
      <c r="K100" s="239">
        <f>IF((K$96-SUM(J100:J$109))&gt;0,J98-MIN(J98,K$96-SUM(J100:J$109)),J98)*K$122+K129</f>
        <v/>
      </c>
      <c r="L100" s="239">
        <f>IF((L$96-SUM(K100:K$109))&gt;0,K98-MIN(K98,L$96-SUM(K100:K$109)),K98)*L$122+L129</f>
        <v/>
      </c>
      <c r="M100" s="239">
        <f>IF((M$96-SUM(L100:L$109))&gt;0,L98-MIN(L98,M$96-SUM(L100:L$109)),L98)*M$122+M129</f>
        <v/>
      </c>
      <c r="N100" s="239">
        <f>IF((N$96-SUM(M100:M$109))&gt;0,M98-MIN(M98,N$96-SUM(M100:M$109)),M98)*N$122+N129</f>
        <v/>
      </c>
      <c r="O100" s="239">
        <f>IF((O$96-SUM(N100:N$109))&gt;0,N98-MIN(N98,O$96-SUM(N100:N$109)),N98)*O$122+O129</f>
        <v/>
      </c>
      <c r="P100" s="239">
        <f>IF((P$96-SUM(O100:O$109))&gt;0,O98-MIN(O98,P$96-SUM(O100:O$109)),O98)*P$122+P129</f>
        <v/>
      </c>
      <c r="Q100" s="239">
        <f>IF((Q$96-SUM(P100:P$109))&gt;0,P98-MIN(P98,Q$96-SUM(P100:P$109)),P98)*Q$122+Q129</f>
        <v/>
      </c>
      <c r="R100" s="239">
        <f>IF((R$96-SUM(Q100:Q$109))&gt;0,Q98-MIN(Q98,R$96-SUM(Q100:Q$109)),Q98)*R$122+R129</f>
        <v/>
      </c>
      <c r="S100" s="239">
        <f>IF((S$96-SUM(R100:R$109))&gt;0,R98-MIN(R98,S$96-SUM(R100:R$109)),R98)*S$122+S129</f>
        <v/>
      </c>
      <c r="T100" s="239">
        <f>IF((T$96-SUM(S100:S$109))&gt;0,S98-MIN(S98,T$96-SUM(S100:S$109)),S98)*T$122+T129</f>
        <v/>
      </c>
      <c r="U100" s="239">
        <f>IF((U$96-SUM(T100:T$109))&gt;0,T98-MIN(T98,U$96-SUM(T100:T$109)),T98)*U$122+U129</f>
        <v/>
      </c>
      <c r="V100" s="239">
        <f>IF((V$96-SUM(U100:U$109))&gt;0,U98-MIN(U98,V$96-SUM(U100:U$109)),U98)*V$122+V129</f>
        <v/>
      </c>
      <c r="W100" s="239">
        <f>IF((W$96-SUM(V100:V$109))&gt;0,V98-MIN(V98,W$96-SUM(V100:V$109)),V98)*W$122+W129</f>
        <v/>
      </c>
      <c r="X100" s="239">
        <f>IF((X$96-SUM(W100:W$109))&gt;0,W98-MIN(W98,X$96-SUM(W100:W$109)),W98)*X$122+X129</f>
        <v/>
      </c>
      <c r="Y100" s="239">
        <f>IF((Y$96-SUM(X100:X$109))&gt;0,X98-MIN(X98,Y$96-SUM(X100:X$109)),X98)*Y$122+Y129</f>
        <v/>
      </c>
      <c r="Z100" s="239">
        <f>IF((Z$96-SUM(Y100:Y$109))&gt;0,Y98-MIN(Y98,Z$96-SUM(Y100:Y$109)),Y98)*Z$122+Z129</f>
        <v/>
      </c>
      <c r="AA100" s="239">
        <f>IF((AA$96-SUM(Z100:Z$109))&gt;0,Z98-MIN(Z98,AA$96-SUM(Z100:Z$109)),Z98)*AA$122+AA129</f>
        <v/>
      </c>
      <c r="AB100" s="239">
        <f>IF((AB$96-SUM(AA100:AA$109))&gt;0,AA98-MIN(AA98,AB$96-SUM(AA100:AA$109)),AA98)*AB$122+AB129</f>
        <v/>
      </c>
      <c r="AC100" s="239">
        <f>IF((AC$96-SUM(AB100:AB$109))&gt;0,AB98-MIN(AB98,AC$96-SUM(AB100:AB$109)),AB98)*AC$122+AC129</f>
        <v/>
      </c>
      <c r="AD100" s="239">
        <f>IF((AD$96-SUM(AC100:AC$109))&gt;0,AC98-MIN(AC98,AD$96-SUM(AC100:AC$109)),AC98)*AD$122+AD129</f>
        <v/>
      </c>
    </row>
    <row r="101" hidden="1" customFormat="1" s="42">
      <c r="B101" s="535" t="n"/>
      <c r="C101" s="199" t="inlineStr">
        <is>
          <t>Déficits des années antérieures non encore déduits - Année N-2</t>
        </is>
      </c>
      <c r="D101" s="533" t="inlineStr">
        <is>
          <t>2042-PRO-5GI</t>
        </is>
      </c>
      <c r="E101" s="239" t="n">
        <v>0</v>
      </c>
      <c r="F101" s="239">
        <f>IF((F$96-SUM(E101:E$109))&gt;0,E100-MIN(E100,F$96-SUM(E101:E$109)),E100)*F$122+F130</f>
        <v/>
      </c>
      <c r="G101" s="239">
        <f>IF((G$96-SUM(F101:F$109))&gt;0,F100-MIN(F100,G$96-SUM(F101:F$109)),F100)*G$122+G130</f>
        <v/>
      </c>
      <c r="H101" s="239">
        <f>IF((H$96-SUM(G101:G$109))&gt;0,G100-MIN(G100,H$96-SUM(G101:G$109)),G100)*H$122+H130</f>
        <v/>
      </c>
      <c r="I101" s="239">
        <f>IF((I$96-SUM(H101:H$109))&gt;0,H100-MIN(H100,I$96-SUM(H101:H$109)),H100)*I$122+I130</f>
        <v/>
      </c>
      <c r="J101" s="239">
        <f>IF((J$96-SUM(I101:I$109))&gt;0,I100-MIN(I100,J$96-SUM(I101:I$109)),I100)*J$122+J130</f>
        <v/>
      </c>
      <c r="K101" s="239">
        <f>IF((K$96-SUM(J101:J$109))&gt;0,J100-MIN(J100,K$96-SUM(J101:J$109)),J100)*K$122+K130</f>
        <v/>
      </c>
      <c r="L101" s="239">
        <f>IF((L$96-SUM(K101:K$109))&gt;0,K100-MIN(K100,L$96-SUM(K101:K$109)),K100)*L$122+L130</f>
        <v/>
      </c>
      <c r="M101" s="239">
        <f>IF((M$96-SUM(L101:L$109))&gt;0,L100-MIN(L100,M$96-SUM(L101:L$109)),L100)*M$122+M130</f>
        <v/>
      </c>
      <c r="N101" s="239">
        <f>IF((N$96-SUM(M101:M$109))&gt;0,M100-MIN(M100,N$96-SUM(M101:M$109)),M100)*N$122+N130</f>
        <v/>
      </c>
      <c r="O101" s="239">
        <f>IF((O$96-SUM(N101:N$109))&gt;0,N100-MIN(N100,O$96-SUM(N101:N$109)),N100)*O$122+O130</f>
        <v/>
      </c>
      <c r="P101" s="239">
        <f>IF((P$96-SUM(O101:O$109))&gt;0,O100-MIN(O100,P$96-SUM(O101:O$109)),O100)*P$122+P130</f>
        <v/>
      </c>
      <c r="Q101" s="239">
        <f>IF((Q$96-SUM(P101:P$109))&gt;0,P100-MIN(P100,Q$96-SUM(P101:P$109)),P100)*Q$122+Q130</f>
        <v/>
      </c>
      <c r="R101" s="239">
        <f>IF((R$96-SUM(Q101:Q$109))&gt;0,Q100-MIN(Q100,R$96-SUM(Q101:Q$109)),Q100)*R$122+R130</f>
        <v/>
      </c>
      <c r="S101" s="239">
        <f>IF((S$96-SUM(R101:R$109))&gt;0,R100-MIN(R100,S$96-SUM(R101:R$109)),R100)*S$122+S130</f>
        <v/>
      </c>
      <c r="T101" s="239">
        <f>IF((T$96-SUM(S101:S$109))&gt;0,S100-MIN(S100,T$96-SUM(S101:S$109)),S100)*T$122+T130</f>
        <v/>
      </c>
      <c r="U101" s="239">
        <f>IF((U$96-SUM(T101:T$109))&gt;0,T100-MIN(T100,U$96-SUM(T101:T$109)),T100)*U$122+U130</f>
        <v/>
      </c>
      <c r="V101" s="239">
        <f>IF((V$96-SUM(U101:U$109))&gt;0,U100-MIN(U100,V$96-SUM(U101:U$109)),U100)*V$122+V130</f>
        <v/>
      </c>
      <c r="W101" s="239">
        <f>IF((W$96-SUM(V101:V$109))&gt;0,V100-MIN(V100,W$96-SUM(V101:V$109)),V100)*W$122+W130</f>
        <v/>
      </c>
      <c r="X101" s="239">
        <f>IF((X$96-SUM(W101:W$109))&gt;0,W100-MIN(W100,X$96-SUM(W101:W$109)),W100)*X$122+X130</f>
        <v/>
      </c>
      <c r="Y101" s="239">
        <f>IF((Y$96-SUM(X101:X$109))&gt;0,X100-MIN(X100,Y$96-SUM(X101:X$109)),X100)*Y$122+Y130</f>
        <v/>
      </c>
      <c r="Z101" s="239">
        <f>IF((Z$96-SUM(Y101:Y$109))&gt;0,Y100-MIN(Y100,Z$96-SUM(Y101:Y$109)),Y100)*Z$122+Z130</f>
        <v/>
      </c>
      <c r="AA101" s="239">
        <f>IF((AA$96-SUM(Z101:Z$109))&gt;0,Z100-MIN(Z100,AA$96-SUM(Z101:Z$109)),Z100)*AA$122+AA130</f>
        <v/>
      </c>
      <c r="AB101" s="239">
        <f>IF((AB$96-SUM(AA101:AA$109))&gt;0,AA100-MIN(AA100,AB$96-SUM(AA101:AA$109)),AA100)*AB$122+AB130</f>
        <v/>
      </c>
      <c r="AC101" s="239">
        <f>IF((AC$96-SUM(AB101:AB$109))&gt;0,AB100-MIN(AB100,AC$96-SUM(AB101:AB$109)),AB100)*AC$122+AC130</f>
        <v/>
      </c>
      <c r="AD101" s="239">
        <f>IF((AD$96-SUM(AC101:AC$109))&gt;0,AC100-MIN(AC100,AD$96-SUM(AC101:AC$109)),AC100)*AD$122+AD130</f>
        <v/>
      </c>
    </row>
    <row r="102" hidden="1" customFormat="1" s="42">
      <c r="B102" s="535" t="n"/>
      <c r="C102" s="199" t="inlineStr">
        <is>
          <t>Déficits des années antérieures non encore déduits - Année N-3</t>
        </is>
      </c>
      <c r="D102" s="533" t="inlineStr">
        <is>
          <t>2042-PRO-5GH</t>
        </is>
      </c>
      <c r="E102" s="239" t="n">
        <v>0</v>
      </c>
      <c r="F102" s="239">
        <f>IF((F$96-SUM(E102:E$109))&gt;0,E101-MIN(E101,F$96-SUM(E102:E$109)),E101)*F$122+F131</f>
        <v/>
      </c>
      <c r="G102" s="239">
        <f>IF((G$96-SUM(F102:F$109))&gt;0,F101-MIN(F101,G$96-SUM(F102:F$109)),F101)*G$122+G131</f>
        <v/>
      </c>
      <c r="H102" s="239">
        <f>IF((H$96-SUM(G102:G$109))&gt;0,G101-MIN(G101,H$96-SUM(G102:G$109)),G101)*H$122+H131</f>
        <v/>
      </c>
      <c r="I102" s="239">
        <f>IF((I$96-SUM(H102:H$109))&gt;0,H101-MIN(H101,I$96-SUM(H102:H$109)),H101)*I$122+I131</f>
        <v/>
      </c>
      <c r="J102" s="239">
        <f>IF((J$96-SUM(I102:I$109))&gt;0,I101-MIN(I101,J$96-SUM(I102:I$109)),I101)*J$122+J131</f>
        <v/>
      </c>
      <c r="K102" s="239">
        <f>IF((K$96-SUM(J102:J$109))&gt;0,J101-MIN(J101,K$96-SUM(J102:J$109)),J101)*K$122+K131</f>
        <v/>
      </c>
      <c r="L102" s="239">
        <f>IF((L$96-SUM(K102:K$109))&gt;0,K101-MIN(K101,L$96-SUM(K102:K$109)),K101)*L$122+L131</f>
        <v/>
      </c>
      <c r="M102" s="239">
        <f>IF((M$96-SUM(L102:L$109))&gt;0,L101-MIN(L101,M$96-SUM(L102:L$109)),L101)*M$122+M131</f>
        <v/>
      </c>
      <c r="N102" s="239">
        <f>IF((N$96-SUM(M102:M$109))&gt;0,M101-MIN(M101,N$96-SUM(M102:M$109)),M101)*N$122+N131</f>
        <v/>
      </c>
      <c r="O102" s="239">
        <f>IF((O$96-SUM(N102:N$109))&gt;0,N101-MIN(N101,O$96-SUM(N102:N$109)),N101)*O$122+O131</f>
        <v/>
      </c>
      <c r="P102" s="239">
        <f>IF((P$96-SUM(O102:O$109))&gt;0,O101-MIN(O101,P$96-SUM(O102:O$109)),O101)*P$122+P131</f>
        <v/>
      </c>
      <c r="Q102" s="239">
        <f>IF((Q$96-SUM(P102:P$109))&gt;0,P101-MIN(P101,Q$96-SUM(P102:P$109)),P101)*Q$122+Q131</f>
        <v/>
      </c>
      <c r="R102" s="239">
        <f>IF((R$96-SUM(Q102:Q$109))&gt;0,Q101-MIN(Q101,R$96-SUM(Q102:Q$109)),Q101)*R$122+R131</f>
        <v/>
      </c>
      <c r="S102" s="239">
        <f>IF((S$96-SUM(R102:R$109))&gt;0,R101-MIN(R101,S$96-SUM(R102:R$109)),R101)*S$122+S131</f>
        <v/>
      </c>
      <c r="T102" s="239">
        <f>IF((T$96-SUM(S102:S$109))&gt;0,S101-MIN(S101,T$96-SUM(S102:S$109)),S101)*T$122+T131</f>
        <v/>
      </c>
      <c r="U102" s="239">
        <f>IF((U$96-SUM(T102:T$109))&gt;0,T101-MIN(T101,U$96-SUM(T102:T$109)),T101)*U$122+U131</f>
        <v/>
      </c>
      <c r="V102" s="239">
        <f>IF((V$96-SUM(U102:U$109))&gt;0,U101-MIN(U101,V$96-SUM(U102:U$109)),U101)*V$122+V131</f>
        <v/>
      </c>
      <c r="W102" s="239">
        <f>IF((W$96-SUM(V102:V$109))&gt;0,V101-MIN(V101,W$96-SUM(V102:V$109)),V101)*W$122+W131</f>
        <v/>
      </c>
      <c r="X102" s="239">
        <f>IF((X$96-SUM(W102:W$109))&gt;0,W101-MIN(W101,X$96-SUM(W102:W$109)),W101)*X$122+X131</f>
        <v/>
      </c>
      <c r="Y102" s="239">
        <f>IF((Y$96-SUM(X102:X$109))&gt;0,X101-MIN(X101,Y$96-SUM(X102:X$109)),X101)*Y$122+Y131</f>
        <v/>
      </c>
      <c r="Z102" s="239">
        <f>IF((Z$96-SUM(Y102:Y$109))&gt;0,Y101-MIN(Y101,Z$96-SUM(Y102:Y$109)),Y101)*Z$122+Z131</f>
        <v/>
      </c>
      <c r="AA102" s="239">
        <f>IF((AA$96-SUM(Z102:Z$109))&gt;0,Z101-MIN(Z101,AA$96-SUM(Z102:Z$109)),Z101)*AA$122+AA131</f>
        <v/>
      </c>
      <c r="AB102" s="239">
        <f>IF((AB$96-SUM(AA102:AA$109))&gt;0,AA101-MIN(AA101,AB$96-SUM(AA102:AA$109)),AA101)*AB$122+AB131</f>
        <v/>
      </c>
      <c r="AC102" s="239">
        <f>IF((AC$96-SUM(AB102:AB$109))&gt;0,AB101-MIN(AB101,AC$96-SUM(AB102:AB$109)),AB101)*AC$122+AC131</f>
        <v/>
      </c>
      <c r="AD102" s="239">
        <f>IF((AD$96-SUM(AC102:AC$109))&gt;0,AC101-MIN(AC101,AD$96-SUM(AC102:AC$109)),AC101)*AD$122+AD131</f>
        <v/>
      </c>
    </row>
    <row r="103" hidden="1" customFormat="1" s="42">
      <c r="B103" s="535" t="n"/>
      <c r="C103" s="199" t="inlineStr">
        <is>
          <t>Déficits des années antérieures non encore déduits - Année N-4</t>
        </is>
      </c>
      <c r="D103" s="533" t="inlineStr">
        <is>
          <t>2042-PRO-5GG</t>
        </is>
      </c>
      <c r="E103" s="239" t="n">
        <v>0</v>
      </c>
      <c r="F103" s="239">
        <f>IF((F$96-SUM(E103:E$109))&gt;0,E102-MIN(E102,F$96-SUM(E103:E$109)),E102)*F$122+F132</f>
        <v/>
      </c>
      <c r="G103" s="239">
        <f>IF((G$96-SUM(F103:F$109))&gt;0,F102-MIN(F102,G$96-SUM(F103:F$109)),F102)*G$122+G132</f>
        <v/>
      </c>
      <c r="H103" s="239">
        <f>IF((H$96-SUM(G103:G$109))&gt;0,G102-MIN(G102,H$96-SUM(G103:G$109)),G102)*H$122+H132</f>
        <v/>
      </c>
      <c r="I103" s="239">
        <f>IF((I$96-SUM(H103:H$109))&gt;0,H102-MIN(H102,I$96-SUM(H103:H$109)),H102)*I$122+I132</f>
        <v/>
      </c>
      <c r="J103" s="239">
        <f>IF((J$96-SUM(I103:I$109))&gt;0,I102-MIN(I102,J$96-SUM(I103:I$109)),I102)*J$122+J132</f>
        <v/>
      </c>
      <c r="K103" s="239">
        <f>IF((K$96-SUM(J103:J$109))&gt;0,J102-MIN(J102,K$96-SUM(J103:J$109)),J102)*K$122+K132</f>
        <v/>
      </c>
      <c r="L103" s="239">
        <f>IF((L$96-SUM(K103:K$109))&gt;0,K102-MIN(K102,L$96-SUM(K103:K$109)),K102)*L$122+L132</f>
        <v/>
      </c>
      <c r="M103" s="239">
        <f>IF((M$96-SUM(L103:L$109))&gt;0,L102-MIN(L102,M$96-SUM(L103:L$109)),L102)*M$122+M132</f>
        <v/>
      </c>
      <c r="N103" s="239">
        <f>IF((N$96-SUM(M103:M$109))&gt;0,M102-MIN(M102,N$96-SUM(M103:M$109)),M102)*N$122+N132</f>
        <v/>
      </c>
      <c r="O103" s="239">
        <f>IF((O$96-SUM(N103:N$109))&gt;0,N102-MIN(N102,O$96-SUM(N103:N$109)),N102)*O$122+O132</f>
        <v/>
      </c>
      <c r="P103" s="239">
        <f>IF((P$96-SUM(O103:O$109))&gt;0,O102-MIN(O102,P$96-SUM(O103:O$109)),O102)*P$122+P132</f>
        <v/>
      </c>
      <c r="Q103" s="239">
        <f>IF((Q$96-SUM(P103:P$109))&gt;0,P102-MIN(P102,Q$96-SUM(P103:P$109)),P102)*Q$122+Q132</f>
        <v/>
      </c>
      <c r="R103" s="239">
        <f>IF((R$96-SUM(Q103:Q$109))&gt;0,Q102-MIN(Q102,R$96-SUM(Q103:Q$109)),Q102)*R$122+R132</f>
        <v/>
      </c>
      <c r="S103" s="239">
        <f>IF((S$96-SUM(R103:R$109))&gt;0,R102-MIN(R102,S$96-SUM(R103:R$109)),R102)*S$122+S132</f>
        <v/>
      </c>
      <c r="T103" s="239">
        <f>IF((T$96-SUM(S103:S$109))&gt;0,S102-MIN(S102,T$96-SUM(S103:S$109)),S102)*T$122+T132</f>
        <v/>
      </c>
      <c r="U103" s="239">
        <f>IF((U$96-SUM(T103:T$109))&gt;0,T102-MIN(T102,U$96-SUM(T103:T$109)),T102)*U$122+U132</f>
        <v/>
      </c>
      <c r="V103" s="239">
        <f>IF((V$96-SUM(U103:U$109))&gt;0,U102-MIN(U102,V$96-SUM(U103:U$109)),U102)*V$122+V132</f>
        <v/>
      </c>
      <c r="W103" s="239">
        <f>IF((W$96-SUM(V103:V$109))&gt;0,V102-MIN(V102,W$96-SUM(V103:V$109)),V102)*W$122+W132</f>
        <v/>
      </c>
      <c r="X103" s="239">
        <f>IF((X$96-SUM(W103:W$109))&gt;0,W102-MIN(W102,X$96-SUM(W103:W$109)),W102)*X$122+X132</f>
        <v/>
      </c>
      <c r="Y103" s="239">
        <f>IF((Y$96-SUM(X103:X$109))&gt;0,X102-MIN(X102,Y$96-SUM(X103:X$109)),X102)*Y$122+Y132</f>
        <v/>
      </c>
      <c r="Z103" s="239">
        <f>IF((Z$96-SUM(Y103:Y$109))&gt;0,Y102-MIN(Y102,Z$96-SUM(Y103:Y$109)),Y102)*Z$122+Z132</f>
        <v/>
      </c>
      <c r="AA103" s="239">
        <f>IF((AA$96-SUM(Z103:Z$109))&gt;0,Z102-MIN(Z102,AA$96-SUM(Z103:Z$109)),Z102)*AA$122+AA132</f>
        <v/>
      </c>
      <c r="AB103" s="239">
        <f>IF((AB$96-SUM(AA103:AA$109))&gt;0,AA102-MIN(AA102,AB$96-SUM(AA103:AA$109)),AA102)*AB$122+AB132</f>
        <v/>
      </c>
      <c r="AC103" s="239">
        <f>IF((AC$96-SUM(AB103:AB$109))&gt;0,AB102-MIN(AB102,AC$96-SUM(AB103:AB$109)),AB102)*AC$122+AC132</f>
        <v/>
      </c>
      <c r="AD103" s="239">
        <f>IF((AD$96-SUM(AC103:AC$109))&gt;0,AC102-MIN(AC102,AD$96-SUM(AC103:AC$109)),AC102)*AD$122+AD132</f>
        <v/>
      </c>
    </row>
    <row r="104" hidden="1" customFormat="1" s="42">
      <c r="B104" s="535" t="n"/>
      <c r="C104" s="199" t="inlineStr">
        <is>
          <t>Déficits des années antérieures non encore déduits - Année N-5</t>
        </is>
      </c>
      <c r="D104" s="533" t="inlineStr">
        <is>
          <t>2042-PRO-5GF</t>
        </is>
      </c>
      <c r="E104" s="239" t="n">
        <v>0</v>
      </c>
      <c r="F104" s="239">
        <f>IF((F$96-SUM(E104:E$109))&gt;0,E103-MIN(E103,F$96-SUM(E104:E$109)),E103)*F$122+F133</f>
        <v/>
      </c>
      <c r="G104" s="239">
        <f>IF((G$96-SUM(F104:F$109))&gt;0,F103-MIN(F103,G$96-SUM(F104:F$109)),F103)*G$122+G133</f>
        <v/>
      </c>
      <c r="H104" s="239">
        <f>IF((H$96-SUM(G104:G$109))&gt;0,G103-MIN(G103,H$96-SUM(G104:G$109)),G103)*H$122+H133</f>
        <v/>
      </c>
      <c r="I104" s="239">
        <f>IF((I$96-SUM(H104:H$109))&gt;0,H103-MIN(H103,I$96-SUM(H104:H$109)),H103)*I$122+I133</f>
        <v/>
      </c>
      <c r="J104" s="239">
        <f>IF((J$96-SUM(I104:I$109))&gt;0,I103-MIN(I103,J$96-SUM(I104:I$109)),I103)*J$122+J133</f>
        <v/>
      </c>
      <c r="K104" s="239">
        <f>IF((K$96-SUM(J104:J$109))&gt;0,J103-MIN(J103,K$96-SUM(J104:J$109)),J103)*K$122+K133</f>
        <v/>
      </c>
      <c r="L104" s="239">
        <f>IF((L$96-SUM(K104:K$109))&gt;0,K103-MIN(K103,L$96-SUM(K104:K$109)),K103)*L$122+L133</f>
        <v/>
      </c>
      <c r="M104" s="239">
        <f>IF((M$96-SUM(L104:L$109))&gt;0,L103-MIN(L103,M$96-SUM(L104:L$109)),L103)*M$122+M133</f>
        <v/>
      </c>
      <c r="N104" s="239">
        <f>IF((N$96-SUM(M104:M$109))&gt;0,M103-MIN(M103,N$96-SUM(M104:M$109)),M103)*N$122+N133</f>
        <v/>
      </c>
      <c r="O104" s="239">
        <f>IF((O$96-SUM(N104:N$109))&gt;0,N103-MIN(N103,O$96-SUM(N104:N$109)),N103)*O$122+O133</f>
        <v/>
      </c>
      <c r="P104" s="239">
        <f>IF((P$96-SUM(O104:O$109))&gt;0,O103-MIN(O103,P$96-SUM(O104:O$109)),O103)*P$122+P133</f>
        <v/>
      </c>
      <c r="Q104" s="239">
        <f>IF((Q$96-SUM(P104:P$109))&gt;0,P103-MIN(P103,Q$96-SUM(P104:P$109)),P103)*Q$122+Q133</f>
        <v/>
      </c>
      <c r="R104" s="239">
        <f>IF((R$96-SUM(Q104:Q$109))&gt;0,Q103-MIN(Q103,R$96-SUM(Q104:Q$109)),Q103)*R$122+R133</f>
        <v/>
      </c>
      <c r="S104" s="239">
        <f>IF((S$96-SUM(R104:R$109))&gt;0,R103-MIN(R103,S$96-SUM(R104:R$109)),R103)*S$122+S133</f>
        <v/>
      </c>
      <c r="T104" s="239">
        <f>IF((T$96-SUM(S104:S$109))&gt;0,S103-MIN(S103,T$96-SUM(S104:S$109)),S103)*T$122+T133</f>
        <v/>
      </c>
      <c r="U104" s="239">
        <f>IF((U$96-SUM(T104:T$109))&gt;0,T103-MIN(T103,U$96-SUM(T104:T$109)),T103)*U$122+U133</f>
        <v/>
      </c>
      <c r="V104" s="239">
        <f>IF((V$96-SUM(U104:U$109))&gt;0,U103-MIN(U103,V$96-SUM(U104:U$109)),U103)*V$122+V133</f>
        <v/>
      </c>
      <c r="W104" s="239">
        <f>IF((W$96-SUM(V104:V$109))&gt;0,V103-MIN(V103,W$96-SUM(V104:V$109)),V103)*W$122+W133</f>
        <v/>
      </c>
      <c r="X104" s="239">
        <f>IF((X$96-SUM(W104:W$109))&gt;0,W103-MIN(W103,X$96-SUM(W104:W$109)),W103)*X$122+X133</f>
        <v/>
      </c>
      <c r="Y104" s="239">
        <f>IF((Y$96-SUM(X104:X$109))&gt;0,X103-MIN(X103,Y$96-SUM(X104:X$109)),X103)*Y$122+Y133</f>
        <v/>
      </c>
      <c r="Z104" s="239">
        <f>IF((Z$96-SUM(Y104:Y$109))&gt;0,Y103-MIN(Y103,Z$96-SUM(Y104:Y$109)),Y103)*Z$122+Z133</f>
        <v/>
      </c>
      <c r="AA104" s="239">
        <f>IF((AA$96-SUM(Z104:Z$109))&gt;0,Z103-MIN(Z103,AA$96-SUM(Z104:Z$109)),Z103)*AA$122+AA133</f>
        <v/>
      </c>
      <c r="AB104" s="239">
        <f>IF((AB$96-SUM(AA104:AA$109))&gt;0,AA103-MIN(AA103,AB$96-SUM(AA104:AA$109)),AA103)*AB$122+AB133</f>
        <v/>
      </c>
      <c r="AC104" s="239">
        <f>IF((AC$96-SUM(AB104:AB$109))&gt;0,AB103-MIN(AB103,AC$96-SUM(AB104:AB$109)),AB103)*AC$122+AC133</f>
        <v/>
      </c>
      <c r="AD104" s="239">
        <f>IF((AD$96-SUM(AC104:AC$109))&gt;0,AC103-MIN(AC103,AD$96-SUM(AC104:AC$109)),AC103)*AD$122+AD133</f>
        <v/>
      </c>
    </row>
    <row r="105" hidden="1" customFormat="1" s="42">
      <c r="B105" s="535" t="n"/>
      <c r="C105" s="199" t="inlineStr">
        <is>
          <t>Déficits des années antérieures non encore déduits - Année N-6</t>
        </is>
      </c>
      <c r="D105" s="533" t="inlineStr">
        <is>
          <t>2042-PRO-5GE</t>
        </is>
      </c>
      <c r="E105" s="239" t="n">
        <v>0</v>
      </c>
      <c r="F105" s="239">
        <f>IF((F$96-SUM(E105:E$109))&gt;0,E104-MIN(E104,F$96-SUM(E105:E$109)),E104)*F$122+F134</f>
        <v/>
      </c>
      <c r="G105" s="239">
        <f>IF((G$96-SUM(F105:F$109))&gt;0,F104-MIN(F104,G$96-SUM(F105:F$109)),F104)*G$122+G134</f>
        <v/>
      </c>
      <c r="H105" s="239">
        <f>IF((H$96-SUM(G105:G$109))&gt;0,G104-MIN(G104,H$96-SUM(G105:G$109)),G104)*H$122+H134</f>
        <v/>
      </c>
      <c r="I105" s="239">
        <f>IF((I$96-SUM(H105:H$109))&gt;0,H104-MIN(H104,I$96-SUM(H105:H$109)),H104)*I$122+I134</f>
        <v/>
      </c>
      <c r="J105" s="239">
        <f>IF((J$96-SUM(I105:I$109))&gt;0,I104-MIN(I104,J$96-SUM(I105:I$109)),I104)*J$122+J134</f>
        <v/>
      </c>
      <c r="K105" s="239">
        <f>IF((K$96-SUM(J105:J$109))&gt;0,J104-MIN(J104,K$96-SUM(J105:J$109)),J104)*K$122+K134</f>
        <v/>
      </c>
      <c r="L105" s="239">
        <f>IF((L$96-SUM(K105:K$109))&gt;0,K104-MIN(K104,L$96-SUM(K105:K$109)),K104)*L$122+L134</f>
        <v/>
      </c>
      <c r="M105" s="239">
        <f>IF((M$96-SUM(L105:L$109))&gt;0,L104-MIN(L104,M$96-SUM(L105:L$109)),L104)*M$122+M134</f>
        <v/>
      </c>
      <c r="N105" s="239">
        <f>IF((N$96-SUM(M105:M$109))&gt;0,M104-MIN(M104,N$96-SUM(M105:M$109)),M104)*N$122+N134</f>
        <v/>
      </c>
      <c r="O105" s="239">
        <f>IF((O$96-SUM(N105:N$109))&gt;0,N104-MIN(N104,O$96-SUM(N105:N$109)),N104)*O$122+O134</f>
        <v/>
      </c>
      <c r="P105" s="239">
        <f>IF((P$96-SUM(O105:O$109))&gt;0,O104-MIN(O104,P$96-SUM(O105:O$109)),O104)*P$122+P134</f>
        <v/>
      </c>
      <c r="Q105" s="239">
        <f>IF((Q$96-SUM(P105:P$109))&gt;0,P104-MIN(P104,Q$96-SUM(P105:P$109)),P104)*Q$122+Q134</f>
        <v/>
      </c>
      <c r="R105" s="239">
        <f>IF((R$96-SUM(Q105:Q$109))&gt;0,Q104-MIN(Q104,R$96-SUM(Q105:Q$109)),Q104)*R$122+R134</f>
        <v/>
      </c>
      <c r="S105" s="239">
        <f>IF((S$96-SUM(R105:R$109))&gt;0,R104-MIN(R104,S$96-SUM(R105:R$109)),R104)*S$122+S134</f>
        <v/>
      </c>
      <c r="T105" s="239">
        <f>IF((T$96-SUM(S105:S$109))&gt;0,S104-MIN(S104,T$96-SUM(S105:S$109)),S104)*T$122+T134</f>
        <v/>
      </c>
      <c r="U105" s="239">
        <f>IF((U$96-SUM(T105:T$109))&gt;0,T104-MIN(T104,U$96-SUM(T105:T$109)),T104)*U$122+U134</f>
        <v/>
      </c>
      <c r="V105" s="239">
        <f>IF((V$96-SUM(U105:U$109))&gt;0,U104-MIN(U104,V$96-SUM(U105:U$109)),U104)*V$122+V134</f>
        <v/>
      </c>
      <c r="W105" s="239">
        <f>IF((W$96-SUM(V105:V$109))&gt;0,V104-MIN(V104,W$96-SUM(V105:V$109)),V104)*W$122+W134</f>
        <v/>
      </c>
      <c r="X105" s="239">
        <f>IF((X$96-SUM(W105:W$109))&gt;0,W104-MIN(W104,X$96-SUM(W105:W$109)),W104)*X$122+X134</f>
        <v/>
      </c>
      <c r="Y105" s="239">
        <f>IF((Y$96-SUM(X105:X$109))&gt;0,X104-MIN(X104,Y$96-SUM(X105:X$109)),X104)*Y$122+Y134</f>
        <v/>
      </c>
      <c r="Z105" s="239">
        <f>IF((Z$96-SUM(Y105:Y$109))&gt;0,Y104-MIN(Y104,Z$96-SUM(Y105:Y$109)),Y104)*Z$122+Z134</f>
        <v/>
      </c>
      <c r="AA105" s="239">
        <f>IF((AA$96-SUM(Z105:Z$109))&gt;0,Z104-MIN(Z104,AA$96-SUM(Z105:Z$109)),Z104)*AA$122+AA134</f>
        <v/>
      </c>
      <c r="AB105" s="239">
        <f>IF((AB$96-SUM(AA105:AA$109))&gt;0,AA104-MIN(AA104,AB$96-SUM(AA105:AA$109)),AA104)*AB$122+AB134</f>
        <v/>
      </c>
      <c r="AC105" s="239">
        <f>IF((AC$96-SUM(AB105:AB$109))&gt;0,AB104-MIN(AB104,AC$96-SUM(AB105:AB$109)),AB104)*AC$122+AC134</f>
        <v/>
      </c>
      <c r="AD105" s="239">
        <f>IF((AD$96-SUM(AC105:AC$109))&gt;0,AC104-MIN(AC104,AD$96-SUM(AC105:AC$109)),AC104)*AD$122+AD134</f>
        <v/>
      </c>
    </row>
    <row r="106" hidden="1" customFormat="1" s="42">
      <c r="B106" s="535" t="n"/>
      <c r="C106" s="199" t="inlineStr">
        <is>
          <t>Déficits des années antérieures non encore déduits - Année N-7</t>
        </is>
      </c>
      <c r="D106" s="533" t="inlineStr">
        <is>
          <t>2042-PRO-5GD</t>
        </is>
      </c>
      <c r="E106" s="239" t="n">
        <v>0</v>
      </c>
      <c r="F106" s="239">
        <f>IF((F$96-SUM(E106:E$109))&gt;0,E105-MIN(E105,F$96-SUM(E106:E$109)),E105)*F$122+F135</f>
        <v/>
      </c>
      <c r="G106" s="239">
        <f>IF((G$96-SUM(F106:F$109))&gt;0,F105-MIN(F105,G$96-SUM(F106:F$109)),F105)*G$122+G135</f>
        <v/>
      </c>
      <c r="H106" s="239">
        <f>IF((H$96-SUM(G106:G$109))&gt;0,G105-MIN(G105,H$96-SUM(G106:G$109)),G105)*H$122+H135</f>
        <v/>
      </c>
      <c r="I106" s="239">
        <f>IF((I$96-SUM(H106:H$109))&gt;0,H105-MIN(H105,I$96-SUM(H106:H$109)),H105)*I$122+I135</f>
        <v/>
      </c>
      <c r="J106" s="239">
        <f>IF((J$96-SUM(I106:I$109))&gt;0,I105-MIN(I105,J$96-SUM(I106:I$109)),I105)*J$122+J135</f>
        <v/>
      </c>
      <c r="K106" s="239">
        <f>IF((K$96-SUM(J106:J$109))&gt;0,J105-MIN(J105,K$96-SUM(J106:J$109)),J105)*K$122+K135</f>
        <v/>
      </c>
      <c r="L106" s="239">
        <f>IF((L$96-SUM(K106:K$109))&gt;0,K105-MIN(K105,L$96-SUM(K106:K$109)),K105)*L$122+L135</f>
        <v/>
      </c>
      <c r="M106" s="239">
        <f>IF((M$96-SUM(L106:L$109))&gt;0,L105-MIN(L105,M$96-SUM(L106:L$109)),L105)*M$122+M135</f>
        <v/>
      </c>
      <c r="N106" s="239">
        <f>IF((N$96-SUM(M106:M$109))&gt;0,M105-MIN(M105,N$96-SUM(M106:M$109)),M105)*N$122+N135</f>
        <v/>
      </c>
      <c r="O106" s="239">
        <f>IF((O$96-SUM(N106:N$109))&gt;0,N105-MIN(N105,O$96-SUM(N106:N$109)),N105)*O$122+O135</f>
        <v/>
      </c>
      <c r="P106" s="239">
        <f>IF((P$96-SUM(O106:O$109))&gt;0,O105-MIN(O105,P$96-SUM(O106:O$109)),O105)*P$122+P135</f>
        <v/>
      </c>
      <c r="Q106" s="239">
        <f>IF((Q$96-SUM(P106:P$109))&gt;0,P105-MIN(P105,Q$96-SUM(P106:P$109)),P105)*Q$122+Q135</f>
        <v/>
      </c>
      <c r="R106" s="239">
        <f>IF((R$96-SUM(Q106:Q$109))&gt;0,Q105-MIN(Q105,R$96-SUM(Q106:Q$109)),Q105)*R$122+R135</f>
        <v/>
      </c>
      <c r="S106" s="239">
        <f>IF((S$96-SUM(R106:R$109))&gt;0,R105-MIN(R105,S$96-SUM(R106:R$109)),R105)*S$122+S135</f>
        <v/>
      </c>
      <c r="T106" s="239">
        <f>IF((T$96-SUM(S106:S$109))&gt;0,S105-MIN(S105,T$96-SUM(S106:S$109)),S105)*T$122+T135</f>
        <v/>
      </c>
      <c r="U106" s="239">
        <f>IF((U$96-SUM(T106:T$109))&gt;0,T105-MIN(T105,U$96-SUM(T106:T$109)),T105)*U$122+U135</f>
        <v/>
      </c>
      <c r="V106" s="239">
        <f>IF((V$96-SUM(U106:U$109))&gt;0,U105-MIN(U105,V$96-SUM(U106:U$109)),U105)*V$122+V135</f>
        <v/>
      </c>
      <c r="W106" s="239">
        <f>IF((W$96-SUM(V106:V$109))&gt;0,V105-MIN(V105,W$96-SUM(V106:V$109)),V105)*W$122+W135</f>
        <v/>
      </c>
      <c r="X106" s="239">
        <f>IF((X$96-SUM(W106:W$109))&gt;0,W105-MIN(W105,X$96-SUM(W106:W$109)),W105)*X$122+X135</f>
        <v/>
      </c>
      <c r="Y106" s="239">
        <f>IF((Y$96-SUM(X106:X$109))&gt;0,X105-MIN(X105,Y$96-SUM(X106:X$109)),X105)*Y$122+Y135</f>
        <v/>
      </c>
      <c r="Z106" s="239">
        <f>IF((Z$96-SUM(Y106:Y$109))&gt;0,Y105-MIN(Y105,Z$96-SUM(Y106:Y$109)),Y105)*Z$122+Z135</f>
        <v/>
      </c>
      <c r="AA106" s="239">
        <f>IF((AA$96-SUM(Z106:Z$109))&gt;0,Z105-MIN(Z105,AA$96-SUM(Z106:Z$109)),Z105)*AA$122+AA135</f>
        <v/>
      </c>
      <c r="AB106" s="239">
        <f>IF((AB$96-SUM(AA106:AA$109))&gt;0,AA105-MIN(AA105,AB$96-SUM(AA106:AA$109)),AA105)*AB$122+AB135</f>
        <v/>
      </c>
      <c r="AC106" s="239">
        <f>IF((AC$96-SUM(AB106:AB$109))&gt;0,AB105-MIN(AB105,AC$96-SUM(AB106:AB$109)),AB105)*AC$122+AC135</f>
        <v/>
      </c>
      <c r="AD106" s="239">
        <f>IF((AD$96-SUM(AC106:AC$109))&gt;0,AC105-MIN(AC105,AD$96-SUM(AC106:AC$109)),AC105)*AD$122+AD135</f>
        <v/>
      </c>
    </row>
    <row r="107" hidden="1" customFormat="1" s="42">
      <c r="B107" s="535" t="n"/>
      <c r="C107" s="199" t="inlineStr">
        <is>
          <t>Déficits des années antérieures non encore déduits - Année N-8</t>
        </is>
      </c>
      <c r="D107" s="533" t="inlineStr">
        <is>
          <t>2042-PRO-5GC</t>
        </is>
      </c>
      <c r="E107" s="239" t="n">
        <v>0</v>
      </c>
      <c r="F107" s="239">
        <f>IF((F$96-SUM(E107:E$109))&gt;0,E106-MIN(E106,F$96-SUM(E107:E$109)),E106)*F$122+F136</f>
        <v/>
      </c>
      <c r="G107" s="239">
        <f>IF((G$96-SUM(F107:F$109))&gt;0,F106-MIN(F106,G$96-SUM(F107:F$109)),F106)*G$122+G136</f>
        <v/>
      </c>
      <c r="H107" s="239">
        <f>IF((H$96-SUM(G107:G$109))&gt;0,G106-MIN(G106,H$96-SUM(G107:G$109)),G106)*H$122+H136</f>
        <v/>
      </c>
      <c r="I107" s="239">
        <f>IF((I$96-SUM(H107:H$109))&gt;0,H106-MIN(H106,I$96-SUM(H107:H$109)),H106)*I$122+I136</f>
        <v/>
      </c>
      <c r="J107" s="239">
        <f>IF((J$96-SUM(I107:I$109))&gt;0,I106-MIN(I106,J$96-SUM(I107:I$109)),I106)*J$122+J136</f>
        <v/>
      </c>
      <c r="K107" s="239">
        <f>IF((K$96-SUM(J107:J$109))&gt;0,J106-MIN(J106,K$96-SUM(J107:J$109)),J106)*K$122+K136</f>
        <v/>
      </c>
      <c r="L107" s="239">
        <f>IF((L$96-SUM(K107:K$109))&gt;0,K106-MIN(K106,L$96-SUM(K107:K$109)),K106)*L$122+L136</f>
        <v/>
      </c>
      <c r="M107" s="239">
        <f>IF((M$96-SUM(L107:L$109))&gt;0,L106-MIN(L106,M$96-SUM(L107:L$109)),L106)*M$122+M136</f>
        <v/>
      </c>
      <c r="N107" s="239">
        <f>IF((N$96-SUM(M107:M$109))&gt;0,M106-MIN(M106,N$96-SUM(M107:M$109)),M106)*N$122+N136</f>
        <v/>
      </c>
      <c r="O107" s="239">
        <f>IF((O$96-SUM(N107:N$109))&gt;0,N106-MIN(N106,O$96-SUM(N107:N$109)),N106)*O$122+O136</f>
        <v/>
      </c>
      <c r="P107" s="239">
        <f>IF((P$96-SUM(O107:O$109))&gt;0,O106-MIN(O106,P$96-SUM(O107:O$109)),O106)*P$122+P136</f>
        <v/>
      </c>
      <c r="Q107" s="239">
        <f>IF((Q$96-SUM(P107:P$109))&gt;0,P106-MIN(P106,Q$96-SUM(P107:P$109)),P106)*Q$122+Q136</f>
        <v/>
      </c>
      <c r="R107" s="239">
        <f>IF((R$96-SUM(Q107:Q$109))&gt;0,Q106-MIN(Q106,R$96-SUM(Q107:Q$109)),Q106)*R$122+R136</f>
        <v/>
      </c>
      <c r="S107" s="239">
        <f>IF((S$96-SUM(R107:R$109))&gt;0,R106-MIN(R106,S$96-SUM(R107:R$109)),R106)*S$122+S136</f>
        <v/>
      </c>
      <c r="T107" s="239">
        <f>IF((T$96-SUM(S107:S$109))&gt;0,S106-MIN(S106,T$96-SUM(S107:S$109)),S106)*T$122+T136</f>
        <v/>
      </c>
      <c r="U107" s="239">
        <f>IF((U$96-SUM(T107:T$109))&gt;0,T106-MIN(T106,U$96-SUM(T107:T$109)),T106)*U$122+U136</f>
        <v/>
      </c>
      <c r="V107" s="239">
        <f>IF((V$96-SUM(U107:U$109))&gt;0,U106-MIN(U106,V$96-SUM(U107:U$109)),U106)*V$122+V136</f>
        <v/>
      </c>
      <c r="W107" s="239">
        <f>IF((W$96-SUM(V107:V$109))&gt;0,V106-MIN(V106,W$96-SUM(V107:V$109)),V106)*W$122+W136</f>
        <v/>
      </c>
      <c r="X107" s="239">
        <f>IF((X$96-SUM(W107:W$109))&gt;0,W106-MIN(W106,X$96-SUM(W107:W$109)),W106)*X$122+X136</f>
        <v/>
      </c>
      <c r="Y107" s="239">
        <f>IF((Y$96-SUM(X107:X$109))&gt;0,X106-MIN(X106,Y$96-SUM(X107:X$109)),X106)*Y$122+Y136</f>
        <v/>
      </c>
      <c r="Z107" s="239">
        <f>IF((Z$96-SUM(Y107:Y$109))&gt;0,Y106-MIN(Y106,Z$96-SUM(Y107:Y$109)),Y106)*Z$122+Z136</f>
        <v/>
      </c>
      <c r="AA107" s="239">
        <f>IF((AA$96-SUM(Z107:Z$109))&gt;0,Z106-MIN(Z106,AA$96-SUM(Z107:Z$109)),Z106)*AA$122+AA136</f>
        <v/>
      </c>
      <c r="AB107" s="239">
        <f>IF((AB$96-SUM(AA107:AA$109))&gt;0,AA106-MIN(AA106,AB$96-SUM(AA107:AA$109)),AA106)*AB$122+AB136</f>
        <v/>
      </c>
      <c r="AC107" s="239">
        <f>IF((AC$96-SUM(AB107:AB$109))&gt;0,AB106-MIN(AB106,AC$96-SUM(AB107:AB$109)),AB106)*AC$122+AC136</f>
        <v/>
      </c>
      <c r="AD107" s="239">
        <f>IF((AD$96-SUM(AC107:AC$109))&gt;0,AC106-MIN(AC106,AD$96-SUM(AC107:AC$109)),AC106)*AD$122+AD136</f>
        <v/>
      </c>
    </row>
    <row r="108" hidden="1" customFormat="1" s="42">
      <c r="B108" s="535" t="n"/>
      <c r="C108" s="199" t="inlineStr">
        <is>
          <t>Déficits des années antérieures non encore déduits - Année N-9</t>
        </is>
      </c>
      <c r="D108" s="533" t="inlineStr">
        <is>
          <t>2042-PRO-5GB</t>
        </is>
      </c>
      <c r="E108" s="239" t="n">
        <v>0</v>
      </c>
      <c r="F108" s="239">
        <f>IF((F$96-SUM(E108:E$109))&gt;0,E107-MIN(E107,F$96-SUM(E108:E$109)),E107)*F$122+F137</f>
        <v/>
      </c>
      <c r="G108" s="239">
        <f>IF((G$96-SUM(F108:F$109))&gt;0,F107-MIN(F107,G$96-SUM(F108:F$109)),F107)*G$122+G137</f>
        <v/>
      </c>
      <c r="H108" s="239">
        <f>IF((H$96-SUM(G108:G$109))&gt;0,G107-MIN(G107,H$96-SUM(G108:G$109)),G107)*H$122+H137</f>
        <v/>
      </c>
      <c r="I108" s="239">
        <f>IF((I$96-SUM(H108:H$109))&gt;0,H107-MIN(H107,I$96-SUM(H108:H$109)),H107)*I$122+I137</f>
        <v/>
      </c>
      <c r="J108" s="239">
        <f>IF((J$96-SUM(I108:I$109))&gt;0,I107-MIN(I107,J$96-SUM(I108:I$109)),I107)*J$122+J137</f>
        <v/>
      </c>
      <c r="K108" s="239">
        <f>IF((K$96-SUM(J108:J$109))&gt;0,J107-MIN(J107,K$96-SUM(J108:J$109)),J107)*K$122+K137</f>
        <v/>
      </c>
      <c r="L108" s="239">
        <f>IF((L$96-SUM(K108:K$109))&gt;0,K107-MIN(K107,L$96-SUM(K108:K$109)),K107)*L$122+L137</f>
        <v/>
      </c>
      <c r="M108" s="239">
        <f>IF((M$96-SUM(L108:L$109))&gt;0,L107-MIN(L107,M$96-SUM(L108:L$109)),L107)*M$122+M137</f>
        <v/>
      </c>
      <c r="N108" s="239">
        <f>IF((N$96-SUM(M108:M$109))&gt;0,M107-MIN(M107,N$96-SUM(M108:M$109)),M107)*N$122+N137</f>
        <v/>
      </c>
      <c r="O108" s="239">
        <f>IF((O$96-SUM(N108:N$109))&gt;0,N107-MIN(N107,O$96-SUM(N108:N$109)),N107)*O$122+O137</f>
        <v/>
      </c>
      <c r="P108" s="239">
        <f>IF((P$96-SUM(O108:O$109))&gt;0,O107-MIN(O107,P$96-SUM(O108:O$109)),O107)*P$122+P137</f>
        <v/>
      </c>
      <c r="Q108" s="239">
        <f>IF((Q$96-SUM(P108:P$109))&gt;0,P107-MIN(P107,Q$96-SUM(P108:P$109)),P107)*Q$122+Q137</f>
        <v/>
      </c>
      <c r="R108" s="239">
        <f>IF((R$96-SUM(Q108:Q$109))&gt;0,Q107-MIN(Q107,R$96-SUM(Q108:Q$109)),Q107)*R$122+R137</f>
        <v/>
      </c>
      <c r="S108" s="239">
        <f>IF((S$96-SUM(R108:R$109))&gt;0,R107-MIN(R107,S$96-SUM(R108:R$109)),R107)*S$122+S137</f>
        <v/>
      </c>
      <c r="T108" s="239">
        <f>IF((T$96-SUM(S108:S$109))&gt;0,S107-MIN(S107,T$96-SUM(S108:S$109)),S107)*T$122+T137</f>
        <v/>
      </c>
      <c r="U108" s="239">
        <f>IF((U$96-SUM(T108:T$109))&gt;0,T107-MIN(T107,U$96-SUM(T108:T$109)),T107)*U$122+U137</f>
        <v/>
      </c>
      <c r="V108" s="239">
        <f>IF((V$96-SUM(U108:U$109))&gt;0,U107-MIN(U107,V$96-SUM(U108:U$109)),U107)*V$122+V137</f>
        <v/>
      </c>
      <c r="W108" s="239">
        <f>IF((W$96-SUM(V108:V$109))&gt;0,V107-MIN(V107,W$96-SUM(V108:V$109)),V107)*W$122+W137</f>
        <v/>
      </c>
      <c r="X108" s="239">
        <f>IF((X$96-SUM(W108:W$109))&gt;0,W107-MIN(W107,X$96-SUM(W108:W$109)),W107)*X$122+X137</f>
        <v/>
      </c>
      <c r="Y108" s="239">
        <f>IF((Y$96-SUM(X108:X$109))&gt;0,X107-MIN(X107,Y$96-SUM(X108:X$109)),X107)*Y$122+Y137</f>
        <v/>
      </c>
      <c r="Z108" s="239">
        <f>IF((Z$96-SUM(Y108:Y$109))&gt;0,Y107-MIN(Y107,Z$96-SUM(Y108:Y$109)),Y107)*Z$122+Z137</f>
        <v/>
      </c>
      <c r="AA108" s="239">
        <f>IF((AA$96-SUM(Z108:Z$109))&gt;0,Z107-MIN(Z107,AA$96-SUM(Z108:Z$109)),Z107)*AA$122+AA137</f>
        <v/>
      </c>
      <c r="AB108" s="239">
        <f>IF((AB$96-SUM(AA108:AA$109))&gt;0,AA107-MIN(AA107,AB$96-SUM(AA108:AA$109)),AA107)*AB$122+AB137</f>
        <v/>
      </c>
      <c r="AC108" s="239">
        <f>IF((AC$96-SUM(AB108:AB$109))&gt;0,AB107-MIN(AB107,AC$96-SUM(AB108:AB$109)),AB107)*AC$122+AC137</f>
        <v/>
      </c>
      <c r="AD108" s="239">
        <f>IF((AD$96-SUM(AC108:AC$109))&gt;0,AC107-MIN(AC107,AD$96-SUM(AC108:AC$109)),AC107)*AD$122+AD137</f>
        <v/>
      </c>
    </row>
    <row r="109" hidden="1" customFormat="1" s="42">
      <c r="B109" s="535" t="n"/>
      <c r="C109" s="199" t="inlineStr">
        <is>
          <t>Déficits des années antérieures non encore déduits - Année N-10</t>
        </is>
      </c>
      <c r="D109" s="533" t="inlineStr">
        <is>
          <t>2042-PRO-5GA</t>
        </is>
      </c>
      <c r="E109" s="239" t="n">
        <v>0</v>
      </c>
      <c r="F109" s="239">
        <f>IF((F$96-SUM(E109:E$109))&gt;0,E108-MIN(E108,F$96-SUM(E109:E$109)),E108)*F$122+F138</f>
        <v/>
      </c>
      <c r="G109" s="239">
        <f>IF((G$96-SUM(F109:F$109))&gt;0,F108-MIN(F108,G$96-SUM(F109:F$109)),F108)*G$122+G138</f>
        <v/>
      </c>
      <c r="H109" s="239">
        <f>IF((H$96-SUM(G109:G$109))&gt;0,G108-MIN(G108,H$96-SUM(G109:G$109)),G108)*H$122+H138</f>
        <v/>
      </c>
      <c r="I109" s="239">
        <f>IF((I$96-SUM(H109:H$109))&gt;0,H108-MIN(H108,I$96-SUM(H109:H$109)),H108)*I$122+I138</f>
        <v/>
      </c>
      <c r="J109" s="239">
        <f>IF((J$96-SUM(I109:I$109))&gt;0,I108-MIN(I108,J$96-SUM(I109:I$109)),I108)*J$122+J138</f>
        <v/>
      </c>
      <c r="K109" s="239">
        <f>IF((K$96-SUM(J109:J$109))&gt;0,J108-MIN(J108,K$96-SUM(J109:J$109)),J108)*K$122+K138</f>
        <v/>
      </c>
      <c r="L109" s="239">
        <f>IF((L$96-SUM(K109:K$109))&gt;0,K108-MIN(K108,L$96-SUM(K109:K$109)),K108)*L$122+L138</f>
        <v/>
      </c>
      <c r="M109" s="239">
        <f>IF((M$96-SUM(L109:L$109))&gt;0,L108-MIN(L108,M$96-SUM(L109:L$109)),L108)*M$122+M138</f>
        <v/>
      </c>
      <c r="N109" s="239">
        <f>IF((N$96-SUM(M109:M$109))&gt;0,M108-MIN(M108,N$96-SUM(M109:M$109)),M108)*N$122+N138</f>
        <v/>
      </c>
      <c r="O109" s="239">
        <f>IF((O$96-SUM(N109:N$109))&gt;0,N108-MIN(N108,O$96-SUM(N109:N$109)),N108)*O$122+O138</f>
        <v/>
      </c>
      <c r="P109" s="239">
        <f>IF((P$96-SUM(O109:O$109))&gt;0,O108-MIN(O108,P$96-SUM(O109:O$109)),O108)*P$122+P138</f>
        <v/>
      </c>
      <c r="Q109" s="239">
        <f>IF((Q$96-SUM(P109:P$109))&gt;0,P108-MIN(P108,Q$96-SUM(P109:P$109)),P108)*Q$122+Q138</f>
        <v/>
      </c>
      <c r="R109" s="239">
        <f>IF((R$96-SUM(Q109:Q$109))&gt;0,Q108-MIN(Q108,R$96-SUM(Q109:Q$109)),Q108)*R$122+R138</f>
        <v/>
      </c>
      <c r="S109" s="239">
        <f>IF((S$96-SUM(R109:R$109))&gt;0,R108-MIN(R108,S$96-SUM(R109:R$109)),R108)*S$122+S138</f>
        <v/>
      </c>
      <c r="T109" s="239">
        <f>IF((T$96-SUM(S109:S$109))&gt;0,S108-MIN(S108,T$96-SUM(S109:S$109)),S108)*T$122+T138</f>
        <v/>
      </c>
      <c r="U109" s="239">
        <f>IF((U$96-SUM(T109:T$109))&gt;0,T108-MIN(T108,U$96-SUM(T109:T$109)),T108)*U$122+U138</f>
        <v/>
      </c>
      <c r="V109" s="239">
        <f>IF((V$96-SUM(U109:U$109))&gt;0,U108-MIN(U108,V$96-SUM(U109:U$109)),U108)*V$122+V138</f>
        <v/>
      </c>
      <c r="W109" s="239">
        <f>IF((W$96-SUM(V109:V$109))&gt;0,V108-MIN(V108,W$96-SUM(V109:V$109)),V108)*W$122+W138</f>
        <v/>
      </c>
      <c r="X109" s="239">
        <f>IF((X$96-SUM(W109:W$109))&gt;0,W108-MIN(W108,X$96-SUM(W109:W$109)),W108)*X$122+X138</f>
        <v/>
      </c>
      <c r="Y109" s="239">
        <f>IF((Y$96-SUM(X109:X$109))&gt;0,X108-MIN(X108,Y$96-SUM(X109:X$109)),X108)*Y$122+Y138</f>
        <v/>
      </c>
      <c r="Z109" s="239">
        <f>IF((Z$96-SUM(Y109:Y$109))&gt;0,Y108-MIN(Y108,Z$96-SUM(Y109:Y$109)),Y108)*Z$122+Z138</f>
        <v/>
      </c>
      <c r="AA109" s="239">
        <f>IF((AA$96-SUM(Z109:Z$109))&gt;0,Z108-MIN(Z108,AA$96-SUM(Z109:Z$109)),Z108)*AA$122+AA138</f>
        <v/>
      </c>
      <c r="AB109" s="239">
        <f>IF((AB$96-SUM(AA109:AA$109))&gt;0,AA108-MIN(AA108,AB$96-SUM(AA109:AA$109)),AA108)*AB$122+AB138</f>
        <v/>
      </c>
      <c r="AC109" s="239">
        <f>IF((AC$96-SUM(AB109:AB$109))&gt;0,AB108-MIN(AB108,AC$96-SUM(AB109:AB$109)),AB108)*AC$122+AC138</f>
        <v/>
      </c>
      <c r="AD109" s="239">
        <f>IF((AD$96-SUM(AC109:AC$109))&gt;0,AC108-MIN(AC108,AD$96-SUM(AC109:AC$109)),AC108)*AD$122+AD138</f>
        <v/>
      </c>
    </row>
    <row r="110" hidden="1" s="503">
      <c r="B110" s="535" t="n"/>
      <c r="C110" s="199" t="inlineStr">
        <is>
          <t>Déficit reportable fin d'exercice</t>
        </is>
      </c>
      <c r="D110" s="533" t="n"/>
      <c r="E110" s="255">
        <f>SUM(E98:E108)</f>
        <v/>
      </c>
      <c r="F110" s="256">
        <f>SUM(F98:F108)</f>
        <v/>
      </c>
      <c r="G110" s="256">
        <f>SUM(G98:G108)</f>
        <v/>
      </c>
      <c r="H110" s="256">
        <f>SUM(H98:H108)</f>
        <v/>
      </c>
      <c r="I110" s="256">
        <f>SUM(I98:I108)</f>
        <v/>
      </c>
      <c r="J110" s="256">
        <f>SUM(J98:J108)</f>
        <v/>
      </c>
      <c r="K110" s="256">
        <f>SUM(K98:K108)</f>
        <v/>
      </c>
      <c r="L110" s="256">
        <f>SUM(L98:L108)</f>
        <v/>
      </c>
      <c r="M110" s="256">
        <f>SUM(M98:M108)</f>
        <v/>
      </c>
      <c r="N110" s="256">
        <f>SUM(N98:N108)</f>
        <v/>
      </c>
      <c r="O110" s="256">
        <f>SUM(O98:O108)</f>
        <v/>
      </c>
      <c r="P110" s="256">
        <f>SUM(P98:P108)</f>
        <v/>
      </c>
      <c r="Q110" s="256">
        <f>SUM(Q98:Q108)</f>
        <v/>
      </c>
      <c r="R110" s="256">
        <f>SUM(R98:R108)</f>
        <v/>
      </c>
      <c r="S110" s="256">
        <f>SUM(S98:S108)</f>
        <v/>
      </c>
      <c r="T110" s="256">
        <f>SUM(T98:T108)</f>
        <v/>
      </c>
      <c r="U110" s="256">
        <f>SUM(U98:U108)</f>
        <v/>
      </c>
      <c r="V110" s="256">
        <f>SUM(V98:V108)</f>
        <v/>
      </c>
      <c r="W110" s="256">
        <f>SUM(W98:W108)</f>
        <v/>
      </c>
      <c r="X110" s="256">
        <f>SUM(X98:X108)</f>
        <v/>
      </c>
      <c r="Y110" s="256">
        <f>SUM(Y98:Y108)</f>
        <v/>
      </c>
      <c r="Z110" s="256">
        <f>SUM(Z98:Z108)</f>
        <v/>
      </c>
      <c r="AA110" s="256">
        <f>SUM(AA98:AA108)</f>
        <v/>
      </c>
      <c r="AB110" s="256">
        <f>SUM(AB98:AB108)</f>
        <v/>
      </c>
      <c r="AC110" s="256">
        <f>SUM(AC98:AC108)</f>
        <v/>
      </c>
      <c r="AD110" s="257">
        <f>SUM(AD98:AD108)</f>
        <v/>
      </c>
    </row>
    <row r="111" hidden="1" customFormat="1" s="42">
      <c r="B111" s="536" t="n"/>
      <c r="C111" s="199" t="inlineStr">
        <is>
          <t>Durée de l'exercice en mois</t>
        </is>
      </c>
      <c r="D111" s="533" t="inlineStr">
        <is>
          <t>2042-PRO-5CD</t>
        </is>
      </c>
      <c r="E111" s="254">
        <f>12-MONTH('1-Biens_Immos'!Z281)+1</f>
        <v/>
      </c>
      <c r="F111" s="264">
        <f>""</f>
        <v/>
      </c>
      <c r="G111" s="264">
        <f>""</f>
        <v/>
      </c>
      <c r="H111" s="264">
        <f>""</f>
        <v/>
      </c>
      <c r="I111" s="264">
        <f>""</f>
        <v/>
      </c>
      <c r="J111" s="264">
        <f>""</f>
        <v/>
      </c>
      <c r="K111" s="264">
        <f>""</f>
        <v/>
      </c>
      <c r="L111" s="264">
        <f>""</f>
        <v/>
      </c>
      <c r="M111" s="264">
        <f>""</f>
        <v/>
      </c>
      <c r="N111" s="264">
        <f>""</f>
        <v/>
      </c>
      <c r="O111" s="264">
        <f>""</f>
        <v/>
      </c>
      <c r="P111" s="264">
        <f>""</f>
        <v/>
      </c>
      <c r="Q111" s="264">
        <f>""</f>
        <v/>
      </c>
      <c r="R111" s="264">
        <f>""</f>
        <v/>
      </c>
      <c r="S111" s="264">
        <f>""</f>
        <v/>
      </c>
      <c r="T111" s="264">
        <f>""</f>
        <v/>
      </c>
      <c r="U111" s="264">
        <f>""</f>
        <v/>
      </c>
      <c r="V111" s="264">
        <f>""</f>
        <v/>
      </c>
      <c r="W111" s="264">
        <f>""</f>
        <v/>
      </c>
      <c r="X111" s="264">
        <f>""</f>
        <v/>
      </c>
      <c r="Y111" s="264">
        <f>""</f>
        <v/>
      </c>
      <c r="Z111" s="264">
        <f>""</f>
        <v/>
      </c>
      <c r="AA111" s="264">
        <f>""</f>
        <v/>
      </c>
      <c r="AB111" s="264">
        <f>""</f>
        <v/>
      </c>
      <c r="AC111" s="264">
        <f>""</f>
        <v/>
      </c>
      <c r="AD111" s="264">
        <f>""</f>
        <v/>
      </c>
    </row>
    <row r="112" hidden="1" customFormat="1" s="42">
      <c r="B112" s="38" t="n"/>
      <c r="C112" s="40" t="n"/>
      <c r="D112" s="38" t="n"/>
      <c r="E112" s="50" t="n"/>
      <c r="F112" s="50" t="n"/>
      <c r="G112" s="50" t="n"/>
      <c r="H112" s="50" t="n"/>
      <c r="I112" s="50" t="n"/>
      <c r="J112" s="50" t="n"/>
      <c r="K112" s="50" t="n"/>
      <c r="L112" s="50" t="n"/>
      <c r="M112" s="50" t="n"/>
      <c r="N112" s="50" t="n"/>
      <c r="O112" s="50" t="n"/>
      <c r="P112" s="50" t="n"/>
      <c r="Q112" s="50" t="n"/>
      <c r="R112" s="50" t="n"/>
      <c r="S112" s="50" t="n"/>
      <c r="T112" s="50" t="n"/>
      <c r="U112" s="50" t="n"/>
      <c r="V112" s="50" t="n"/>
      <c r="W112" s="50" t="n"/>
      <c r="X112" s="50" t="n"/>
      <c r="Y112" s="50" t="n"/>
      <c r="Z112" s="50" t="n"/>
      <c r="AA112" s="50" t="n"/>
      <c r="AB112" s="50" t="n"/>
      <c r="AC112" s="50" t="n"/>
      <c r="AD112" s="50" t="n"/>
    </row>
    <row r="113" hidden="1" ht="15.6" customFormat="1" customHeight="1" s="42">
      <c r="B113" s="38" t="n"/>
      <c r="C113" s="40" t="inlineStr">
        <is>
          <t>Reprise comptabilité</t>
        </is>
      </c>
      <c r="D113" s="281">
        <f>Simu_Liasse!G24</f>
        <v/>
      </c>
      <c r="E113" s="50" t="n"/>
      <c r="F113" s="275" t="inlineStr">
        <is>
          <t>Année</t>
        </is>
      </c>
      <c r="G113" s="282">
        <f>D114</f>
        <v/>
      </c>
      <c r="H113" s="282">
        <f>G113-1</f>
        <v/>
      </c>
      <c r="I113" s="282">
        <f>H113-1</f>
        <v/>
      </c>
      <c r="J113" s="282">
        <f>I113-1</f>
        <v/>
      </c>
      <c r="K113" s="282">
        <f>J113-1</f>
        <v/>
      </c>
      <c r="L113" s="282">
        <f>K113-1</f>
        <v/>
      </c>
      <c r="M113" s="282">
        <f>L113-1</f>
        <v/>
      </c>
      <c r="N113" s="282">
        <f>M113-1</f>
        <v/>
      </c>
      <c r="O113" s="282">
        <f>N113-1</f>
        <v/>
      </c>
      <c r="P113" s="282">
        <f>O113-1</f>
        <v/>
      </c>
      <c r="Q113" s="282">
        <f>P113-1</f>
        <v/>
      </c>
      <c r="R113" s="50" t="n"/>
      <c r="S113" s="50" t="n"/>
      <c r="T113" s="50" t="n"/>
      <c r="U113" s="50" t="n"/>
      <c r="V113" s="50" t="n"/>
      <c r="W113" s="50" t="n"/>
      <c r="X113" s="50" t="n"/>
      <c r="Y113" s="50" t="n"/>
      <c r="Z113" s="50" t="n"/>
      <c r="AA113" s="50" t="n"/>
      <c r="AB113" s="50" t="n"/>
      <c r="AC113" s="50" t="n"/>
      <c r="AD113" s="50" t="n"/>
    </row>
    <row r="114" hidden="1" ht="15.6" customFormat="1" customHeight="1" s="42">
      <c r="B114" s="38" t="n"/>
      <c r="C114" s="40" t="inlineStr">
        <is>
          <t>Année Fiscale Référence</t>
        </is>
      </c>
      <c r="D114" s="282">
        <f>Simu_Liasse!K24</f>
        <v/>
      </c>
      <c r="E114" s="50" t="n"/>
      <c r="F114" s="275" t="inlineStr">
        <is>
          <t>Déficit</t>
        </is>
      </c>
      <c r="G114" s="260">
        <f>Simu_Liasse!E26</f>
        <v/>
      </c>
      <c r="H114" s="260">
        <f>Simu_Liasse!G32</f>
        <v/>
      </c>
      <c r="I114" s="260">
        <f>Simu_Liasse!F32</f>
        <v/>
      </c>
      <c r="J114" s="260">
        <f>Simu_Liasse!E32</f>
        <v/>
      </c>
      <c r="K114" s="260">
        <f>Simu_Liasse!D32</f>
        <v/>
      </c>
      <c r="L114" s="260">
        <f>Simu_Liasse!C32</f>
        <v/>
      </c>
      <c r="M114" s="260">
        <f>Simu_Liasse!G29</f>
        <v/>
      </c>
      <c r="N114" s="260">
        <f>Simu_Liasse!F29</f>
        <v/>
      </c>
      <c r="O114" s="260">
        <f>Simu_Liasse!E29</f>
        <v/>
      </c>
      <c r="P114" s="260">
        <f>Simu_Liasse!D29</f>
        <v/>
      </c>
      <c r="Q114" s="260">
        <f>Simu_Liasse!C29</f>
        <v/>
      </c>
      <c r="R114" s="50" t="n"/>
      <c r="S114" s="50" t="n"/>
      <c r="T114" s="50" t="n"/>
      <c r="U114" s="50" t="n"/>
      <c r="V114" s="50" t="n"/>
      <c r="W114" s="50" t="n"/>
      <c r="X114" s="50" t="n"/>
      <c r="Y114" s="50" t="n"/>
      <c r="Z114" s="50" t="n"/>
      <c r="AA114" s="50" t="n"/>
      <c r="AB114" s="50" t="n"/>
      <c r="AC114" s="50" t="n"/>
      <c r="AD114" s="50" t="n"/>
    </row>
    <row r="115" hidden="1" customFormat="1" s="42">
      <c r="B115" s="38" t="n"/>
      <c r="C115" s="40">
        <f>CONCATENATE("Amortissements antérieurs reportés au 31/12/",$D$114)</f>
        <v/>
      </c>
      <c r="D115" s="282">
        <f>Simu_Liasse!M26</f>
        <v/>
      </c>
      <c r="E115" s="50" t="n"/>
      <c r="F115" s="50" t="n"/>
      <c r="G115" s="50" t="n"/>
      <c r="H115" s="50" t="n"/>
      <c r="I115" s="50" t="n"/>
      <c r="J115" s="50" t="n"/>
      <c r="K115" s="50" t="n"/>
      <c r="L115" s="50" t="n"/>
      <c r="M115" s="50" t="n"/>
      <c r="N115" s="50" t="n"/>
      <c r="O115" s="50" t="n"/>
      <c r="P115" s="50" t="n"/>
      <c r="Q115" s="50" t="n"/>
      <c r="R115" s="50" t="n"/>
      <c r="S115" s="50" t="n"/>
      <c r="T115" s="50" t="n"/>
      <c r="U115" s="50" t="n"/>
      <c r="V115" s="50" t="n"/>
      <c r="W115" s="50" t="n"/>
      <c r="X115" s="50" t="n"/>
      <c r="Y115" s="50" t="n"/>
      <c r="Z115" s="50" t="n"/>
      <c r="AA115" s="50" t="n"/>
      <c r="AB115" s="50" t="n"/>
      <c r="AC115" s="50" t="n"/>
      <c r="AD115" s="50" t="n"/>
    </row>
    <row r="116" hidden="1" customFormat="1" s="42">
      <c r="B116" s="38" t="n"/>
      <c r="C116" s="318" t="inlineStr">
        <is>
          <t>Constructions</t>
        </is>
      </c>
      <c r="D116" s="317">
        <f>Simu_Liasse!M29</f>
        <v/>
      </c>
      <c r="E116" s="50" t="inlineStr">
        <is>
          <t>2033-C-526</t>
        </is>
      </c>
      <c r="F116" s="50" t="n"/>
      <c r="G116" s="50" t="n"/>
      <c r="H116" s="50" t="n"/>
      <c r="I116" s="50" t="n"/>
      <c r="J116" s="50" t="n"/>
      <c r="K116" s="50" t="n"/>
      <c r="L116" s="50" t="n"/>
      <c r="M116" s="50" t="n"/>
      <c r="N116" s="50" t="n"/>
      <c r="O116" s="50" t="n"/>
      <c r="P116" s="50" t="n"/>
      <c r="Q116" s="50" t="n"/>
      <c r="R116" s="50" t="n"/>
      <c r="S116" s="50" t="n"/>
      <c r="T116" s="50" t="n"/>
      <c r="U116" s="50" t="n"/>
      <c r="V116" s="50" t="n"/>
      <c r="W116" s="50" t="n"/>
      <c r="X116" s="50" t="n"/>
      <c r="Y116" s="50" t="n"/>
      <c r="Z116" s="50" t="n"/>
      <c r="AA116" s="50" t="n"/>
      <c r="AB116" s="50" t="n"/>
      <c r="AC116" s="50" t="n"/>
      <c r="AD116" s="50" t="n"/>
    </row>
    <row r="117" hidden="1" customFormat="1" s="42">
      <c r="B117" s="38" t="n"/>
      <c r="C117" s="318" t="inlineStr">
        <is>
          <t>Installations générales, aménagements divers</t>
        </is>
      </c>
      <c r="D117" s="282">
        <f>Simu_Liasse!M30</f>
        <v/>
      </c>
      <c r="E117" s="50" t="inlineStr">
        <is>
          <t>2033-C-546</t>
        </is>
      </c>
      <c r="F117" s="50" t="n"/>
      <c r="G117" s="50" t="n"/>
      <c r="H117" s="50" t="n"/>
      <c r="I117" s="50" t="n"/>
      <c r="J117" s="50" t="n"/>
      <c r="K117" s="50" t="n"/>
      <c r="L117" s="50" t="n"/>
      <c r="M117" s="50" t="n"/>
      <c r="N117" s="50" t="n"/>
      <c r="O117" s="50" t="n"/>
      <c r="P117" s="50" t="n"/>
      <c r="Q117" s="50" t="n"/>
      <c r="R117" s="50" t="n"/>
      <c r="S117" s="50" t="n"/>
      <c r="T117" s="50" t="n"/>
      <c r="U117" s="50" t="n"/>
      <c r="V117" s="50" t="n"/>
      <c r="W117" s="50" t="n"/>
      <c r="X117" s="50" t="n"/>
      <c r="Y117" s="50" t="n"/>
      <c r="Z117" s="50" t="n"/>
      <c r="AA117" s="50" t="n"/>
      <c r="AB117" s="50" t="n"/>
      <c r="AC117" s="50" t="n"/>
      <c r="AD117" s="50" t="n"/>
    </row>
    <row r="118" hidden="1" customFormat="1" s="42">
      <c r="B118" s="38" t="n"/>
      <c r="C118" s="318" t="inlineStr">
        <is>
          <t>Autres immobilisations corporelles</t>
        </is>
      </c>
      <c r="D118" s="282">
        <f>Simu_Liasse!M31</f>
        <v/>
      </c>
      <c r="E118" s="50" t="inlineStr">
        <is>
          <t>2033-C-566</t>
        </is>
      </c>
      <c r="F118" s="50" t="n"/>
      <c r="G118" s="50" t="n"/>
      <c r="H118" s="50" t="n"/>
      <c r="I118" s="50" t="n"/>
      <c r="J118" s="50" t="n"/>
      <c r="K118" s="50" t="n"/>
      <c r="L118" s="50" t="n"/>
      <c r="M118" s="50" t="n"/>
      <c r="N118" s="50" t="n"/>
      <c r="O118" s="50" t="n"/>
      <c r="P118" s="50" t="n"/>
      <c r="Q118" s="50" t="n"/>
      <c r="R118" s="50" t="n"/>
      <c r="S118" s="50" t="n"/>
      <c r="T118" s="50" t="n"/>
      <c r="U118" s="50" t="n"/>
      <c r="V118" s="50" t="n"/>
      <c r="W118" s="50" t="n"/>
      <c r="X118" s="50" t="n"/>
      <c r="Y118" s="50" t="n"/>
      <c r="Z118" s="50" t="n"/>
      <c r="AA118" s="50" t="n"/>
      <c r="AB118" s="50" t="n"/>
      <c r="AC118" s="50" t="n"/>
      <c r="AD118" s="50" t="n"/>
    </row>
    <row r="119" hidden="1" customFormat="1" s="42">
      <c r="B119" s="38" t="n"/>
      <c r="C119" s="40" t="n"/>
      <c r="D119" s="40" t="n"/>
      <c r="E119" s="50" t="n"/>
      <c r="F119" s="50" t="n"/>
      <c r="G119" s="50" t="n"/>
      <c r="H119" s="50" t="n"/>
      <c r="I119" s="50" t="n"/>
      <c r="J119" s="50" t="n"/>
      <c r="K119" s="50" t="n"/>
      <c r="L119" s="50" t="n"/>
      <c r="M119" s="50" t="n"/>
      <c r="N119" s="50" t="n"/>
      <c r="O119" s="50" t="n"/>
      <c r="P119" s="50" t="n"/>
      <c r="Q119" s="50" t="n"/>
      <c r="R119" s="50" t="n"/>
      <c r="S119" s="50" t="n"/>
      <c r="T119" s="50" t="n"/>
      <c r="U119" s="50" t="n"/>
      <c r="V119" s="50" t="n"/>
      <c r="W119" s="50" t="n"/>
      <c r="X119" s="50" t="n"/>
      <c r="Y119" s="50" t="n"/>
      <c r="Z119" s="50" t="n"/>
      <c r="AA119" s="50" t="n"/>
      <c r="AB119" s="50" t="n"/>
      <c r="AC119" s="50" t="n"/>
      <c r="AD119" s="50" t="n"/>
    </row>
    <row r="120" hidden="1" customFormat="1" s="42">
      <c r="B120" s="38" t="n"/>
      <c r="C120" s="40" t="n"/>
      <c r="D120" s="38" t="n"/>
      <c r="E120" s="43">
        <f>E6</f>
        <v/>
      </c>
      <c r="F120" s="43">
        <f>E120+1</f>
        <v/>
      </c>
      <c r="G120" s="43">
        <f>F120+1</f>
        <v/>
      </c>
      <c r="H120" s="43">
        <f>G120+1</f>
        <v/>
      </c>
      <c r="I120" s="43">
        <f>H120+1</f>
        <v/>
      </c>
      <c r="J120" s="43">
        <f>I120+1</f>
        <v/>
      </c>
      <c r="K120" s="43">
        <f>J120+1</f>
        <v/>
      </c>
      <c r="L120" s="43">
        <f>K120+1</f>
        <v/>
      </c>
      <c r="M120" s="43">
        <f>L120+1</f>
        <v/>
      </c>
      <c r="N120" s="43">
        <f>M120+1</f>
        <v/>
      </c>
      <c r="O120" s="43">
        <f>N120+1</f>
        <v/>
      </c>
      <c r="P120" s="43">
        <f>O120+1</f>
        <v/>
      </c>
      <c r="Q120" s="43">
        <f>P120+1</f>
        <v/>
      </c>
      <c r="R120" s="43">
        <f>Q120+1</f>
        <v/>
      </c>
      <c r="S120" s="43">
        <f>R120+1</f>
        <v/>
      </c>
      <c r="T120" s="43">
        <f>S120+1</f>
        <v/>
      </c>
      <c r="U120" s="43">
        <f>T120+1</f>
        <v/>
      </c>
      <c r="V120" s="43">
        <f>U120+1</f>
        <v/>
      </c>
      <c r="W120" s="43">
        <f>V120+1</f>
        <v/>
      </c>
      <c r="X120" s="43">
        <f>W120+1</f>
        <v/>
      </c>
      <c r="Y120" s="43">
        <f>X120+1</f>
        <v/>
      </c>
      <c r="Z120" s="43">
        <f>Y120+1</f>
        <v/>
      </c>
      <c r="AA120" s="43">
        <f>Z120+1</f>
        <v/>
      </c>
      <c r="AB120" s="43">
        <f>AA120+1</f>
        <v/>
      </c>
      <c r="AC120" s="43">
        <f>AB120+1</f>
        <v/>
      </c>
      <c r="AD120" s="43">
        <f>AC120+1</f>
        <v/>
      </c>
    </row>
    <row r="121" hidden="1" customFormat="1" s="42">
      <c r="B121" s="38" t="n"/>
      <c r="C121" s="40" t="inlineStr">
        <is>
          <t>Amortissements antérieurs reportés (Oui/Non)</t>
        </is>
      </c>
      <c r="D121" s="50" t="inlineStr">
        <is>
          <t>MANUEL</t>
        </is>
      </c>
      <c r="E121" s="50">
        <f>IF($D$113="Non",1,IF($D$114&lt;E$120,1,0))</f>
        <v/>
      </c>
      <c r="F121" s="50">
        <f>IF($D$113="Non",1,IF($D$114&lt;F$120,1,0))</f>
        <v/>
      </c>
      <c r="G121" s="50">
        <f>IF($D$113="Non",1,IF($D$114&lt;G$120,1,0))</f>
        <v/>
      </c>
      <c r="H121" s="50">
        <f>IF($D$113="Non",1,IF($D$114&lt;H$120,1,0))</f>
        <v/>
      </c>
      <c r="I121" s="50">
        <f>IF($D$113="Non",1,IF($D$114&lt;I$120,1,0))</f>
        <v/>
      </c>
      <c r="J121" s="50">
        <f>IF($D$113="Non",1,IF($D$114&lt;J$120,1,0))</f>
        <v/>
      </c>
      <c r="K121" s="50">
        <f>IF($D$113="Non",1,IF($D$114&lt;K$120,1,0))</f>
        <v/>
      </c>
      <c r="L121" s="50">
        <f>IF($D$113="Non",1,IF($D$114&lt;L$120,1,0))</f>
        <v/>
      </c>
      <c r="M121" s="50">
        <f>IF($D$113="Non",1,IF($D$114&lt;M$120,1,0))</f>
        <v/>
      </c>
      <c r="N121" s="50">
        <f>IF($D$113="Non",1,IF($D$114&lt;N$120,1,0))</f>
        <v/>
      </c>
      <c r="O121" s="50">
        <f>IF($D$113="Non",1,IF($D$114&lt;O$120,1,0))</f>
        <v/>
      </c>
      <c r="P121" s="50">
        <f>IF($D$113="Non",1,IF($D$114&lt;P$120,1,0))</f>
        <v/>
      </c>
      <c r="Q121" s="50">
        <f>IF($D$113="Non",1,IF($D$114&lt;Q$120,1,0))</f>
        <v/>
      </c>
      <c r="R121" s="50">
        <f>IF($D$113="Non",1,IF($D$114&lt;R$120,1,0))</f>
        <v/>
      </c>
      <c r="S121" s="50">
        <f>IF($D$113="Non",1,IF($D$114&lt;S$120,1,0))</f>
        <v/>
      </c>
      <c r="T121" s="50">
        <f>IF($D$113="Non",1,IF($D$114&lt;T$120,1,0))</f>
        <v/>
      </c>
      <c r="U121" s="50">
        <f>IF($D$113="Non",1,IF($D$114&lt;U$120,1,0))</f>
        <v/>
      </c>
      <c r="V121" s="50">
        <f>IF($D$113="Non",1,IF($D$114&lt;V$120,1,0))</f>
        <v/>
      </c>
      <c r="W121" s="50">
        <f>IF($D$113="Non",1,IF($D$114&lt;W$120,1,0))</f>
        <v/>
      </c>
      <c r="X121" s="50">
        <f>IF($D$113="Non",1,IF($D$114&lt;X$120,1,0))</f>
        <v/>
      </c>
      <c r="Y121" s="50">
        <f>IF($D$113="Non",1,IF($D$114&lt;Y$120,1,0))</f>
        <v/>
      </c>
      <c r="Z121" s="50">
        <f>IF($D$113="Non",1,IF($D$114&lt;Z$120,1,0))</f>
        <v/>
      </c>
      <c r="AA121" s="50">
        <f>IF($D$113="Non",1,IF($D$114&lt;AA$120,1,0))</f>
        <v/>
      </c>
      <c r="AB121" s="50">
        <f>IF($D$113="Non",1,IF($D$114&lt;AB$120,1,0))</f>
        <v/>
      </c>
      <c r="AC121" s="50">
        <f>IF($D$113="Non",1,IF($D$114&lt;AC$120,1,0))</f>
        <v/>
      </c>
      <c r="AD121" s="50">
        <f>IF($D$113="Non",1,IF($D$114&lt;AD$120,1,0))</f>
        <v/>
      </c>
    </row>
    <row r="122" hidden="1" customFormat="1" s="42">
      <c r="B122" s="38" t="n"/>
      <c r="C122" s="40" t="inlineStr">
        <is>
          <t>Déficits antérieurs reportés (Oui/Non)</t>
        </is>
      </c>
      <c r="D122" s="50" t="inlineStr">
        <is>
          <t>MANUEL</t>
        </is>
      </c>
      <c r="E122" s="50">
        <f>IF($D$113="Non",1,IF($D$114&lt;E$120,1,0))</f>
        <v/>
      </c>
      <c r="F122" s="50">
        <f>IF($D$113="Non",1,IF($D$114&lt;F$120,1,0))</f>
        <v/>
      </c>
      <c r="G122" s="50">
        <f>IF($D$113="Non",1,IF($D$114&lt;G$120,1,0))</f>
        <v/>
      </c>
      <c r="H122" s="50">
        <f>IF($D$113="Non",1,IF($D$114&lt;H$120,1,0))</f>
        <v/>
      </c>
      <c r="I122" s="50">
        <f>IF($D$113="Non",1,IF($D$114&lt;I$120,1,0))</f>
        <v/>
      </c>
      <c r="J122" s="50">
        <f>IF($D$113="Non",1,IF($D$114&lt;J$120,1,0))</f>
        <v/>
      </c>
      <c r="K122" s="50">
        <f>IF($D$113="Non",1,IF($D$114&lt;K$120,1,0))</f>
        <v/>
      </c>
      <c r="L122" s="50">
        <f>IF($D$113="Non",1,IF($D$114&lt;L$120,1,0))</f>
        <v/>
      </c>
      <c r="M122" s="50">
        <f>IF($D$113="Non",1,IF($D$114&lt;M$120,1,0))</f>
        <v/>
      </c>
      <c r="N122" s="50">
        <f>IF($D$113="Non",1,IF($D$114&lt;N$120,1,0))</f>
        <v/>
      </c>
      <c r="O122" s="50">
        <f>IF($D$113="Non",1,IF($D$114&lt;O$120,1,0))</f>
        <v/>
      </c>
      <c r="P122" s="50">
        <f>IF($D$113="Non",1,IF($D$114&lt;P$120,1,0))</f>
        <v/>
      </c>
      <c r="Q122" s="50">
        <f>IF($D$113="Non",1,IF($D$114&lt;Q$120,1,0))</f>
        <v/>
      </c>
      <c r="R122" s="50">
        <f>IF($D$113="Non",1,IF($D$114&lt;R$120,1,0))</f>
        <v/>
      </c>
      <c r="S122" s="50">
        <f>IF($D$113="Non",1,IF($D$114&lt;S$120,1,0))</f>
        <v/>
      </c>
      <c r="T122" s="50">
        <f>IF($D$113="Non",1,IF($D$114&lt;T$120,1,0))</f>
        <v/>
      </c>
      <c r="U122" s="50">
        <f>IF($D$113="Non",1,IF($D$114&lt;U$120,1,0))</f>
        <v/>
      </c>
      <c r="V122" s="50">
        <f>IF($D$113="Non",1,IF($D$114&lt;V$120,1,0))</f>
        <v/>
      </c>
      <c r="W122" s="50">
        <f>IF($D$113="Non",1,IF($D$114&lt;W$120,1,0))</f>
        <v/>
      </c>
      <c r="X122" s="50">
        <f>IF($D$113="Non",1,IF($D$114&lt;X$120,1,0))</f>
        <v/>
      </c>
      <c r="Y122" s="50">
        <f>IF($D$113="Non",1,IF($D$114&lt;Y$120,1,0))</f>
        <v/>
      </c>
      <c r="Z122" s="50">
        <f>IF($D$113="Non",1,IF($D$114&lt;Z$120,1,0))</f>
        <v/>
      </c>
      <c r="AA122" s="50">
        <f>IF($D$113="Non",1,IF($D$114&lt;AA$120,1,0))</f>
        <v/>
      </c>
      <c r="AB122" s="50">
        <f>IF($D$113="Non",1,IF($D$114&lt;AB$120,1,0))</f>
        <v/>
      </c>
      <c r="AC122" s="50">
        <f>IF($D$113="Non",1,IF($D$114&lt;AC$120,1,0))</f>
        <v/>
      </c>
      <c r="AD122" s="50">
        <f>IF($D$113="Non",1,IF($D$114&lt;AD$120,1,0))</f>
        <v/>
      </c>
    </row>
    <row r="123" hidden="1" customFormat="1" s="42">
      <c r="B123" s="38" t="n"/>
      <c r="C123" s="40" t="inlineStr">
        <is>
          <t>Amortissements antérieurs reportés (Valeur)</t>
        </is>
      </c>
      <c r="D123" s="50" t="inlineStr">
        <is>
          <t>MANUEL</t>
        </is>
      </c>
      <c r="E123" s="50">
        <f>IF($D$113="Non",0,IF($D$114=E$120,ABS($D$115),0))</f>
        <v/>
      </c>
      <c r="F123" s="50">
        <f>IF($D$113="Non",0,IF($D$114=F$120,ABS($D$115),0))</f>
        <v/>
      </c>
      <c r="G123" s="50">
        <f>IF($D$113="Non",0,IF($D$114=G$120,ABS($D$115),0))</f>
        <v/>
      </c>
      <c r="H123" s="50">
        <f>IF($D$113="Non",0,IF($D$114=H$120,ABS($D$115),0))</f>
        <v/>
      </c>
      <c r="I123" s="50">
        <f>IF($D$113="Non",0,IF($D$114=I$120,ABS($D$115),0))</f>
        <v/>
      </c>
      <c r="J123" s="50">
        <f>IF($D$113="Non",0,IF($D$114=J$120,ABS($D$115),0))</f>
        <v/>
      </c>
      <c r="K123" s="50">
        <f>IF($D$113="Non",0,IF($D$114=K$120,ABS($D$115),0))</f>
        <v/>
      </c>
      <c r="L123" s="50">
        <f>IF($D$113="Non",0,IF($D$114=L$120,ABS($D$115),0))</f>
        <v/>
      </c>
      <c r="M123" s="50">
        <f>IF($D$113="Non",0,IF($D$114=M$120,ABS($D$115),0))</f>
        <v/>
      </c>
      <c r="N123" s="50">
        <f>IF($D$113="Non",0,IF($D$114=N$120,ABS($D$115),0))</f>
        <v/>
      </c>
      <c r="O123" s="50">
        <f>IF($D$113="Non",0,IF($D$114=O$120,ABS($D$115),0))</f>
        <v/>
      </c>
      <c r="P123" s="50">
        <f>IF($D$113="Non",0,IF($D$114=P$120,ABS($D$115),0))</f>
        <v/>
      </c>
      <c r="Q123" s="50">
        <f>IF($D$113="Non",0,IF($D$114=Q$120,ABS($D$115),0))</f>
        <v/>
      </c>
      <c r="R123" s="50">
        <f>IF($D$113="Non",0,IF($D$114=R$120,ABS($D$115),0))</f>
        <v/>
      </c>
      <c r="S123" s="50">
        <f>IF($D$113="Non",0,IF($D$114=S$120,ABS($D$115),0))</f>
        <v/>
      </c>
      <c r="T123" s="50">
        <f>IF($D$113="Non",0,IF($D$114=T$120,ABS($D$115),0))</f>
        <v/>
      </c>
      <c r="U123" s="50">
        <f>IF($D$113="Non",0,IF($D$114=U$120,ABS($D$115),0))</f>
        <v/>
      </c>
      <c r="V123" s="50">
        <f>IF($D$113="Non",0,IF($D$114=V$120,ABS($D$115),0))</f>
        <v/>
      </c>
      <c r="W123" s="50">
        <f>IF($D$113="Non",0,IF($D$114=W$120,ABS($D$115),0))</f>
        <v/>
      </c>
      <c r="X123" s="50">
        <f>IF($D$113="Non",0,IF($D$114=X$120,ABS($D$115),0))</f>
        <v/>
      </c>
      <c r="Y123" s="50">
        <f>IF($D$113="Non",0,IF($D$114=Y$120,ABS($D$115),0))</f>
        <v/>
      </c>
      <c r="Z123" s="50">
        <f>IF($D$113="Non",0,IF($D$114=Z$120,ABS($D$115),0))</f>
        <v/>
      </c>
      <c r="AA123" s="50">
        <f>IF($D$113="Non",0,IF($D$114=AA$120,ABS($D$115),0))</f>
        <v/>
      </c>
      <c r="AB123" s="50">
        <f>IF($D$113="Non",0,IF($D$114=AB$120,ABS($D$115),0))</f>
        <v/>
      </c>
      <c r="AC123" s="50">
        <f>IF($D$113="Non",0,IF($D$114=AC$120,ABS($D$115),0))</f>
        <v/>
      </c>
      <c r="AD123" s="50">
        <f>IF($D$113="Non",0,IF($D$114=AD$120,ABS($D$115),0))</f>
        <v/>
      </c>
    </row>
    <row r="124" hidden="1" customFormat="1" s="42">
      <c r="B124" s="38" t="n"/>
      <c r="C124" s="318" t="inlineStr">
        <is>
          <t>Constructions (Valeur)</t>
        </is>
      </c>
      <c r="D124" s="50" t="inlineStr">
        <is>
          <t>MANUEL</t>
        </is>
      </c>
      <c r="E124" s="50">
        <f>IF($D$113="Non",0,IF($D$114=E$120,ABS($D$116),0))</f>
        <v/>
      </c>
      <c r="F124" s="50">
        <f>IF($D$113="Non",0,IF($D$114=F$120,ABS($D$116),0))</f>
        <v/>
      </c>
      <c r="G124" s="50">
        <f>IF($D$113="Non",0,IF($D$114=G$120,ABS($D$116),0))</f>
        <v/>
      </c>
      <c r="H124" s="50">
        <f>IF($D$113="Non",0,IF($D$114=H$120,ABS($D$116),0))</f>
        <v/>
      </c>
      <c r="I124" s="50">
        <f>IF($D$113="Non",0,IF($D$114=I$120,ABS($D$116),0))</f>
        <v/>
      </c>
      <c r="J124" s="50">
        <f>IF($D$113="Non",0,IF($D$114=J$120,ABS($D$116),0))</f>
        <v/>
      </c>
      <c r="K124" s="50">
        <f>IF($D$113="Non",0,IF($D$114=K$120,ABS($D$116),0))</f>
        <v/>
      </c>
      <c r="L124" s="50">
        <f>IF($D$113="Non",0,IF($D$114=L$120,ABS($D$116),0))</f>
        <v/>
      </c>
      <c r="M124" s="50">
        <f>IF($D$113="Non",0,IF($D$114=M$120,ABS($D$116),0))</f>
        <v/>
      </c>
      <c r="N124" s="50">
        <f>IF($D$113="Non",0,IF($D$114=N$120,ABS($D$116),0))</f>
        <v/>
      </c>
      <c r="O124" s="50">
        <f>IF($D$113="Non",0,IF($D$114=O$120,ABS($D$116),0))</f>
        <v/>
      </c>
      <c r="P124" s="50">
        <f>IF($D$113="Non",0,IF($D$114=P$120,ABS($D$116),0))</f>
        <v/>
      </c>
      <c r="Q124" s="50">
        <f>IF($D$113="Non",0,IF($D$114=Q$120,ABS($D$116),0))</f>
        <v/>
      </c>
      <c r="R124" s="50">
        <f>IF($D$113="Non",0,IF($D$114=R$120,ABS($D$116),0))</f>
        <v/>
      </c>
      <c r="S124" s="50">
        <f>IF($D$113="Non",0,IF($D$114=S$120,ABS($D$116),0))</f>
        <v/>
      </c>
      <c r="T124" s="50">
        <f>IF($D$113="Non",0,IF($D$114=T$120,ABS($D$116),0))</f>
        <v/>
      </c>
      <c r="U124" s="50">
        <f>IF($D$113="Non",0,IF($D$114=U$120,ABS($D$116),0))</f>
        <v/>
      </c>
      <c r="V124" s="50">
        <f>IF($D$113="Non",0,IF($D$114=V$120,ABS($D$116),0))</f>
        <v/>
      </c>
      <c r="W124" s="50">
        <f>IF($D$113="Non",0,IF($D$114=W$120,ABS($D$116),0))</f>
        <v/>
      </c>
      <c r="X124" s="50">
        <f>IF($D$113="Non",0,IF($D$114=X$120,ABS($D$116),0))</f>
        <v/>
      </c>
      <c r="Y124" s="50">
        <f>IF($D$113="Non",0,IF($D$114=Y$120,ABS($D$116),0))</f>
        <v/>
      </c>
      <c r="Z124" s="50">
        <f>IF($D$113="Non",0,IF($D$114=Z$120,ABS($D$116),0))</f>
        <v/>
      </c>
      <c r="AA124" s="50">
        <f>IF($D$113="Non",0,IF($D$114=AA$120,ABS($D$116),0))</f>
        <v/>
      </c>
      <c r="AB124" s="50">
        <f>IF($D$113="Non",0,IF($D$114=AB$120,ABS($D$116),0))</f>
        <v/>
      </c>
      <c r="AC124" s="50">
        <f>IF($D$113="Non",0,IF($D$114=AC$120,ABS($D$116),0))</f>
        <v/>
      </c>
      <c r="AD124" s="50">
        <f>IF($D$113="Non",0,IF($D$114=AD$120,ABS($D$116),0))</f>
        <v/>
      </c>
    </row>
    <row r="125" hidden="1" customFormat="1" s="42">
      <c r="B125" s="38" t="n"/>
      <c r="C125" s="318" t="inlineStr">
        <is>
          <t>Installations générales, aménagements divers (Valeur)</t>
        </is>
      </c>
      <c r="D125" s="50" t="inlineStr">
        <is>
          <t>MANUEL</t>
        </is>
      </c>
      <c r="E125" s="50">
        <f>IF($D$113="Non",0,IF($D$114=E$120,ABS($D$117),0))</f>
        <v/>
      </c>
      <c r="F125" s="50">
        <f>IF($D$113="Non",0,IF($D$114=F$120,ABS($D$117),0))</f>
        <v/>
      </c>
      <c r="G125" s="50">
        <f>IF($D$113="Non",0,IF($D$114=G$120,ABS($D$117),0))</f>
        <v/>
      </c>
      <c r="H125" s="50">
        <f>IF($D$113="Non",0,IF($D$114=H$120,ABS($D$117),0))</f>
        <v/>
      </c>
      <c r="I125" s="50">
        <f>IF($D$113="Non",0,IF($D$114=I$120,ABS($D$117),0))</f>
        <v/>
      </c>
      <c r="J125" s="50">
        <f>IF($D$113="Non",0,IF($D$114=J$120,ABS($D$117),0))</f>
        <v/>
      </c>
      <c r="K125" s="50">
        <f>IF($D$113="Non",0,IF($D$114=K$120,ABS($D$117),0))</f>
        <v/>
      </c>
      <c r="L125" s="50">
        <f>IF($D$113="Non",0,IF($D$114=L$120,ABS($D$117),0))</f>
        <v/>
      </c>
      <c r="M125" s="50">
        <f>IF($D$113="Non",0,IF($D$114=M$120,ABS($D$117),0))</f>
        <v/>
      </c>
      <c r="N125" s="50">
        <f>IF($D$113="Non",0,IF($D$114=N$120,ABS($D$117),0))</f>
        <v/>
      </c>
      <c r="O125" s="50">
        <f>IF($D$113="Non",0,IF($D$114=O$120,ABS($D$117),0))</f>
        <v/>
      </c>
      <c r="P125" s="50">
        <f>IF($D$113="Non",0,IF($D$114=P$120,ABS($D$117),0))</f>
        <v/>
      </c>
      <c r="Q125" s="50">
        <f>IF($D$113="Non",0,IF($D$114=Q$120,ABS($D$117),0))</f>
        <v/>
      </c>
      <c r="R125" s="50">
        <f>IF($D$113="Non",0,IF($D$114=R$120,ABS($D$117),0))</f>
        <v/>
      </c>
      <c r="S125" s="50">
        <f>IF($D$113="Non",0,IF($D$114=S$120,ABS($D$117),0))</f>
        <v/>
      </c>
      <c r="T125" s="50">
        <f>IF($D$113="Non",0,IF($D$114=T$120,ABS($D$117),0))</f>
        <v/>
      </c>
      <c r="U125" s="50">
        <f>IF($D$113="Non",0,IF($D$114=U$120,ABS($D$117),0))</f>
        <v/>
      </c>
      <c r="V125" s="50">
        <f>IF($D$113="Non",0,IF($D$114=V$120,ABS($D$117),0))</f>
        <v/>
      </c>
      <c r="W125" s="50">
        <f>IF($D$113="Non",0,IF($D$114=W$120,ABS($D$117),0))</f>
        <v/>
      </c>
      <c r="X125" s="50">
        <f>IF($D$113="Non",0,IF($D$114=X$120,ABS($D$117),0))</f>
        <v/>
      </c>
      <c r="Y125" s="50">
        <f>IF($D$113="Non",0,IF($D$114=Y$120,ABS($D$117),0))</f>
        <v/>
      </c>
      <c r="Z125" s="50">
        <f>IF($D$113="Non",0,IF($D$114=Z$120,ABS($D$117),0))</f>
        <v/>
      </c>
      <c r="AA125" s="50">
        <f>IF($D$113="Non",0,IF($D$114=AA$120,ABS($D$117),0))</f>
        <v/>
      </c>
      <c r="AB125" s="50">
        <f>IF($D$113="Non",0,IF($D$114=AB$120,ABS($D$117),0))</f>
        <v/>
      </c>
      <c r="AC125" s="50">
        <f>IF($D$113="Non",0,IF($D$114=AC$120,ABS($D$117),0))</f>
        <v/>
      </c>
      <c r="AD125" s="50">
        <f>IF($D$113="Non",0,IF($D$114=AD$120,ABS($D$117),0))</f>
        <v/>
      </c>
    </row>
    <row r="126" hidden="1" customFormat="1" s="42">
      <c r="B126" s="38" t="n"/>
      <c r="C126" s="318" t="inlineStr">
        <is>
          <t>Autres immobilisations corporelles (Valeur)</t>
        </is>
      </c>
      <c r="D126" s="50" t="inlineStr">
        <is>
          <t>MANUEL</t>
        </is>
      </c>
      <c r="E126" s="50">
        <f>IF($D$113="Non",0,IF($D$114=E$120,ABS($D$118),0))</f>
        <v/>
      </c>
      <c r="F126" s="50">
        <f>IF($D$113="Non",0,IF($D$114=F$120,ABS($D$118),0))</f>
        <v/>
      </c>
      <c r="G126" s="50">
        <f>IF($D$113="Non",0,IF($D$114=G$120,ABS($D$118),0))</f>
        <v/>
      </c>
      <c r="H126" s="50">
        <f>IF($D$113="Non",0,IF($D$114=H$120,ABS($D$118),0))</f>
        <v/>
      </c>
      <c r="I126" s="50">
        <f>IF($D$113="Non",0,IF($D$114=I$120,ABS($D$118),0))</f>
        <v/>
      </c>
      <c r="J126" s="50">
        <f>IF($D$113="Non",0,IF($D$114=J$120,ABS($D$118),0))</f>
        <v/>
      </c>
      <c r="K126" s="50">
        <f>IF($D$113="Non",0,IF($D$114=K$120,ABS($D$118),0))</f>
        <v/>
      </c>
      <c r="L126" s="50">
        <f>IF($D$113="Non",0,IF($D$114=L$120,ABS($D$118),0))</f>
        <v/>
      </c>
      <c r="M126" s="50">
        <f>IF($D$113="Non",0,IF($D$114=M$120,ABS($D$118),0))</f>
        <v/>
      </c>
      <c r="N126" s="50">
        <f>IF($D$113="Non",0,IF($D$114=N$120,ABS($D$118),0))</f>
        <v/>
      </c>
      <c r="O126" s="50">
        <f>IF($D$113="Non",0,IF($D$114=O$120,ABS($D$118),0))</f>
        <v/>
      </c>
      <c r="P126" s="50">
        <f>IF($D$113="Non",0,IF($D$114=P$120,ABS($D$118),0))</f>
        <v/>
      </c>
      <c r="Q126" s="50">
        <f>IF($D$113="Non",0,IF($D$114=Q$120,ABS($D$118),0))</f>
        <v/>
      </c>
      <c r="R126" s="50">
        <f>IF($D$113="Non",0,IF($D$114=R$120,ABS($D$118),0))</f>
        <v/>
      </c>
      <c r="S126" s="50">
        <f>IF($D$113="Non",0,IF($D$114=S$120,ABS($D$118),0))</f>
        <v/>
      </c>
      <c r="T126" s="50">
        <f>IF($D$113="Non",0,IF($D$114=T$120,ABS($D$118),0))</f>
        <v/>
      </c>
      <c r="U126" s="50">
        <f>IF($D$113="Non",0,IF($D$114=U$120,ABS($D$118),0))</f>
        <v/>
      </c>
      <c r="V126" s="50">
        <f>IF($D$113="Non",0,IF($D$114=V$120,ABS($D$118),0))</f>
        <v/>
      </c>
      <c r="W126" s="50">
        <f>IF($D$113="Non",0,IF($D$114=W$120,ABS($D$118),0))</f>
        <v/>
      </c>
      <c r="X126" s="50">
        <f>IF($D$113="Non",0,IF($D$114=X$120,ABS($D$118),0))</f>
        <v/>
      </c>
      <c r="Y126" s="50">
        <f>IF($D$113="Non",0,IF($D$114=Y$120,ABS($D$118),0))</f>
        <v/>
      </c>
      <c r="Z126" s="50">
        <f>IF($D$113="Non",0,IF($D$114=Z$120,ABS($D$118),0))</f>
        <v/>
      </c>
      <c r="AA126" s="50">
        <f>IF($D$113="Non",0,IF($D$114=AA$120,ABS($D$118),0))</f>
        <v/>
      </c>
      <c r="AB126" s="50">
        <f>IF($D$113="Non",0,IF($D$114=AB$120,ABS($D$118),0))</f>
        <v/>
      </c>
      <c r="AC126" s="50">
        <f>IF($D$113="Non",0,IF($D$114=AC$120,ABS($D$118),0))</f>
        <v/>
      </c>
      <c r="AD126" s="50">
        <f>IF($D$113="Non",0,IF($D$114=AD$120,ABS($D$118),0))</f>
        <v/>
      </c>
    </row>
    <row r="127" hidden="1" customFormat="1" s="42">
      <c r="B127" s="38" t="n"/>
      <c r="C127" s="40" t="n"/>
      <c r="D127" s="50" t="n"/>
      <c r="E127" s="50" t="n"/>
      <c r="F127" s="50" t="n"/>
      <c r="G127" s="50" t="n"/>
      <c r="H127" s="50" t="n"/>
      <c r="I127" s="50" t="n"/>
      <c r="J127" s="50" t="n"/>
      <c r="K127" s="50" t="n"/>
      <c r="L127" s="50" t="n"/>
      <c r="M127" s="50" t="n"/>
      <c r="N127" s="50" t="n"/>
      <c r="O127" s="50" t="n"/>
      <c r="P127" s="50" t="n"/>
      <c r="Q127" s="50" t="n"/>
      <c r="R127" s="50" t="n"/>
      <c r="S127" s="50" t="n"/>
      <c r="T127" s="50" t="n"/>
      <c r="U127" s="50" t="n"/>
      <c r="V127" s="50" t="n"/>
      <c r="W127" s="50" t="n"/>
      <c r="X127" s="50" t="n"/>
      <c r="Y127" s="50" t="n"/>
      <c r="Z127" s="50" t="n"/>
      <c r="AA127" s="50" t="n"/>
      <c r="AB127" s="50" t="n"/>
      <c r="AC127" s="50" t="n"/>
      <c r="AD127" s="50" t="n"/>
    </row>
    <row r="128" hidden="1" customFormat="1" s="42">
      <c r="B128" s="38" t="n"/>
      <c r="C128" s="40" t="inlineStr">
        <is>
          <t>Déficits antérieurs reportés (Valeur)</t>
        </is>
      </c>
      <c r="D128" s="50">
        <f>$G$113</f>
        <v/>
      </c>
      <c r="E128" s="50">
        <f>IF($D$114=E$120,ABS($G$114),0)*($D$113="Oui")</f>
        <v/>
      </c>
      <c r="F128" s="50">
        <f>IF($D$114=F$120,ABS($G$114),0)*($D$113="Oui")</f>
        <v/>
      </c>
      <c r="G128" s="50">
        <f>IF($D$114=G$120,ABS($G$114),0)*($D$113="Oui")</f>
        <v/>
      </c>
      <c r="H128" s="50">
        <f>IF($D$114=H$120,ABS($G$114),0)*($D$113="Oui")</f>
        <v/>
      </c>
      <c r="I128" s="50">
        <f>IF($D$114=I$120,ABS($G$114),0)*($D$113="Oui")</f>
        <v/>
      </c>
      <c r="J128" s="50">
        <f>IF($D$114=J$120,ABS($G$114),0)*($D$113="Oui")</f>
        <v/>
      </c>
      <c r="K128" s="50">
        <f>IF($D$114=K$120,ABS($G$114),0)*($D$113="Oui")</f>
        <v/>
      </c>
      <c r="L128" s="50">
        <f>IF($D$114=L$120,ABS($G$114),0)*($D$113="Oui")</f>
        <v/>
      </c>
      <c r="M128" s="50">
        <f>IF($D$114=M$120,ABS($G$114),0)*($D$113="Oui")</f>
        <v/>
      </c>
      <c r="N128" s="50">
        <f>IF($D$114=N$120,ABS($G$114),0)*($D$113="Oui")</f>
        <v/>
      </c>
      <c r="O128" s="50">
        <f>IF($D$114=O$120,ABS($G$114),0)*($D$113="Oui")</f>
        <v/>
      </c>
      <c r="P128" s="50">
        <f>IF($D$114=P$120,ABS($G$114),0)*($D$113="Oui")</f>
        <v/>
      </c>
      <c r="Q128" s="50">
        <f>IF($D$114=Q$120,ABS($G$114),0)*($D$113="Oui")</f>
        <v/>
      </c>
      <c r="R128" s="50">
        <f>IF($D$114=R$120,ABS($G$114),0)*($D$113="Oui")</f>
        <v/>
      </c>
      <c r="S128" s="50">
        <f>IF($D$114=S$120,ABS($G$114),0)*($D$113="Oui")</f>
        <v/>
      </c>
      <c r="T128" s="50">
        <f>IF($D$114=T$120,ABS($G$114),0)*($D$113="Oui")</f>
        <v/>
      </c>
      <c r="U128" s="50">
        <f>IF($D$114=U$120,ABS($G$114),0)*($D$113="Oui")</f>
        <v/>
      </c>
      <c r="V128" s="50">
        <f>IF($D$114=V$120,ABS($G$114),0)*($D$113="Oui")</f>
        <v/>
      </c>
      <c r="W128" s="50">
        <f>IF($D$114=W$120,ABS($G$114),0)*($D$113="Oui")</f>
        <v/>
      </c>
      <c r="X128" s="50">
        <f>IF($D$114=X$120,ABS($G$114),0)*($D$113="Oui")</f>
        <v/>
      </c>
      <c r="Y128" s="50">
        <f>IF($D$114=Y$120,ABS($G$114),0)*($D$113="Oui")</f>
        <v/>
      </c>
      <c r="Z128" s="50">
        <f>IF($D$114=Z$120,ABS($G$114),0)*($D$113="Oui")</f>
        <v/>
      </c>
      <c r="AA128" s="50">
        <f>IF($D$114=AA$120,ABS($G$114),0)*($D$113="Oui")</f>
        <v/>
      </c>
      <c r="AB128" s="50">
        <f>IF($D$114=AB$120,ABS($G$114),0)*($D$113="Oui")</f>
        <v/>
      </c>
      <c r="AC128" s="50">
        <f>IF($D$114=AC$120,ABS($G$114),0)*($D$113="Oui")</f>
        <v/>
      </c>
      <c r="AD128" s="50">
        <f>IF($D$114=AD$120,ABS($G$114),0)*($D$113="Oui")</f>
        <v/>
      </c>
    </row>
    <row r="129" hidden="1" s="503">
      <c r="C129" s="40" t="inlineStr">
        <is>
          <t>Déficits antérieurs reportés (Valeur)</t>
        </is>
      </c>
      <c r="D129" s="50">
        <f>$H$113</f>
        <v/>
      </c>
      <c r="E129" s="50">
        <f>IF($D$114=E$120,ABS($H$114),0)*($D$113="Oui")</f>
        <v/>
      </c>
      <c r="F129" s="50">
        <f>IF($D$114=F$120,ABS($H$114),0)*($D$113="Oui")</f>
        <v/>
      </c>
      <c r="G129" s="50">
        <f>IF($D$114=G$120,ABS($H$114),0)*($D$113="Oui")</f>
        <v/>
      </c>
      <c r="H129" s="50">
        <f>IF($D$114=H$120,ABS($H$114),0)*($D$113="Oui")</f>
        <v/>
      </c>
      <c r="I129" s="50">
        <f>IF($D$114=I$120,ABS($H$114),0)*($D$113="Oui")</f>
        <v/>
      </c>
      <c r="J129" s="50">
        <f>IF($D$114=J$120,ABS($H$114),0)*($D$113="Oui")</f>
        <v/>
      </c>
      <c r="K129" s="50">
        <f>IF($D$114=K$120,ABS($H$114),0)*($D$113="Oui")</f>
        <v/>
      </c>
      <c r="L129" s="50">
        <f>IF($D$114=L$120,ABS($H$114),0)*($D$113="Oui")</f>
        <v/>
      </c>
      <c r="M129" s="50">
        <f>IF($D$114=M$120,ABS($H$114),0)*($D$113="Oui")</f>
        <v/>
      </c>
      <c r="N129" s="50">
        <f>IF($D$114=N$120,ABS($H$114),0)*($D$113="Oui")</f>
        <v/>
      </c>
      <c r="O129" s="50">
        <f>IF($D$114=O$120,ABS($H$114),0)*($D$113="Oui")</f>
        <v/>
      </c>
      <c r="P129" s="50">
        <f>IF($D$114=P$120,ABS($H$114),0)*($D$113="Oui")</f>
        <v/>
      </c>
      <c r="Q129" s="50">
        <f>IF($D$114=Q$120,ABS($H$114),0)*($D$113="Oui")</f>
        <v/>
      </c>
      <c r="R129" s="50">
        <f>IF($D$114=R$120,ABS($H$114),0)*($D$113="Oui")</f>
        <v/>
      </c>
      <c r="S129" s="50">
        <f>IF($D$114=S$120,ABS($H$114),0)*($D$113="Oui")</f>
        <v/>
      </c>
      <c r="T129" s="50">
        <f>IF($D$114=T$120,ABS($H$114),0)*($D$113="Oui")</f>
        <v/>
      </c>
      <c r="U129" s="50">
        <f>IF($D$114=U$120,ABS($H$114),0)*($D$113="Oui")</f>
        <v/>
      </c>
      <c r="V129" s="50">
        <f>IF($D$114=V$120,ABS($H$114),0)*($D$113="Oui")</f>
        <v/>
      </c>
      <c r="W129" s="50">
        <f>IF($D$114=W$120,ABS($H$114),0)*($D$113="Oui")</f>
        <v/>
      </c>
      <c r="X129" s="50">
        <f>IF($D$114=X$120,ABS($H$114),0)*($D$113="Oui")</f>
        <v/>
      </c>
      <c r="Y129" s="50">
        <f>IF($D$114=Y$120,ABS($H$114),0)*($D$113="Oui")</f>
        <v/>
      </c>
      <c r="Z129" s="50">
        <f>IF($D$114=Z$120,ABS($H$114),0)*($D$113="Oui")</f>
        <v/>
      </c>
      <c r="AA129" s="50">
        <f>IF($D$114=AA$120,ABS($H$114),0)*($D$113="Oui")</f>
        <v/>
      </c>
      <c r="AB129" s="50">
        <f>IF($D$114=AB$120,ABS($H$114),0)*($D$113="Oui")</f>
        <v/>
      </c>
      <c r="AC129" s="50">
        <f>IF($D$114=AC$120,ABS($H$114),0)*($D$113="Oui")</f>
        <v/>
      </c>
      <c r="AD129" s="50">
        <f>IF($D$114=AD$120,ABS($H$114),0)*($D$113="Oui")</f>
        <v/>
      </c>
    </row>
    <row r="130" hidden="1" s="503">
      <c r="C130" s="40" t="inlineStr">
        <is>
          <t>Déficits antérieurs reportés (Valeur)</t>
        </is>
      </c>
      <c r="D130" s="50">
        <f>$I$113</f>
        <v/>
      </c>
      <c r="E130" s="50">
        <f>IF($D$114=E$120,ABS($I$114),0)*($D$113="Oui")</f>
        <v/>
      </c>
      <c r="F130" s="50">
        <f>IF($D$114=F$120,ABS($I$114),0)*($D$113="Oui")</f>
        <v/>
      </c>
      <c r="G130" s="50">
        <f>IF($D$114=G$120,ABS($I$114),0)*($D$113="Oui")</f>
        <v/>
      </c>
      <c r="H130" s="50">
        <f>IF($D$114=H$120,ABS($I$114),0)*($D$113="Oui")</f>
        <v/>
      </c>
      <c r="I130" s="50">
        <f>IF($D$114=I$120,ABS($I$114),0)*($D$113="Oui")</f>
        <v/>
      </c>
      <c r="J130" s="50">
        <f>IF($D$114=J$120,ABS($I$114),0)*($D$113="Oui")</f>
        <v/>
      </c>
      <c r="K130" s="50">
        <f>IF($D$114=K$120,ABS($I$114),0)*($D$113="Oui")</f>
        <v/>
      </c>
      <c r="L130" s="50">
        <f>IF($D$114=L$120,ABS($I$114),0)*($D$113="Oui")</f>
        <v/>
      </c>
      <c r="M130" s="50">
        <f>IF($D$114=M$120,ABS($I$114),0)*($D$113="Oui")</f>
        <v/>
      </c>
      <c r="N130" s="50">
        <f>IF($D$114=N$120,ABS($I$114),0)*($D$113="Oui")</f>
        <v/>
      </c>
      <c r="O130" s="50">
        <f>IF($D$114=O$120,ABS($I$114),0)*($D$113="Oui")</f>
        <v/>
      </c>
      <c r="P130" s="50">
        <f>IF($D$114=P$120,ABS($I$114),0)*($D$113="Oui")</f>
        <v/>
      </c>
      <c r="Q130" s="50">
        <f>IF($D$114=Q$120,ABS($I$114),0)*($D$113="Oui")</f>
        <v/>
      </c>
      <c r="R130" s="50">
        <f>IF($D$114=R$120,ABS($I$114),0)*($D$113="Oui")</f>
        <v/>
      </c>
      <c r="S130" s="50">
        <f>IF($D$114=S$120,ABS($I$114),0)*($D$113="Oui")</f>
        <v/>
      </c>
      <c r="T130" s="50">
        <f>IF($D$114=T$120,ABS($I$114),0)*($D$113="Oui")</f>
        <v/>
      </c>
      <c r="U130" s="50">
        <f>IF($D$114=U$120,ABS($I$114),0)*($D$113="Oui")</f>
        <v/>
      </c>
      <c r="V130" s="50">
        <f>IF($D$114=V$120,ABS($I$114),0)*($D$113="Oui")</f>
        <v/>
      </c>
      <c r="W130" s="50">
        <f>IF($D$114=W$120,ABS($I$114),0)*($D$113="Oui")</f>
        <v/>
      </c>
      <c r="X130" s="50">
        <f>IF($D$114=X$120,ABS($I$114),0)*($D$113="Oui")</f>
        <v/>
      </c>
      <c r="Y130" s="50">
        <f>IF($D$114=Y$120,ABS($I$114),0)*($D$113="Oui")</f>
        <v/>
      </c>
      <c r="Z130" s="50">
        <f>IF($D$114=Z$120,ABS($I$114),0)*($D$113="Oui")</f>
        <v/>
      </c>
      <c r="AA130" s="50">
        <f>IF($D$114=AA$120,ABS($I$114),0)*($D$113="Oui")</f>
        <v/>
      </c>
      <c r="AB130" s="50">
        <f>IF($D$114=AB$120,ABS($I$114),0)*($D$113="Oui")</f>
        <v/>
      </c>
      <c r="AC130" s="50">
        <f>IF($D$114=AC$120,ABS($I$114),0)*($D$113="Oui")</f>
        <v/>
      </c>
      <c r="AD130" s="50">
        <f>IF($D$114=AD$120,ABS($I$114),0)*($D$113="Oui")</f>
        <v/>
      </c>
    </row>
    <row r="131" hidden="1" s="503">
      <c r="C131" s="40" t="inlineStr">
        <is>
          <t>Déficits antérieurs reportés (Valeur)</t>
        </is>
      </c>
      <c r="D131" s="50">
        <f>$J$113</f>
        <v/>
      </c>
      <c r="E131" s="50">
        <f>IF($D$114=E$120,ABS($J$114),0)*($D$113="Oui")</f>
        <v/>
      </c>
      <c r="F131" s="50">
        <f>IF($D$114=F$120,ABS($J$114),0)*($D$113="Oui")</f>
        <v/>
      </c>
      <c r="G131" s="50">
        <f>IF($D$114=G$120,ABS($J$114),0)*($D$113="Oui")</f>
        <v/>
      </c>
      <c r="H131" s="50">
        <f>IF($D$114=H$120,ABS($J$114),0)*($D$113="Oui")</f>
        <v/>
      </c>
      <c r="I131" s="50">
        <f>IF($D$114=I$120,ABS($J$114),0)*($D$113="Oui")</f>
        <v/>
      </c>
      <c r="J131" s="50">
        <f>IF($D$114=J$120,ABS($J$114),0)*($D$113="Oui")</f>
        <v/>
      </c>
      <c r="K131" s="50">
        <f>IF($D$114=K$120,ABS($J$114),0)*($D$113="Oui")</f>
        <v/>
      </c>
      <c r="L131" s="50">
        <f>IF($D$114=L$120,ABS($J$114),0)*($D$113="Oui")</f>
        <v/>
      </c>
      <c r="M131" s="50">
        <f>IF($D$114=M$120,ABS($J$114),0)*($D$113="Oui")</f>
        <v/>
      </c>
      <c r="N131" s="50">
        <f>IF($D$114=N$120,ABS($J$114),0)*($D$113="Oui")</f>
        <v/>
      </c>
      <c r="O131" s="50">
        <f>IF($D$114=O$120,ABS($J$114),0)*($D$113="Oui")</f>
        <v/>
      </c>
      <c r="P131" s="50">
        <f>IF($D$114=P$120,ABS($J$114),0)*($D$113="Oui")</f>
        <v/>
      </c>
      <c r="Q131" s="50">
        <f>IF($D$114=Q$120,ABS($J$114),0)*($D$113="Oui")</f>
        <v/>
      </c>
      <c r="R131" s="50">
        <f>IF($D$114=R$120,ABS($J$114),0)*($D$113="Oui")</f>
        <v/>
      </c>
      <c r="S131" s="50">
        <f>IF($D$114=S$120,ABS($J$114),0)*($D$113="Oui")</f>
        <v/>
      </c>
      <c r="T131" s="50">
        <f>IF($D$114=T$120,ABS($J$114),0)*($D$113="Oui")</f>
        <v/>
      </c>
      <c r="U131" s="50">
        <f>IF($D$114=U$120,ABS($J$114),0)*($D$113="Oui")</f>
        <v/>
      </c>
      <c r="V131" s="50">
        <f>IF($D$114=V$120,ABS($J$114),0)*($D$113="Oui")</f>
        <v/>
      </c>
      <c r="W131" s="50">
        <f>IF($D$114=W$120,ABS($J$114),0)*($D$113="Oui")</f>
        <v/>
      </c>
      <c r="X131" s="50">
        <f>IF($D$114=X$120,ABS($J$114),0)*($D$113="Oui")</f>
        <v/>
      </c>
      <c r="Y131" s="50">
        <f>IF($D$114=Y$120,ABS($J$114),0)*($D$113="Oui")</f>
        <v/>
      </c>
      <c r="Z131" s="50">
        <f>IF($D$114=Z$120,ABS($J$114),0)*($D$113="Oui")</f>
        <v/>
      </c>
      <c r="AA131" s="50">
        <f>IF($D$114=AA$120,ABS($J$114),0)*($D$113="Oui")</f>
        <v/>
      </c>
      <c r="AB131" s="50">
        <f>IF($D$114=AB$120,ABS($J$114),0)*($D$113="Oui")</f>
        <v/>
      </c>
      <c r="AC131" s="50">
        <f>IF($D$114=AC$120,ABS($J$114),0)*($D$113="Oui")</f>
        <v/>
      </c>
      <c r="AD131" s="50">
        <f>IF($D$114=AD$120,ABS($J$114),0)*($D$113="Oui")</f>
        <v/>
      </c>
    </row>
    <row r="132" hidden="1" s="503">
      <c r="C132" s="40" t="inlineStr">
        <is>
          <t>Déficits antérieurs reportés (Valeur)</t>
        </is>
      </c>
      <c r="D132" s="50">
        <f>$K$113</f>
        <v/>
      </c>
      <c r="E132" s="50">
        <f>IF($D$114=E$120,ABS($K$114),0)*($D$113="Oui")</f>
        <v/>
      </c>
      <c r="F132" s="50">
        <f>IF($D$114=F$120,ABS($K$114),0)*($D$113="Oui")</f>
        <v/>
      </c>
      <c r="G132" s="50">
        <f>IF($D$114=G$120,ABS($K$114),0)*($D$113="Oui")</f>
        <v/>
      </c>
      <c r="H132" s="50">
        <f>IF($D$114=H$120,ABS($K$114),0)*($D$113="Oui")</f>
        <v/>
      </c>
      <c r="I132" s="50">
        <f>IF($D$114=I$120,ABS($K$114),0)*($D$113="Oui")</f>
        <v/>
      </c>
      <c r="J132" s="50">
        <f>IF($D$114=J$120,ABS($K$114),0)*($D$113="Oui")</f>
        <v/>
      </c>
      <c r="K132" s="50">
        <f>IF($D$114=K$120,ABS($K$114),0)*($D$113="Oui")</f>
        <v/>
      </c>
      <c r="L132" s="50">
        <f>IF($D$114=L$120,ABS($K$114),0)*($D$113="Oui")</f>
        <v/>
      </c>
      <c r="M132" s="50">
        <f>IF($D$114=M$120,ABS($K$114),0)*($D$113="Oui")</f>
        <v/>
      </c>
      <c r="N132" s="50">
        <f>IF($D$114=N$120,ABS($K$114),0)*($D$113="Oui")</f>
        <v/>
      </c>
      <c r="O132" s="50">
        <f>IF($D$114=O$120,ABS($K$114),0)*($D$113="Oui")</f>
        <v/>
      </c>
      <c r="P132" s="50">
        <f>IF($D$114=P$120,ABS($K$114),0)*($D$113="Oui")</f>
        <v/>
      </c>
      <c r="Q132" s="50">
        <f>IF($D$114=Q$120,ABS($K$114),0)*($D$113="Oui")</f>
        <v/>
      </c>
      <c r="R132" s="50">
        <f>IF($D$114=R$120,ABS($K$114),0)*($D$113="Oui")</f>
        <v/>
      </c>
      <c r="S132" s="50">
        <f>IF($D$114=S$120,ABS($K$114),0)*($D$113="Oui")</f>
        <v/>
      </c>
      <c r="T132" s="50">
        <f>IF($D$114=T$120,ABS($K$114),0)*($D$113="Oui")</f>
        <v/>
      </c>
      <c r="U132" s="50">
        <f>IF($D$114=U$120,ABS($K$114),0)*($D$113="Oui")</f>
        <v/>
      </c>
      <c r="V132" s="50">
        <f>IF($D$114=V$120,ABS($K$114),0)*($D$113="Oui")</f>
        <v/>
      </c>
      <c r="W132" s="50">
        <f>IF($D$114=W$120,ABS($K$114),0)*($D$113="Oui")</f>
        <v/>
      </c>
      <c r="X132" s="50">
        <f>IF($D$114=X$120,ABS($K$114),0)*($D$113="Oui")</f>
        <v/>
      </c>
      <c r="Y132" s="50">
        <f>IF($D$114=Y$120,ABS($K$114),0)*($D$113="Oui")</f>
        <v/>
      </c>
      <c r="Z132" s="50">
        <f>IF($D$114=Z$120,ABS($K$114),0)*($D$113="Oui")</f>
        <v/>
      </c>
      <c r="AA132" s="50">
        <f>IF($D$114=AA$120,ABS($K$114),0)*($D$113="Oui")</f>
        <v/>
      </c>
      <c r="AB132" s="50">
        <f>IF($D$114=AB$120,ABS($K$114),0)*($D$113="Oui")</f>
        <v/>
      </c>
      <c r="AC132" s="50">
        <f>IF($D$114=AC$120,ABS($K$114),0)*($D$113="Oui")</f>
        <v/>
      </c>
      <c r="AD132" s="50">
        <f>IF($D$114=AD$120,ABS($K$114),0)*($D$113="Oui")</f>
        <v/>
      </c>
    </row>
    <row r="133" hidden="1" s="503">
      <c r="C133" s="40" t="inlineStr">
        <is>
          <t>Déficits antérieurs reportés (Valeur)</t>
        </is>
      </c>
      <c r="D133" s="50">
        <f>$L$113</f>
        <v/>
      </c>
      <c r="E133" s="50">
        <f>IF($D$114=E$120,ABS($L$114),0)*($D$113="Oui")</f>
        <v/>
      </c>
      <c r="F133" s="50">
        <f>IF($D$114=F$120,ABS($L$114),0)*($D$113="Oui")</f>
        <v/>
      </c>
      <c r="G133" s="50">
        <f>IF($D$114=G$120,ABS($L$114),0)*($D$113="Oui")</f>
        <v/>
      </c>
      <c r="H133" s="50">
        <f>IF($D$114=H$120,ABS($L$114),0)*($D$113="Oui")</f>
        <v/>
      </c>
      <c r="I133" s="50">
        <f>IF($D$114=I$120,ABS($L$114),0)*($D$113="Oui")</f>
        <v/>
      </c>
      <c r="J133" s="50">
        <f>IF($D$114=J$120,ABS($L$114),0)*($D$113="Oui")</f>
        <v/>
      </c>
      <c r="K133" s="50">
        <f>IF($D$114=K$120,ABS($L$114),0)*($D$113="Oui")</f>
        <v/>
      </c>
      <c r="L133" s="50">
        <f>IF($D$114=L$120,ABS($L$114),0)*($D$113="Oui")</f>
        <v/>
      </c>
      <c r="M133" s="50">
        <f>IF($D$114=M$120,ABS($L$114),0)*($D$113="Oui")</f>
        <v/>
      </c>
      <c r="N133" s="50">
        <f>IF($D$114=N$120,ABS($L$114),0)*($D$113="Oui")</f>
        <v/>
      </c>
      <c r="O133" s="50">
        <f>IF($D$114=O$120,ABS($L$114),0)*($D$113="Oui")</f>
        <v/>
      </c>
      <c r="P133" s="50">
        <f>IF($D$114=P$120,ABS($L$114),0)*($D$113="Oui")</f>
        <v/>
      </c>
      <c r="Q133" s="50">
        <f>IF($D$114=Q$120,ABS($L$114),0)*($D$113="Oui")</f>
        <v/>
      </c>
      <c r="R133" s="50">
        <f>IF($D$114=R$120,ABS($L$114),0)*($D$113="Oui")</f>
        <v/>
      </c>
      <c r="S133" s="50">
        <f>IF($D$114=S$120,ABS($L$114),0)*($D$113="Oui")</f>
        <v/>
      </c>
      <c r="T133" s="50">
        <f>IF($D$114=T$120,ABS($L$114),0)*($D$113="Oui")</f>
        <v/>
      </c>
      <c r="U133" s="50">
        <f>IF($D$114=U$120,ABS($L$114),0)*($D$113="Oui")</f>
        <v/>
      </c>
      <c r="V133" s="50">
        <f>IF($D$114=V$120,ABS($L$114),0)*($D$113="Oui")</f>
        <v/>
      </c>
      <c r="W133" s="50">
        <f>IF($D$114=W$120,ABS($L$114),0)*($D$113="Oui")</f>
        <v/>
      </c>
      <c r="X133" s="50">
        <f>IF($D$114=X$120,ABS($L$114),0)*($D$113="Oui")</f>
        <v/>
      </c>
      <c r="Y133" s="50">
        <f>IF($D$114=Y$120,ABS($L$114),0)*($D$113="Oui")</f>
        <v/>
      </c>
      <c r="Z133" s="50">
        <f>IF($D$114=Z$120,ABS($L$114),0)*($D$113="Oui")</f>
        <v/>
      </c>
      <c r="AA133" s="50">
        <f>IF($D$114=AA$120,ABS($L$114),0)*($D$113="Oui")</f>
        <v/>
      </c>
      <c r="AB133" s="50">
        <f>IF($D$114=AB$120,ABS($L$114),0)*($D$113="Oui")</f>
        <v/>
      </c>
      <c r="AC133" s="50">
        <f>IF($D$114=AC$120,ABS($L$114),0)*($D$113="Oui")</f>
        <v/>
      </c>
      <c r="AD133" s="50">
        <f>IF($D$114=AD$120,ABS($L$114),0)*($D$113="Oui")</f>
        <v/>
      </c>
    </row>
    <row r="134" hidden="1" s="503">
      <c r="C134" s="40" t="inlineStr">
        <is>
          <t>Déficits antérieurs reportés (Valeur)</t>
        </is>
      </c>
      <c r="D134" s="50">
        <f>$M$113</f>
        <v/>
      </c>
      <c r="E134" s="50">
        <f>IF($D$114=E$120,ABS($M$114),0)*($D$113="Oui")</f>
        <v/>
      </c>
      <c r="F134" s="50">
        <f>IF($D$114=F$120,ABS($M$114),0)*($D$113="Oui")</f>
        <v/>
      </c>
      <c r="G134" s="50">
        <f>IF($D$114=G$120,ABS($M$114),0)*($D$113="Oui")</f>
        <v/>
      </c>
      <c r="H134" s="50">
        <f>IF($D$114=H$120,ABS($M$114),0)*($D$113="Oui")</f>
        <v/>
      </c>
      <c r="I134" s="50">
        <f>IF($D$114=I$120,ABS($M$114),0)*($D$113="Oui")</f>
        <v/>
      </c>
      <c r="J134" s="50">
        <f>IF($D$114=J$120,ABS($M$114),0)*($D$113="Oui")</f>
        <v/>
      </c>
      <c r="K134" s="50">
        <f>IF($D$114=K$120,ABS($M$114),0)*($D$113="Oui")</f>
        <v/>
      </c>
      <c r="L134" s="50">
        <f>IF($D$114=L$120,ABS($M$114),0)*($D$113="Oui")</f>
        <v/>
      </c>
      <c r="M134" s="50">
        <f>IF($D$114=M$120,ABS($M$114),0)*($D$113="Oui")</f>
        <v/>
      </c>
      <c r="N134" s="50">
        <f>IF($D$114=N$120,ABS($M$114),0)*($D$113="Oui")</f>
        <v/>
      </c>
      <c r="O134" s="50">
        <f>IF($D$114=O$120,ABS($M$114),0)*($D$113="Oui")</f>
        <v/>
      </c>
      <c r="P134" s="50">
        <f>IF($D$114=P$120,ABS($M$114),0)*($D$113="Oui")</f>
        <v/>
      </c>
      <c r="Q134" s="50">
        <f>IF($D$114=Q$120,ABS($M$114),0)*($D$113="Oui")</f>
        <v/>
      </c>
      <c r="R134" s="50">
        <f>IF($D$114=R$120,ABS($M$114),0)*($D$113="Oui")</f>
        <v/>
      </c>
      <c r="S134" s="50">
        <f>IF($D$114=S$120,ABS($M$114),0)*($D$113="Oui")</f>
        <v/>
      </c>
      <c r="T134" s="50">
        <f>IF($D$114=T$120,ABS($M$114),0)*($D$113="Oui")</f>
        <v/>
      </c>
      <c r="U134" s="50">
        <f>IF($D$114=U$120,ABS($M$114),0)*($D$113="Oui")</f>
        <v/>
      </c>
      <c r="V134" s="50">
        <f>IF($D$114=V$120,ABS($M$114),0)*($D$113="Oui")</f>
        <v/>
      </c>
      <c r="W134" s="50">
        <f>IF($D$114=W$120,ABS($M$114),0)*($D$113="Oui")</f>
        <v/>
      </c>
      <c r="X134" s="50">
        <f>IF($D$114=X$120,ABS($M$114),0)*($D$113="Oui")</f>
        <v/>
      </c>
      <c r="Y134" s="50">
        <f>IF($D$114=Y$120,ABS($M$114),0)*($D$113="Oui")</f>
        <v/>
      </c>
      <c r="Z134" s="50">
        <f>IF($D$114=Z$120,ABS($M$114),0)*($D$113="Oui")</f>
        <v/>
      </c>
      <c r="AA134" s="50">
        <f>IF($D$114=AA$120,ABS($M$114),0)*($D$113="Oui")</f>
        <v/>
      </c>
      <c r="AB134" s="50">
        <f>IF($D$114=AB$120,ABS($M$114),0)*($D$113="Oui")</f>
        <v/>
      </c>
      <c r="AC134" s="50">
        <f>IF($D$114=AC$120,ABS($M$114),0)*($D$113="Oui")</f>
        <v/>
      </c>
      <c r="AD134" s="50">
        <f>IF($D$114=AD$120,ABS($M$114),0)*($D$113="Oui")</f>
        <v/>
      </c>
    </row>
    <row r="135" hidden="1" s="503">
      <c r="C135" s="40" t="inlineStr">
        <is>
          <t>Déficits antérieurs reportés (Valeur)</t>
        </is>
      </c>
      <c r="D135" s="50">
        <f>$N$113</f>
        <v/>
      </c>
      <c r="E135" s="50">
        <f>IF($D$114=E$120,ABS($N$114),0)*($D$113="Oui")</f>
        <v/>
      </c>
      <c r="F135" s="50">
        <f>IF($D$114=F$120,ABS($N$114),0)*($D$113="Oui")</f>
        <v/>
      </c>
      <c r="G135" s="50">
        <f>IF($D$114=G$120,ABS($N$114),0)*($D$113="Oui")</f>
        <v/>
      </c>
      <c r="H135" s="50">
        <f>IF($D$114=H$120,ABS($N$114),0)*($D$113="Oui")</f>
        <v/>
      </c>
      <c r="I135" s="50">
        <f>IF($D$114=I$120,ABS($N$114),0)*($D$113="Oui")</f>
        <v/>
      </c>
      <c r="J135" s="50">
        <f>IF($D$114=J$120,ABS($N$114),0)*($D$113="Oui")</f>
        <v/>
      </c>
      <c r="K135" s="50">
        <f>IF($D$114=K$120,ABS($N$114),0)*($D$113="Oui")</f>
        <v/>
      </c>
      <c r="L135" s="50">
        <f>IF($D$114=L$120,ABS($N$114),0)*($D$113="Oui")</f>
        <v/>
      </c>
      <c r="M135" s="50">
        <f>IF($D$114=M$120,ABS($N$114),0)*($D$113="Oui")</f>
        <v/>
      </c>
      <c r="N135" s="50">
        <f>IF($D$114=N$120,ABS($N$114),0)*($D$113="Oui")</f>
        <v/>
      </c>
      <c r="O135" s="50">
        <f>IF($D$114=O$120,ABS($N$114),0)*($D$113="Oui")</f>
        <v/>
      </c>
      <c r="P135" s="50">
        <f>IF($D$114=P$120,ABS($N$114),0)*($D$113="Oui")</f>
        <v/>
      </c>
      <c r="Q135" s="50">
        <f>IF($D$114=Q$120,ABS($N$114),0)*($D$113="Oui")</f>
        <v/>
      </c>
      <c r="R135" s="50">
        <f>IF($D$114=R$120,ABS($N$114),0)*($D$113="Oui")</f>
        <v/>
      </c>
      <c r="S135" s="50">
        <f>IF($D$114=S$120,ABS($N$114),0)*($D$113="Oui")</f>
        <v/>
      </c>
      <c r="T135" s="50">
        <f>IF($D$114=T$120,ABS($N$114),0)*($D$113="Oui")</f>
        <v/>
      </c>
      <c r="U135" s="50">
        <f>IF($D$114=U$120,ABS($N$114),0)*($D$113="Oui")</f>
        <v/>
      </c>
      <c r="V135" s="50">
        <f>IF($D$114=V$120,ABS($N$114),0)*($D$113="Oui")</f>
        <v/>
      </c>
      <c r="W135" s="50">
        <f>IF($D$114=W$120,ABS($N$114),0)*($D$113="Oui")</f>
        <v/>
      </c>
      <c r="X135" s="50">
        <f>IF($D$114=X$120,ABS($N$114),0)*($D$113="Oui")</f>
        <v/>
      </c>
      <c r="Y135" s="50">
        <f>IF($D$114=Y$120,ABS($N$114),0)*($D$113="Oui")</f>
        <v/>
      </c>
      <c r="Z135" s="50">
        <f>IF($D$114=Z$120,ABS($N$114),0)*($D$113="Oui")</f>
        <v/>
      </c>
      <c r="AA135" s="50">
        <f>IF($D$114=AA$120,ABS($N$114),0)*($D$113="Oui")</f>
        <v/>
      </c>
      <c r="AB135" s="50">
        <f>IF($D$114=AB$120,ABS($N$114),0)*($D$113="Oui")</f>
        <v/>
      </c>
      <c r="AC135" s="50">
        <f>IF($D$114=AC$120,ABS($N$114),0)*($D$113="Oui")</f>
        <v/>
      </c>
      <c r="AD135" s="50">
        <f>IF($D$114=AD$120,ABS($N$114),0)*($D$113="Oui")</f>
        <v/>
      </c>
    </row>
    <row r="136" hidden="1" s="503">
      <c r="C136" s="40" t="inlineStr">
        <is>
          <t>Déficits antérieurs reportés (Valeur)</t>
        </is>
      </c>
      <c r="D136" s="50">
        <f>$O$113</f>
        <v/>
      </c>
      <c r="E136" s="50">
        <f>IF($D$114=E$120,ABS($O$114),0)*($D$113="Oui")</f>
        <v/>
      </c>
      <c r="F136" s="50">
        <f>IF($D$114=F$120,ABS($O$114),0)*($D$113="Oui")</f>
        <v/>
      </c>
      <c r="G136" s="50">
        <f>IF($D$114=G$120,ABS($O$114),0)*($D$113="Oui")</f>
        <v/>
      </c>
      <c r="H136" s="50">
        <f>IF($D$114=H$120,ABS($O$114),0)*($D$113="Oui")</f>
        <v/>
      </c>
      <c r="I136" s="50">
        <f>IF($D$114=I$120,ABS($O$114),0)*($D$113="Oui")</f>
        <v/>
      </c>
      <c r="J136" s="50">
        <f>IF($D$114=J$120,ABS($O$114),0)*($D$113="Oui")</f>
        <v/>
      </c>
      <c r="K136" s="50">
        <f>IF($D$114=K$120,ABS($O$114),0)*($D$113="Oui")</f>
        <v/>
      </c>
      <c r="L136" s="50">
        <f>IF($D$114=L$120,ABS($O$114),0)*($D$113="Oui")</f>
        <v/>
      </c>
      <c r="M136" s="50">
        <f>IF($D$114=M$120,ABS($O$114),0)*($D$113="Oui")</f>
        <v/>
      </c>
      <c r="N136" s="50">
        <f>IF($D$114=N$120,ABS($O$114),0)*($D$113="Oui")</f>
        <v/>
      </c>
      <c r="O136" s="50">
        <f>IF($D$114=O$120,ABS($O$114),0)*($D$113="Oui")</f>
        <v/>
      </c>
      <c r="P136" s="50">
        <f>IF($D$114=P$120,ABS($O$114),0)*($D$113="Oui")</f>
        <v/>
      </c>
      <c r="Q136" s="50">
        <f>IF($D$114=Q$120,ABS($O$114),0)*($D$113="Oui")</f>
        <v/>
      </c>
      <c r="R136" s="50">
        <f>IF($D$114=R$120,ABS($O$114),0)*($D$113="Oui")</f>
        <v/>
      </c>
      <c r="S136" s="50">
        <f>IF($D$114=S$120,ABS($O$114),0)*($D$113="Oui")</f>
        <v/>
      </c>
      <c r="T136" s="50">
        <f>IF($D$114=T$120,ABS($O$114),0)*($D$113="Oui")</f>
        <v/>
      </c>
      <c r="U136" s="50">
        <f>IF($D$114=U$120,ABS($O$114),0)*($D$113="Oui")</f>
        <v/>
      </c>
      <c r="V136" s="50">
        <f>IF($D$114=V$120,ABS($O$114),0)*($D$113="Oui")</f>
        <v/>
      </c>
      <c r="W136" s="50">
        <f>IF($D$114=W$120,ABS($O$114),0)*($D$113="Oui")</f>
        <v/>
      </c>
      <c r="X136" s="50">
        <f>IF($D$114=X$120,ABS($O$114),0)*($D$113="Oui")</f>
        <v/>
      </c>
      <c r="Y136" s="50">
        <f>IF($D$114=Y$120,ABS($O$114),0)*($D$113="Oui")</f>
        <v/>
      </c>
      <c r="Z136" s="50">
        <f>IF($D$114=Z$120,ABS($O$114),0)*($D$113="Oui")</f>
        <v/>
      </c>
      <c r="AA136" s="50">
        <f>IF($D$114=AA$120,ABS($O$114),0)*($D$113="Oui")</f>
        <v/>
      </c>
      <c r="AB136" s="50">
        <f>IF($D$114=AB$120,ABS($O$114),0)*($D$113="Oui")</f>
        <v/>
      </c>
      <c r="AC136" s="50">
        <f>IF($D$114=AC$120,ABS($O$114),0)*($D$113="Oui")</f>
        <v/>
      </c>
      <c r="AD136" s="50">
        <f>IF($D$114=AD$120,ABS($O$114),0)*($D$113="Oui")</f>
        <v/>
      </c>
    </row>
    <row r="137" hidden="1" s="503">
      <c r="C137" s="40" t="inlineStr">
        <is>
          <t>Déficits antérieurs reportés (Valeur)</t>
        </is>
      </c>
      <c r="D137" s="50">
        <f>$P$113</f>
        <v/>
      </c>
      <c r="E137" s="50">
        <f>IF($D$114=E$120,ABS($P$114),0)*($D$113="Oui")</f>
        <v/>
      </c>
      <c r="F137" s="50">
        <f>IF($D$114=F$120,ABS($P$114),0)*($D$113="Oui")</f>
        <v/>
      </c>
      <c r="G137" s="50">
        <f>IF($D$114=G$120,ABS($P$114),0)*($D$113="Oui")</f>
        <v/>
      </c>
      <c r="H137" s="50">
        <f>IF($D$114=H$120,ABS($P$114),0)*($D$113="Oui")</f>
        <v/>
      </c>
      <c r="I137" s="50">
        <f>IF($D$114=I$120,ABS($P$114),0)*($D$113="Oui")</f>
        <v/>
      </c>
      <c r="J137" s="50">
        <f>IF($D$114=J$120,ABS($P$114),0)*($D$113="Oui")</f>
        <v/>
      </c>
      <c r="K137" s="50">
        <f>IF($D$114=K$120,ABS($P$114),0)*($D$113="Oui")</f>
        <v/>
      </c>
      <c r="L137" s="50">
        <f>IF($D$114=L$120,ABS($P$114),0)*($D$113="Oui")</f>
        <v/>
      </c>
      <c r="M137" s="50">
        <f>IF($D$114=M$120,ABS($P$114),0)*($D$113="Oui")</f>
        <v/>
      </c>
      <c r="N137" s="50">
        <f>IF($D$114=N$120,ABS($P$114),0)*($D$113="Oui")</f>
        <v/>
      </c>
      <c r="O137" s="50">
        <f>IF($D$114=O$120,ABS($P$114),0)*($D$113="Oui")</f>
        <v/>
      </c>
      <c r="P137" s="50">
        <f>IF($D$114=P$120,ABS($P$114),0)*($D$113="Oui")</f>
        <v/>
      </c>
      <c r="Q137" s="50">
        <f>IF($D$114=Q$120,ABS($P$114),0)*($D$113="Oui")</f>
        <v/>
      </c>
      <c r="R137" s="50">
        <f>IF($D$114=R$120,ABS($P$114),0)*($D$113="Oui")</f>
        <v/>
      </c>
      <c r="S137" s="50">
        <f>IF($D$114=S$120,ABS($P$114),0)*($D$113="Oui")</f>
        <v/>
      </c>
      <c r="T137" s="50">
        <f>IF($D$114=T$120,ABS($P$114),0)*($D$113="Oui")</f>
        <v/>
      </c>
      <c r="U137" s="50">
        <f>IF($D$114=U$120,ABS($P$114),0)*($D$113="Oui")</f>
        <v/>
      </c>
      <c r="V137" s="50">
        <f>IF($D$114=V$120,ABS($P$114),0)*($D$113="Oui")</f>
        <v/>
      </c>
      <c r="W137" s="50">
        <f>IF($D$114=W$120,ABS($P$114),0)*($D$113="Oui")</f>
        <v/>
      </c>
      <c r="X137" s="50">
        <f>IF($D$114=X$120,ABS($P$114),0)*($D$113="Oui")</f>
        <v/>
      </c>
      <c r="Y137" s="50">
        <f>IF($D$114=Y$120,ABS($P$114),0)*($D$113="Oui")</f>
        <v/>
      </c>
      <c r="Z137" s="50">
        <f>IF($D$114=Z$120,ABS($P$114),0)*($D$113="Oui")</f>
        <v/>
      </c>
      <c r="AA137" s="50">
        <f>IF($D$114=AA$120,ABS($P$114),0)*($D$113="Oui")</f>
        <v/>
      </c>
      <c r="AB137" s="50">
        <f>IF($D$114=AB$120,ABS($P$114),0)*($D$113="Oui")</f>
        <v/>
      </c>
      <c r="AC137" s="50">
        <f>IF($D$114=AC$120,ABS($P$114),0)*($D$113="Oui")</f>
        <v/>
      </c>
      <c r="AD137" s="50">
        <f>IF($D$114=AD$120,ABS($P$114),0)*($D$113="Oui")</f>
        <v/>
      </c>
    </row>
    <row r="138" hidden="1" s="503">
      <c r="C138" s="40" t="inlineStr">
        <is>
          <t>Déficits antérieurs reportés (Valeur)</t>
        </is>
      </c>
      <c r="D138" s="50">
        <f>$Q$113</f>
        <v/>
      </c>
      <c r="E138" s="50">
        <f>IF($D$114=E$120,ABS($Q$114),0)*($D$113="Oui")</f>
        <v/>
      </c>
      <c r="F138" s="50">
        <f>IF($D$114=F$120,ABS($Q$114),0)*($D$113="Oui")</f>
        <v/>
      </c>
      <c r="G138" s="50">
        <f>IF($D$114=G$120,ABS($Q$114),0)*($D$113="Oui")</f>
        <v/>
      </c>
      <c r="H138" s="50">
        <f>IF($D$114=H$120,ABS($Q$114),0)*($D$113="Oui")</f>
        <v/>
      </c>
      <c r="I138" s="50">
        <f>IF($D$114=I$120,ABS($Q$114),0)*($D$113="Oui")</f>
        <v/>
      </c>
      <c r="J138" s="50">
        <f>IF($D$114=J$120,ABS($Q$114),0)*($D$113="Oui")</f>
        <v/>
      </c>
      <c r="K138" s="50">
        <f>IF($D$114=K$120,ABS($Q$114),0)*($D$113="Oui")</f>
        <v/>
      </c>
      <c r="L138" s="50">
        <f>IF($D$114=L$120,ABS($Q$114),0)*($D$113="Oui")</f>
        <v/>
      </c>
      <c r="M138" s="50">
        <f>IF($D$114=M$120,ABS($Q$114),0)*($D$113="Oui")</f>
        <v/>
      </c>
      <c r="N138" s="50">
        <f>IF($D$114=N$120,ABS($Q$114),0)*($D$113="Oui")</f>
        <v/>
      </c>
      <c r="O138" s="50">
        <f>IF($D$114=O$120,ABS($Q$114),0)*($D$113="Oui")</f>
        <v/>
      </c>
      <c r="P138" s="50">
        <f>IF($D$114=P$120,ABS($Q$114),0)*($D$113="Oui")</f>
        <v/>
      </c>
      <c r="Q138" s="50">
        <f>IF($D$114=Q$120,ABS($Q$114),0)*($D$113="Oui")</f>
        <v/>
      </c>
      <c r="R138" s="50">
        <f>IF($D$114=R$120,ABS($Q$114),0)*($D$113="Oui")</f>
        <v/>
      </c>
      <c r="S138" s="50">
        <f>IF($D$114=S$120,ABS($Q$114),0)*($D$113="Oui")</f>
        <v/>
      </c>
      <c r="T138" s="50">
        <f>IF($D$114=T$120,ABS($Q$114),0)*($D$113="Oui")</f>
        <v/>
      </c>
      <c r="U138" s="50">
        <f>IF($D$114=U$120,ABS($Q$114),0)*($D$113="Oui")</f>
        <v/>
      </c>
      <c r="V138" s="50">
        <f>IF($D$114=V$120,ABS($Q$114),0)*($D$113="Oui")</f>
        <v/>
      </c>
      <c r="W138" s="50">
        <f>IF($D$114=W$120,ABS($Q$114),0)*($D$113="Oui")</f>
        <v/>
      </c>
      <c r="X138" s="50">
        <f>IF($D$114=X$120,ABS($Q$114),0)*($D$113="Oui")</f>
        <v/>
      </c>
      <c r="Y138" s="50">
        <f>IF($D$114=Y$120,ABS($Q$114),0)*($D$113="Oui")</f>
        <v/>
      </c>
      <c r="Z138" s="50">
        <f>IF($D$114=Z$120,ABS($Q$114),0)*($D$113="Oui")</f>
        <v/>
      </c>
      <c r="AA138" s="50">
        <f>IF($D$114=AA$120,ABS($Q$114),0)*($D$113="Oui")</f>
        <v/>
      </c>
      <c r="AB138" s="50">
        <f>IF($D$114=AB$120,ABS($Q$114),0)*($D$113="Oui")</f>
        <v/>
      </c>
      <c r="AC138" s="50">
        <f>IF($D$114=AC$120,ABS($Q$114),0)*($D$113="Oui")</f>
        <v/>
      </c>
      <c r="AD138" s="50">
        <f>IF($D$114=AD$120,ABS($Q$114),0)*($D$113="Oui")</f>
        <v/>
      </c>
    </row>
    <row r="139" hidden="1" s="503">
      <c r="H139" s="41" t="n"/>
      <c r="I139" s="41" t="n"/>
    </row>
    <row r="140" hidden="1" s="503">
      <c r="C140" s="82" t="inlineStr">
        <is>
          <t>Code couleur cases :</t>
        </is>
      </c>
      <c r="H140" s="41" t="n"/>
      <c r="I140" s="41" t="n"/>
    </row>
    <row r="141" hidden="1" s="503">
      <c r="C141" s="540" t="inlineStr">
        <is>
          <t>Case à cliquer avec choix</t>
        </is>
      </c>
    </row>
    <row r="142" hidden="1" s="503">
      <c r="C142" s="541" t="inlineStr">
        <is>
          <t>Case avec saisie</t>
        </is>
      </c>
    </row>
    <row r="143" hidden="1" s="503">
      <c r="C143" s="531" t="inlineStr">
        <is>
          <t>Case avec calcul automatique</t>
        </is>
      </c>
    </row>
  </sheetData>
  <sheetProtection selectLockedCells="1" selectUnlockedCells="1" sheet="1" objects="1" insertRows="1" insertHyperlinks="1" autoFilter="1" scenarios="1" formatColumns="1" deleteColumns="1" insertColumns="1" pivotTables="1" deleteRows="1" formatCells="1" formatRows="1" sort="1" password="B09C"/>
  <mergeCells count="5">
    <mergeCell ref="B78:B84"/>
    <mergeCell ref="B94:B111"/>
    <mergeCell ref="B73:B76"/>
    <mergeCell ref="C2:J2"/>
    <mergeCell ref="B33:B40"/>
  </mergeCells>
  <conditionalFormatting sqref="F113:F114">
    <cfRule type="expression" priority="2" dxfId="0">
      <formula>$G$24="Non"</formula>
    </cfRule>
  </conditionalFormatting>
  <pageMargins left="0.7" right="0.7" top="0.75" bottom="0.75" header="0.3" footer="0.3"/>
  <pageSetup orientation="portrait" paperSize="9"/>
</worksheet>
</file>

<file path=xl/worksheets/sheet6.xml><?xml version="1.0" encoding="utf-8"?>
<worksheet xmlns="http://schemas.openxmlformats.org/spreadsheetml/2006/main">
  <sheetPr codeName="Feuil4">
    <tabColor rgb="FFFF0000"/>
    <outlinePr summaryBelow="1" summaryRight="1"/>
    <pageSetUpPr fitToPage="1"/>
  </sheetPr>
  <dimension ref="A1:BW86"/>
  <sheetViews>
    <sheetView showGridLines="0" showRowColHeaders="0" workbookViewId="0">
      <selection activeCell="G7" sqref="G7:I8"/>
    </sheetView>
  </sheetViews>
  <sheetFormatPr baseColWidth="8" defaultColWidth="11.42578125" defaultRowHeight="13.9"/>
  <cols>
    <col width="2.7109375" customWidth="1" style="12" min="1" max="1"/>
    <col width="11.7109375" customWidth="1" style="13" min="2" max="3"/>
    <col width="11.7109375" customWidth="1" style="4" min="4" max="5"/>
    <col width="12.7109375" customWidth="1" style="4" min="6" max="6"/>
    <col width="11.7109375" customWidth="1" style="12" min="7" max="7"/>
    <col width="11.7109375" customWidth="1" style="391" min="8" max="8"/>
    <col width="11.7109375" customWidth="1" style="12" min="9" max="9"/>
    <col width="12.7109375" customWidth="1" style="12" min="10" max="10"/>
    <col width="11.7109375" customWidth="1" style="391" min="11" max="11"/>
    <col width="11.7109375" customWidth="1" style="12" min="12" max="12"/>
    <col width="11.7109375" customWidth="1" style="391" min="13" max="13"/>
    <col width="11.7109375" customWidth="1" style="12" min="14" max="14"/>
    <col width="10.7109375" customWidth="1" style="12" min="15" max="15"/>
    <col width="12.7109375" customWidth="1" style="12" min="16" max="34"/>
    <col width="11.42578125" customWidth="1" style="12" min="35" max="36"/>
    <col width="11.42578125" customWidth="1" style="13" min="37" max="37"/>
    <col width="11.42578125" customWidth="1" style="12" min="38" max="16384"/>
  </cols>
  <sheetData>
    <row r="1" ht="8.1" customHeight="1" s="503">
      <c r="B1" s="4" t="n"/>
      <c r="D1" s="6" t="n"/>
      <c r="E1" s="6" t="n"/>
      <c r="F1" s="13" t="n"/>
      <c r="G1" s="13" t="n"/>
      <c r="H1" s="13" t="n"/>
      <c r="I1" s="13" t="n"/>
      <c r="J1" s="13" t="n"/>
      <c r="K1" s="13" t="n"/>
      <c r="L1" s="13" t="n"/>
      <c r="M1" s="13" t="n"/>
      <c r="N1" s="13" t="n"/>
    </row>
    <row r="2" ht="51.75" customHeight="1" s="503">
      <c r="B2" s="352" t="inlineStr">
        <is>
          <t>Simulation et paramétrage Liasse
LMNP Excel — Template déclaration LMNP 2026</t>
        </is>
      </c>
    </row>
    <row r="3" ht="15" customHeight="1" s="503" thickBot="1">
      <c r="B3" s="12" t="n"/>
      <c r="C3" s="12" t="n"/>
      <c r="D3" s="12" t="n"/>
      <c r="E3" s="12" t="n"/>
      <c r="F3" s="12" t="n"/>
      <c r="H3" s="12" t="n"/>
      <c r="K3" s="12" t="n"/>
      <c r="M3" s="12" t="n"/>
    </row>
    <row r="4" ht="15" customHeight="1" s="503" thickBot="1">
      <c r="B4" s="542" t="inlineStr">
        <is>
          <t>Simulation Liasse Fiscale des Revenus de l'année :</t>
        </is>
      </c>
      <c r="C4" s="507" t="n"/>
      <c r="D4" s="507" t="n"/>
      <c r="E4" s="507" t="n"/>
      <c r="F4" s="507" t="n"/>
      <c r="G4" s="507" t="n"/>
      <c r="H4" s="507" t="n"/>
      <c r="I4" s="507" t="n"/>
      <c r="J4" s="507" t="n"/>
      <c r="K4" s="507" t="n"/>
      <c r="L4" s="507" t="n"/>
      <c r="M4" s="507" t="n"/>
      <c r="N4" s="508" t="n"/>
    </row>
    <row r="5" ht="6.95" customHeight="1" s="503">
      <c r="B5" s="64" t="n"/>
      <c r="D5" s="12" t="n"/>
      <c r="E5" s="12" t="n"/>
      <c r="F5" s="12" t="n"/>
      <c r="H5" s="12" t="n"/>
      <c r="K5" s="12" t="n"/>
      <c r="M5" s="12" t="n"/>
      <c r="N5" s="65" t="n"/>
    </row>
    <row r="6" ht="15.75" customHeight="1" s="503">
      <c r="B6" s="73" t="n"/>
      <c r="C6" s="12" t="n"/>
      <c r="D6" s="12" t="n"/>
      <c r="E6" s="12" t="n"/>
      <c r="F6" s="12" t="n"/>
      <c r="H6" s="272">
        <f>CONCATENATE("Année fiscale du 01/01/",G7," au 31/12/",G7)</f>
        <v/>
      </c>
      <c r="K6" s="267" t="n"/>
      <c r="N6" s="65" t="n"/>
    </row>
    <row r="7" ht="15" customHeight="1" s="503">
      <c r="B7" s="64" t="n"/>
      <c r="C7" s="12" t="n"/>
      <c r="D7" s="271" t="n"/>
      <c r="E7" s="271" t="n"/>
      <c r="F7" s="271" t="n"/>
      <c r="G7" s="400" t="n">
        <v>2025</v>
      </c>
      <c r="H7" s="513" t="n"/>
      <c r="I7" s="513" t="n"/>
      <c r="J7" s="262" t="n"/>
      <c r="K7" s="268" t="n"/>
      <c r="L7" s="320" t="inlineStr">
        <is>
          <t>Résultat Fiscal LMNP</t>
        </is>
      </c>
      <c r="M7" s="340">
        <f>IFERROR(HLOOKUP(Simu_Liasse!$G$7,$E$73:$AD$83,MATCH(L7,$D$73:$D$83, 0),FALSE),0)</f>
        <v/>
      </c>
      <c r="N7" s="65" t="n"/>
    </row>
    <row r="8" ht="15" customHeight="1" s="503">
      <c r="B8" s="64" t="n"/>
      <c r="C8" s="271" t="n"/>
      <c r="D8" s="271" t="n"/>
      <c r="E8" s="271" t="n"/>
      <c r="F8" s="271" t="n"/>
      <c r="G8" s="543" t="n"/>
      <c r="H8" s="520" t="n"/>
      <c r="I8" s="520" t="n"/>
      <c r="J8" s="262" t="n"/>
      <c r="K8" s="268" t="n"/>
      <c r="L8" s="320" t="n"/>
      <c r="M8" s="320" t="n"/>
      <c r="N8" s="65" t="n"/>
    </row>
    <row r="9" ht="18.75" customHeight="1" s="503">
      <c r="B9" s="64" t="n"/>
      <c r="C9" s="197" t="n"/>
      <c r="D9" s="198" t="n"/>
      <c r="E9" s="198" t="n"/>
      <c r="F9" s="198" t="n"/>
      <c r="G9" s="198" t="n"/>
      <c r="H9" s="276">
        <f>IF(Simu_Liasse!$G$7&lt;YEAR('1-Biens_Immos'!$Z$281),"!!! ATTENTION !!! L'ANNEE FISCALE EST ANTERIEURE AU DEBUT D'ACTIVITE OU REPRISE COMPTABLE","")</f>
        <v/>
      </c>
      <c r="I9" s="198" t="n"/>
      <c r="J9" s="198" t="n"/>
      <c r="K9" s="198" t="n"/>
      <c r="L9" s="270" t="n"/>
      <c r="M9" s="270" t="n"/>
      <c r="N9" s="274" t="n"/>
      <c r="AG9" s="14" t="n"/>
      <c r="AH9" s="14" t="n"/>
      <c r="AI9" s="14" t="n"/>
      <c r="AJ9" s="14" t="n"/>
      <c r="BL9" s="14" t="n"/>
      <c r="BM9" s="14" t="n"/>
      <c r="BN9" s="14" t="n"/>
      <c r="BO9" s="14" t="n"/>
      <c r="BP9" s="14" t="n"/>
      <c r="BQ9" s="14" t="n"/>
      <c r="BR9" s="14" t="n"/>
      <c r="BS9" s="14" t="n"/>
      <c r="BT9" s="14" t="n"/>
    </row>
    <row r="10" ht="6.95" customHeight="1" s="503" thickBot="1">
      <c r="B10" s="67" t="n"/>
      <c r="C10" s="68" t="n"/>
      <c r="D10" s="70" t="n"/>
      <c r="E10" s="70" t="n"/>
      <c r="F10" s="70" t="n"/>
      <c r="G10" s="70" t="n"/>
      <c r="H10" s="70" t="n"/>
      <c r="I10" s="70" t="n"/>
      <c r="J10" s="70" t="n"/>
      <c r="K10" s="70" t="n"/>
      <c r="L10" s="70" t="n"/>
      <c r="M10" s="70" t="n"/>
      <c r="N10" s="72" t="n"/>
    </row>
    <row r="11" ht="15.75" customHeight="1" s="503" thickBot="1">
      <c r="B11" s="12" t="n"/>
      <c r="C11" s="12" t="n"/>
      <c r="D11" s="12" t="n"/>
      <c r="E11" s="12" t="n"/>
      <c r="F11" s="12" t="n"/>
      <c r="H11" s="12" t="n"/>
      <c r="K11" s="12" t="n"/>
      <c r="M11" s="12" t="n"/>
      <c r="T11" s="13" t="n"/>
      <c r="BL11" s="14" t="n"/>
    </row>
    <row r="12" ht="15" customHeight="1" s="503" thickBot="1">
      <c r="B12" s="542" t="inlineStr">
        <is>
          <t>Option fiscale comptabilisation des frais d'acquisition</t>
        </is>
      </c>
      <c r="C12" s="507" t="n"/>
      <c r="D12" s="507" t="n"/>
      <c r="E12" s="507" t="n"/>
      <c r="F12" s="507" t="n"/>
      <c r="G12" s="507" t="n"/>
      <c r="H12" s="507" t="n"/>
      <c r="I12" s="507" t="n"/>
      <c r="J12" s="507" t="n"/>
      <c r="K12" s="507" t="n"/>
      <c r="L12" s="507" t="n"/>
      <c r="M12" s="507" t="n"/>
      <c r="N12" s="508" t="n"/>
      <c r="S12" s="13" t="n"/>
      <c r="V12" s="13" t="n"/>
    </row>
    <row r="13" ht="15.75" customHeight="1" s="503">
      <c r="B13" s="64" t="n"/>
      <c r="D13" s="12" t="n"/>
      <c r="E13" s="12" t="n"/>
      <c r="F13" s="12" t="n"/>
      <c r="H13" s="12" t="n"/>
      <c r="K13" s="12" t="n"/>
      <c r="M13" s="12" t="n"/>
      <c r="N13" s="65" t="n"/>
      <c r="Q13" s="391" t="n"/>
    </row>
    <row r="14" ht="20.25" customFormat="1" customHeight="1" s="192">
      <c r="B14" s="277" t="n"/>
      <c r="F14" s="273" t="n"/>
      <c r="G14" s="400" t="inlineStr">
        <is>
          <t>Amortissement</t>
        </is>
      </c>
      <c r="H14" s="513" t="n"/>
      <c r="I14" s="513" t="n"/>
      <c r="K14" s="278" t="n"/>
      <c r="L14" s="266" t="n"/>
      <c r="M14" s="262" t="n"/>
      <c r="N14" s="269" t="n"/>
      <c r="AK14" s="279" t="n"/>
    </row>
    <row r="15" ht="20.25" customFormat="1" customHeight="1" s="192">
      <c r="B15" s="277" t="n"/>
      <c r="H15" s="290" t="inlineStr">
        <is>
          <t>Frais acquisition = Notaire + agence</t>
        </is>
      </c>
      <c r="K15" s="278" t="n"/>
      <c r="L15" s="266" t="n"/>
      <c r="M15" s="262" t="n"/>
      <c r="N15" s="269" t="n"/>
      <c r="AK15" s="279" t="n"/>
    </row>
    <row r="16" ht="15" customFormat="1" customHeight="1" s="192">
      <c r="B16" s="277" t="n"/>
      <c r="C16" s="368" t="inlineStr">
        <is>
          <t>Bien_Immo - 1</t>
        </is>
      </c>
      <c r="F16" s="368" t="inlineStr">
        <is>
          <t>Bien_Immo - 2</t>
        </is>
      </c>
      <c r="I16" s="368" t="inlineStr">
        <is>
          <t>Bien_Immo - 3</t>
        </is>
      </c>
      <c r="K16" s="278" t="n"/>
      <c r="L16" s="368" t="inlineStr">
        <is>
          <t>Bien_Immo - 4</t>
        </is>
      </c>
      <c r="N16" s="269" t="n"/>
      <c r="AK16" s="279" t="n"/>
    </row>
    <row r="17" ht="15" customFormat="1" customHeight="1" s="192">
      <c r="B17" s="277" t="n"/>
      <c r="C17" s="232">
        <f>'1-Biens_Immos'!Z277</f>
        <v/>
      </c>
      <c r="D17" s="524" t="n"/>
      <c r="F17" s="232">
        <f>'1-Biens_Immos'!AA277</f>
        <v/>
      </c>
      <c r="G17" s="524" t="n"/>
      <c r="I17" s="232">
        <f>'1-Biens_Immos'!AB277</f>
        <v/>
      </c>
      <c r="J17" s="524" t="n"/>
      <c r="K17" s="278" t="n"/>
      <c r="L17" s="232">
        <f>'1-Biens_Immos'!AC277</f>
        <v/>
      </c>
      <c r="M17" s="524" t="n"/>
      <c r="N17" s="269" t="n"/>
      <c r="AK17" s="279" t="n"/>
    </row>
    <row r="18" ht="27.75" customHeight="1" s="503">
      <c r="B18" s="73" t="n"/>
      <c r="C18" s="396">
        <f>IF('1-Biens_Immos'!F16='1-Biens_Immos'!F24,"","Info : Dates immatriculation et achat non concomittantes")</f>
        <v/>
      </c>
      <c r="D18" s="544" t="n"/>
      <c r="E18" s="12" t="n"/>
      <c r="F18" s="396">
        <f>IF('1-Biens_Immos'!I16='1-Biens_Immos'!I24,"","Info : Dates immatriculation et achat non concomittantes")</f>
        <v/>
      </c>
      <c r="G18" s="544" t="n"/>
      <c r="I18" s="396">
        <f>IF('1-Biens_Immos'!L16='1-Biens_Immos'!L24,"","Info : Dates immatriculation et achat non concomittantes")</f>
        <v/>
      </c>
      <c r="J18" s="544" t="n"/>
      <c r="K18" s="267" t="n"/>
      <c r="L18" s="396">
        <f>IF('1-Biens_Immos'!O16='1-Biens_Immos'!O24,"","Info : Dates immatriculation et achat non concomittantes")</f>
        <v/>
      </c>
      <c r="M18" s="544" t="n"/>
      <c r="N18" s="65" t="n"/>
    </row>
    <row r="19" ht="6.95" customHeight="1" s="503" thickBot="1">
      <c r="B19" s="67" t="n"/>
      <c r="C19" s="68" t="n"/>
      <c r="D19" s="70" t="n"/>
      <c r="E19" s="70" t="n"/>
      <c r="F19" s="70" t="n"/>
      <c r="G19" s="70" t="n"/>
      <c r="H19" s="70" t="n"/>
      <c r="I19" s="70" t="n"/>
      <c r="J19" s="70" t="n"/>
      <c r="K19" s="70" t="n"/>
      <c r="L19" s="70" t="n"/>
      <c r="M19" s="70" t="n"/>
      <c r="N19" s="72" t="n"/>
    </row>
    <row r="20" hidden="1" ht="15.75" customHeight="1" s="503" thickBot="1">
      <c r="B20" s="12" t="n"/>
      <c r="C20" s="12" t="n"/>
      <c r="D20" s="12" t="n"/>
      <c r="E20" s="12" t="n"/>
      <c r="F20" s="12" t="n"/>
      <c r="H20" s="12" t="n"/>
      <c r="K20" s="12" t="n"/>
      <c r="M20" s="12" t="n"/>
      <c r="AG20" s="14" t="n"/>
      <c r="AH20" s="14" t="n"/>
      <c r="AI20" s="14" t="n"/>
      <c r="AJ20" s="14" t="n"/>
      <c r="BL20" s="14" t="n"/>
      <c r="BM20" s="14" t="n"/>
      <c r="BN20" s="14" t="n"/>
      <c r="BO20" s="14" t="n"/>
      <c r="BP20" s="14" t="n"/>
      <c r="BQ20" s="14" t="n"/>
      <c r="BR20" s="14" t="n"/>
      <c r="BS20" s="14" t="n"/>
      <c r="BT20" s="14" t="n"/>
      <c r="BU20" s="14" t="n"/>
      <c r="BV20" s="14" t="n"/>
      <c r="BW20" s="14" t="n"/>
    </row>
    <row r="21" hidden="1" ht="40.5" customHeight="1" s="503" thickBot="1">
      <c r="B21" s="545" t="inlineStr">
        <is>
          <t>Reprise comptabilité : forçage données
(il ne s'agit pas de la première déclaration au Réel)</t>
        </is>
      </c>
      <c r="C21" s="507" t="n"/>
      <c r="D21" s="507" t="n"/>
      <c r="E21" s="507" t="n"/>
      <c r="F21" s="507" t="n"/>
      <c r="G21" s="507" t="n"/>
      <c r="H21" s="507" t="n"/>
      <c r="I21" s="507" t="n"/>
      <c r="J21" s="507" t="n"/>
      <c r="K21" s="507" t="n"/>
      <c r="L21" s="507" t="n"/>
      <c r="M21" s="507" t="n"/>
      <c r="N21" s="508" t="n"/>
    </row>
    <row r="22" hidden="1" ht="6.95" customHeight="1" s="503">
      <c r="B22" s="64" t="n"/>
      <c r="D22" s="12" t="n"/>
      <c r="E22" s="12" t="n"/>
      <c r="F22" s="12" t="n"/>
      <c r="H22" s="12" t="n"/>
      <c r="K22" s="12" t="n"/>
      <c r="M22" s="12" t="n"/>
      <c r="N22" s="65" t="n"/>
    </row>
    <row r="23" hidden="1" ht="15.75" customFormat="1" customHeight="1" s="192">
      <c r="B23" s="277" t="n"/>
      <c r="G23" s="395" t="inlineStr">
        <is>
          <t>Reprise comptabilité</t>
        </is>
      </c>
      <c r="J23" s="395" t="inlineStr">
        <is>
          <t>Dernière année LMNP déclarée</t>
        </is>
      </c>
      <c r="N23" s="269" t="n"/>
      <c r="AK23" s="279" t="n"/>
    </row>
    <row r="24" hidden="1" ht="20.25" customFormat="1" customHeight="1" s="192">
      <c r="B24" s="307" t="n"/>
      <c r="G24" s="403" t="inlineStr">
        <is>
          <t>Non</t>
        </is>
      </c>
      <c r="H24" s="513" t="n"/>
      <c r="I24" s="513" t="n"/>
      <c r="K24" s="402" t="n">
        <v>2023</v>
      </c>
      <c r="L24" s="520" t="n"/>
      <c r="N24" s="308" t="n"/>
      <c r="AK24" s="279" t="n"/>
    </row>
    <row r="25" hidden="1" ht="15" customFormat="1" customHeight="1" s="192">
      <c r="B25" s="307" t="n"/>
      <c r="E25" s="81" t="n"/>
      <c r="J25" s="262" t="n"/>
      <c r="L25" s="266" t="n"/>
      <c r="M25" s="309" t="n"/>
      <c r="N25" s="269" t="n"/>
      <c r="AK25" s="279" t="n"/>
    </row>
    <row r="26" hidden="1" ht="15.75" customFormat="1" customHeight="1" s="192">
      <c r="B26" s="277" t="n"/>
      <c r="D26" s="273">
        <f>CONCATENATE("Déficits fiscal reporté en ",$K$24)</f>
        <v/>
      </c>
      <c r="E26" s="23" t="n">
        <v>2021</v>
      </c>
      <c r="L26" s="273">
        <f>CONCATENATE("Amortissements antérieurs reportés au 31/12/",$K$24)</f>
        <v/>
      </c>
      <c r="M26" s="23" t="n">
        <v>2000</v>
      </c>
      <c r="N26" s="269" t="n"/>
      <c r="AK26" s="279" t="n"/>
    </row>
    <row r="27" hidden="1" ht="15" customFormat="1" customHeight="1" s="192">
      <c r="B27" s="307" t="n"/>
      <c r="C27" s="314" t="inlineStr">
        <is>
          <t>Formulaire 2042-C PRO - Cases 5GA à 5GJ</t>
        </is>
      </c>
      <c r="E27" s="81" t="n"/>
      <c r="I27" s="411" t="inlineStr">
        <is>
          <t>Formulaire 2033-C : Partie II - Amortissements // Immobilisations Corporelles</t>
        </is>
      </c>
      <c r="N27" s="546" t="n"/>
      <c r="AK27" s="279" t="n"/>
    </row>
    <row r="28" hidden="1" ht="15" customFormat="1" customHeight="1" s="192">
      <c r="B28" s="310" t="inlineStr">
        <is>
          <t>Année</t>
        </is>
      </c>
      <c r="C28" s="311">
        <f>D28-1</f>
        <v/>
      </c>
      <c r="D28" s="311">
        <f>E28-1</f>
        <v/>
      </c>
      <c r="E28" s="311">
        <f>F28-1</f>
        <v/>
      </c>
      <c r="F28" s="311">
        <f>G28-1</f>
        <v/>
      </c>
      <c r="G28" s="311">
        <f>C31-1</f>
        <v/>
      </c>
      <c r="M28" s="273">
        <f>CONCATENATE("Montant des amortissements à la fin de l'exercice ",$K$24)</f>
        <v/>
      </c>
      <c r="N28" s="269" t="n"/>
      <c r="AK28" s="279" t="n"/>
    </row>
    <row r="29" hidden="1" ht="15" customFormat="1" customHeight="1" s="192">
      <c r="B29" s="310" t="inlineStr">
        <is>
          <t>Déficit</t>
        </is>
      </c>
      <c r="C29" s="23">
        <f>C28</f>
        <v/>
      </c>
      <c r="D29" s="23">
        <f>D28</f>
        <v/>
      </c>
      <c r="E29" s="23">
        <f>E28</f>
        <v/>
      </c>
      <c r="F29" s="23">
        <f>F28</f>
        <v/>
      </c>
      <c r="G29" s="23">
        <f>G28</f>
        <v/>
      </c>
      <c r="H29" s="278" t="n"/>
      <c r="I29" s="278" t="n"/>
      <c r="J29" s="278" t="n"/>
      <c r="K29" s="278" t="n"/>
      <c r="L29" s="275" t="inlineStr">
        <is>
          <t>Constructions</t>
        </is>
      </c>
      <c r="M29" s="23" t="n">
        <v>526</v>
      </c>
      <c r="N29" s="315" t="inlineStr">
        <is>
          <t>2033-C-526</t>
        </is>
      </c>
      <c r="AK29" s="279" t="n"/>
    </row>
    <row r="30" hidden="1" ht="15" customHeight="1" s="503">
      <c r="B30" s="64" t="n"/>
      <c r="D30" s="12" t="n"/>
      <c r="E30" s="12" t="n"/>
      <c r="F30" s="12" t="n"/>
      <c r="H30" s="267" t="n"/>
      <c r="I30" s="267" t="n"/>
      <c r="J30" s="267" t="n"/>
      <c r="K30" s="267" t="n"/>
      <c r="L30" s="275" t="inlineStr">
        <is>
          <t>Installations générales, aménagements divers</t>
        </is>
      </c>
      <c r="M30" s="23" t="n">
        <v>546</v>
      </c>
      <c r="N30" s="315" t="inlineStr">
        <is>
          <t>2033-C-546</t>
        </is>
      </c>
    </row>
    <row r="31" hidden="1" ht="15" customFormat="1" customHeight="1" s="192">
      <c r="B31" s="310" t="inlineStr">
        <is>
          <t>Année</t>
        </is>
      </c>
      <c r="C31" s="311">
        <f>D31-1</f>
        <v/>
      </c>
      <c r="D31" s="311">
        <f>E31-1</f>
        <v/>
      </c>
      <c r="E31" s="311">
        <f>F31-1</f>
        <v/>
      </c>
      <c r="F31" s="311">
        <f>G31-1</f>
        <v/>
      </c>
      <c r="G31" s="311">
        <f>K24-1</f>
        <v/>
      </c>
      <c r="H31" s="278" t="n"/>
      <c r="I31" s="278" t="n"/>
      <c r="J31" s="312" t="n"/>
      <c r="K31" s="312" t="n"/>
      <c r="L31" s="275" t="inlineStr">
        <is>
          <t>Autres immobilisations corporelles</t>
        </is>
      </c>
      <c r="M31" s="23" t="n">
        <v>566</v>
      </c>
      <c r="N31" s="315" t="inlineStr">
        <is>
          <t>2033-C-566</t>
        </is>
      </c>
      <c r="AK31" s="279" t="n"/>
    </row>
    <row r="32" hidden="1" ht="15" customFormat="1" customHeight="1" s="192">
      <c r="B32" s="310" t="inlineStr">
        <is>
          <t>Déficit</t>
        </is>
      </c>
      <c r="C32" s="23">
        <f>C31</f>
        <v/>
      </c>
      <c r="D32" s="23">
        <f>D31</f>
        <v/>
      </c>
      <c r="E32" s="23">
        <f>E31</f>
        <v/>
      </c>
      <c r="F32" s="23">
        <f>F31</f>
        <v/>
      </c>
      <c r="G32" s="23">
        <f>G31</f>
        <v/>
      </c>
      <c r="H32" s="278" t="n"/>
      <c r="I32" s="278" t="n"/>
      <c r="J32" s="312" t="n"/>
      <c r="K32" s="312" t="n"/>
      <c r="N32" s="313" t="inlineStr">
        <is>
          <t>Case 566</t>
        </is>
      </c>
      <c r="AK32" s="279" t="n"/>
    </row>
    <row r="33" hidden="1" ht="6.95" customHeight="1" s="503" thickBot="1">
      <c r="B33" s="67" t="n"/>
      <c r="C33" s="68" t="n"/>
      <c r="D33" s="70" t="n"/>
      <c r="E33" s="70" t="n"/>
      <c r="F33" s="70" t="n"/>
      <c r="G33" s="70" t="n"/>
      <c r="H33" s="70" t="n"/>
      <c r="I33" s="70" t="n"/>
      <c r="J33" s="70" t="n"/>
      <c r="K33" s="70" t="n"/>
      <c r="L33" s="70" t="n"/>
      <c r="M33" s="70" t="n"/>
      <c r="N33" s="72" t="n"/>
    </row>
    <row r="34" ht="15.75" customHeight="1" s="503" thickBot="1">
      <c r="B34" s="12" t="n"/>
      <c r="C34" s="12" t="n"/>
      <c r="D34" s="12" t="n"/>
      <c r="E34" s="12" t="n"/>
      <c r="F34" s="12" t="n"/>
      <c r="H34" s="12" t="n"/>
      <c r="K34" s="12" t="n"/>
      <c r="M34" s="12" t="n"/>
      <c r="AG34" s="14" t="n"/>
      <c r="AH34" s="14" t="n"/>
      <c r="AI34" s="14" t="n"/>
      <c r="AJ34" s="14" t="n"/>
      <c r="BL34" s="14" t="n"/>
      <c r="BM34" s="14" t="n"/>
      <c r="BN34" s="14" t="n"/>
      <c r="BO34" s="14" t="n"/>
      <c r="BP34" s="14" t="n"/>
      <c r="BQ34" s="14" t="n"/>
      <c r="BR34" s="14" t="n"/>
      <c r="BS34" s="14" t="n"/>
      <c r="BT34" s="14" t="n"/>
      <c r="BU34" s="14" t="n"/>
      <c r="BV34" s="14" t="n"/>
      <c r="BW34" s="14" t="n"/>
    </row>
    <row r="35" ht="15" customFormat="1" customHeight="1" s="14" thickBot="1">
      <c r="A35" s="12" t="n"/>
      <c r="B35" s="542" t="inlineStr">
        <is>
          <t>Analyse Graphique</t>
        </is>
      </c>
      <c r="C35" s="507" t="n"/>
      <c r="D35" s="507" t="n"/>
      <c r="E35" s="507" t="n"/>
      <c r="F35" s="507" t="n"/>
      <c r="G35" s="507" t="n"/>
      <c r="H35" s="507" t="n"/>
      <c r="I35" s="507" t="n"/>
      <c r="J35" s="507" t="n"/>
      <c r="K35" s="507" t="n"/>
      <c r="L35" s="507" t="n"/>
      <c r="M35" s="507" t="n"/>
      <c r="N35" s="508" t="n"/>
      <c r="O35" s="12" t="n"/>
      <c r="P35" s="12" t="n"/>
      <c r="Q35" s="12" t="n"/>
      <c r="R35" s="12" t="n"/>
      <c r="S35" s="12" t="n"/>
      <c r="V35" s="12" t="n"/>
      <c r="W35" s="12" t="n"/>
      <c r="X35" s="12" t="n"/>
      <c r="Y35" s="12" t="n"/>
      <c r="AB35" s="12" t="n"/>
      <c r="AC35" s="12" t="n"/>
      <c r="AD35" s="12" t="n"/>
      <c r="AE35" s="12" t="n"/>
      <c r="AF35" s="12" t="n"/>
    </row>
    <row r="36" ht="6.95" customFormat="1" customHeight="1" s="14">
      <c r="A36" s="12" t="n"/>
      <c r="B36" s="61" t="n"/>
      <c r="F36" s="62" t="n"/>
      <c r="G36" s="62" t="n"/>
      <c r="H36" s="62" t="n"/>
      <c r="I36" s="62" t="n"/>
      <c r="J36" s="62" t="n"/>
      <c r="K36" s="62" t="n"/>
      <c r="L36" s="62" t="n"/>
      <c r="M36" s="62" t="n"/>
      <c r="N36" s="63" t="n"/>
      <c r="O36" s="12" t="n"/>
      <c r="P36" s="12" t="n"/>
      <c r="Q36" s="12" t="n"/>
      <c r="R36" s="12" t="n"/>
      <c r="S36" s="12" t="n"/>
      <c r="V36" s="12" t="n"/>
      <c r="W36" s="12" t="n"/>
      <c r="X36" s="12" t="n"/>
      <c r="Y36" s="12" t="n"/>
      <c r="AB36" s="12" t="n"/>
      <c r="AC36" s="12" t="n"/>
      <c r="AD36" s="12" t="n"/>
      <c r="AE36" s="12" t="n"/>
      <c r="AF36" s="12" t="n"/>
    </row>
    <row r="37" ht="15" customFormat="1" customHeight="1" s="14">
      <c r="A37" s="12" t="n"/>
      <c r="B37" s="64" t="n"/>
      <c r="C37" s="407" t="inlineStr">
        <is>
          <t>Choix données Courbe 1 :</t>
        </is>
      </c>
      <c r="G37" s="407" t="inlineStr">
        <is>
          <t>Choix données Courbe 2 :</t>
        </is>
      </c>
      <c r="K37" s="407" t="inlineStr">
        <is>
          <t>Choix données Courbe 3 :</t>
        </is>
      </c>
      <c r="N37" s="65" t="n"/>
      <c r="O37" s="12" t="n"/>
      <c r="P37" s="12" t="n"/>
      <c r="Q37" s="12" t="n"/>
      <c r="R37" s="12" t="n"/>
      <c r="S37" s="12" t="n"/>
      <c r="V37" s="12" t="n"/>
      <c r="W37" s="12" t="n"/>
      <c r="X37" s="12" t="n"/>
      <c r="Y37" s="12" t="n"/>
      <c r="AB37" s="12" t="n"/>
      <c r="AC37" s="12" t="n"/>
      <c r="AD37" s="12" t="n"/>
      <c r="AE37" s="12" t="n"/>
      <c r="AF37" s="12" t="n"/>
    </row>
    <row r="38" ht="15" customFormat="1" customHeight="1" s="14">
      <c r="A38" s="12" t="n"/>
      <c r="B38" s="64" t="n"/>
      <c r="C38" s="405" t="inlineStr">
        <is>
          <t>Résultat imposable cumulé LMNP</t>
        </is>
      </c>
      <c r="D38" s="513" t="n"/>
      <c r="E38" s="513" t="n"/>
      <c r="G38" s="405" t="inlineStr">
        <is>
          <t>Déficit reportable fin d'exercice</t>
        </is>
      </c>
      <c r="H38" s="513" t="n"/>
      <c r="I38" s="513" t="n"/>
      <c r="K38" s="405" t="inlineStr">
        <is>
          <t>Amortissement reportable fin d'exercice</t>
        </is>
      </c>
      <c r="L38" s="513" t="n"/>
      <c r="M38" s="513" t="n"/>
      <c r="N38" s="65" t="n"/>
      <c r="O38" s="12" t="n"/>
      <c r="P38" s="12" t="n"/>
      <c r="Q38" s="12" t="n"/>
      <c r="R38" s="12" t="n"/>
      <c r="S38" s="12" t="n"/>
      <c r="V38" s="12" t="n"/>
      <c r="W38" s="12" t="n"/>
      <c r="X38" s="12" t="n"/>
      <c r="Y38" s="12" t="n"/>
      <c r="AB38" s="12" t="n"/>
      <c r="AC38" s="12" t="n"/>
      <c r="AD38" s="12" t="n"/>
      <c r="AE38" s="12" t="n"/>
      <c r="AF38" s="12" t="n"/>
      <c r="BL38" s="12" t="n"/>
    </row>
    <row r="39" ht="6.95" customFormat="1" customHeight="1" s="14">
      <c r="A39" s="12" t="n"/>
      <c r="B39" s="64" t="n"/>
      <c r="N39" s="65" t="n"/>
      <c r="O39" s="12" t="n"/>
      <c r="P39" s="12" t="n"/>
      <c r="Q39" s="12" t="n"/>
      <c r="R39" s="12" t="n"/>
      <c r="S39" s="12" t="n"/>
      <c r="V39" s="12" t="n"/>
      <c r="W39" s="12" t="n"/>
      <c r="X39" s="12" t="n"/>
      <c r="Y39" s="12" t="n"/>
      <c r="AB39" s="12" t="n"/>
      <c r="AC39" s="12" t="n"/>
      <c r="AD39" s="12" t="n"/>
      <c r="AE39" s="12" t="n"/>
      <c r="AF39" s="12" t="n"/>
      <c r="AG39" s="12" t="n"/>
      <c r="AH39" s="12" t="n"/>
      <c r="AI39" s="12" t="n"/>
      <c r="AJ39" s="12" t="n"/>
      <c r="AK39" s="13" t="n"/>
      <c r="AL39" s="12" t="n"/>
      <c r="AM39" s="12" t="n"/>
      <c r="AN39" s="12" t="n"/>
      <c r="AO39" s="12" t="n"/>
      <c r="AP39" s="12" t="n"/>
      <c r="AQ39" s="12" t="n"/>
      <c r="AR39" s="12" t="n"/>
      <c r="AS39" s="12" t="n"/>
      <c r="AT39" s="12" t="n"/>
      <c r="AU39" s="12" t="n"/>
      <c r="AV39" s="12" t="n"/>
      <c r="AW39" s="12" t="n"/>
      <c r="AX39" s="12" t="n"/>
      <c r="AY39" s="12" t="n"/>
      <c r="AZ39" s="12" t="n"/>
      <c r="BA39" s="12" t="n"/>
      <c r="BB39" s="12" t="n"/>
      <c r="BC39" s="12" t="n"/>
      <c r="BD39" s="12" t="n"/>
      <c r="BE39" s="12" t="n"/>
      <c r="BF39" s="12" t="n"/>
      <c r="BG39" s="12" t="n"/>
      <c r="BH39" s="12" t="n"/>
      <c r="BI39" s="12" t="n"/>
      <c r="BJ39" s="12" t="n"/>
      <c r="BK39" s="12" t="n"/>
      <c r="BM39" s="12" t="n"/>
      <c r="BN39" s="12" t="n"/>
      <c r="BO39" s="12" t="n"/>
      <c r="BP39" s="12" t="n"/>
      <c r="BQ39" s="12" t="n"/>
      <c r="BR39" s="12" t="n"/>
      <c r="BS39" s="12" t="n"/>
      <c r="BT39" s="12" t="n"/>
    </row>
    <row r="40" ht="15" customFormat="1" customHeight="1" s="14">
      <c r="A40" s="12" t="n"/>
      <c r="B40" s="64" t="n"/>
      <c r="C40" s="13" t="n"/>
      <c r="D40" s="4" t="n"/>
      <c r="E40" s="4" t="n"/>
      <c r="F40" s="4" t="n"/>
      <c r="G40" s="12" t="n"/>
      <c r="H40" s="391" t="n"/>
      <c r="I40" s="12" t="n"/>
      <c r="J40" s="12" t="n"/>
      <c r="K40" s="391" t="n"/>
      <c r="L40" s="12" t="n"/>
      <c r="M40" s="391" t="n"/>
      <c r="N40" s="65" t="n"/>
      <c r="O40" s="12" t="n"/>
      <c r="P40" s="12" t="n"/>
      <c r="Q40" s="12" t="n"/>
      <c r="R40" s="12" t="n"/>
      <c r="S40" s="12" t="n"/>
      <c r="T40" s="12" t="n"/>
      <c r="U40" s="12" t="n"/>
      <c r="V40" s="12" t="n"/>
      <c r="W40" s="12" t="n"/>
      <c r="X40" s="12" t="n"/>
      <c r="Y40" s="12" t="n"/>
      <c r="Z40" s="12" t="n"/>
      <c r="AA40" s="12" t="n"/>
      <c r="AB40" s="12" t="n"/>
      <c r="AC40" s="12" t="n"/>
      <c r="AD40" s="12" t="n"/>
      <c r="AE40" s="12" t="n"/>
      <c r="AF40" s="12" t="n"/>
      <c r="BU40" s="12" t="n"/>
      <c r="BV40" s="12" t="n"/>
      <c r="BW40" s="12" t="n"/>
    </row>
    <row r="41" ht="15" customHeight="1" s="503">
      <c r="B41" s="64" t="n"/>
      <c r="N41" s="65" t="n"/>
      <c r="T41" s="14" t="n"/>
      <c r="U41" s="14" t="n"/>
      <c r="Z41" s="14" t="n"/>
      <c r="AA41" s="14" t="n"/>
      <c r="AG41" s="14" t="n"/>
      <c r="AH41" s="14" t="n"/>
      <c r="AI41" s="14" t="n"/>
      <c r="AJ41" s="14" t="n"/>
      <c r="AK41" s="14" t="n"/>
      <c r="AL41" s="14" t="n"/>
      <c r="AM41" s="14" t="n"/>
      <c r="AN41" s="14" t="n"/>
      <c r="AO41" s="14" t="n"/>
      <c r="AP41" s="14" t="n"/>
      <c r="AQ41" s="14" t="n"/>
      <c r="AR41" s="14" t="n"/>
      <c r="AS41" s="14" t="n"/>
      <c r="AT41" s="14" t="n"/>
      <c r="AU41" s="14" t="n"/>
      <c r="AV41" s="14" t="n"/>
      <c r="AW41" s="14" t="n"/>
      <c r="AX41" s="14" t="n"/>
      <c r="AY41" s="14" t="n"/>
      <c r="AZ41" s="14" t="n"/>
      <c r="BA41" s="14" t="n"/>
      <c r="BB41" s="14" t="n"/>
      <c r="BC41" s="14" t="n"/>
      <c r="BD41" s="14" t="n"/>
      <c r="BE41" s="14" t="n"/>
      <c r="BF41" s="14" t="n"/>
      <c r="BG41" s="14" t="n"/>
      <c r="BH41" s="14" t="n"/>
      <c r="BI41" s="14" t="n"/>
      <c r="BJ41" s="14" t="n"/>
      <c r="BK41" s="14" t="n"/>
      <c r="BL41" s="14" t="n"/>
      <c r="BM41" s="14" t="n"/>
      <c r="BN41" s="14" t="n"/>
      <c r="BO41" s="14" t="n"/>
      <c r="BP41" s="14" t="n"/>
      <c r="BQ41" s="14" t="n"/>
      <c r="BR41" s="14" t="n"/>
      <c r="BS41" s="14" t="n"/>
      <c r="BT41" s="14" t="n"/>
      <c r="BU41" s="14" t="n"/>
      <c r="BV41" s="14" t="n"/>
      <c r="BW41" s="14" t="n"/>
    </row>
    <row r="42" ht="15" customFormat="1" customHeight="1" s="14">
      <c r="A42" s="12" t="n"/>
      <c r="B42" s="64" t="n"/>
      <c r="C42" s="13" t="n"/>
      <c r="D42" s="4" t="n"/>
      <c r="E42" s="4" t="n"/>
      <c r="F42" s="4" t="n"/>
      <c r="G42" s="12" t="n"/>
      <c r="H42" s="391" t="n"/>
      <c r="I42" s="12" t="n"/>
      <c r="J42" s="12" t="n"/>
      <c r="K42" s="391" t="n"/>
      <c r="L42" s="12" t="n"/>
      <c r="M42" s="391" t="n"/>
      <c r="N42" s="65" t="n"/>
      <c r="O42" s="12" t="n"/>
      <c r="P42" s="12" t="n"/>
      <c r="Q42" s="12" t="n"/>
      <c r="R42" s="12" t="n"/>
      <c r="S42" s="12" t="n"/>
      <c r="V42" s="12" t="n"/>
      <c r="W42" s="12" t="n"/>
      <c r="X42" s="12" t="n"/>
      <c r="Y42" s="12" t="n"/>
      <c r="AB42" s="12" t="n"/>
      <c r="AC42" s="12" t="n"/>
      <c r="AD42" s="12" t="n"/>
      <c r="AE42" s="12" t="n"/>
      <c r="AF42" s="12" t="n"/>
      <c r="AK42" s="58" t="n"/>
    </row>
    <row r="43" ht="15" customFormat="1" customHeight="1" s="14">
      <c r="A43" s="12" t="n"/>
      <c r="B43" s="64" t="n"/>
      <c r="C43" s="13" t="n"/>
      <c r="D43" s="4" t="n"/>
      <c r="E43" s="4" t="n"/>
      <c r="F43" s="4" t="n"/>
      <c r="G43" s="12" t="n"/>
      <c r="H43" s="391" t="n"/>
      <c r="I43" s="12" t="n"/>
      <c r="J43" s="12" t="n"/>
      <c r="K43" s="391" t="n"/>
      <c r="L43" s="12" t="n"/>
      <c r="M43" s="391" t="n"/>
      <c r="N43" s="65" t="n"/>
      <c r="O43" s="12" t="n"/>
      <c r="P43" s="12" t="n"/>
      <c r="Q43" s="12" t="n"/>
      <c r="R43" s="12" t="n"/>
      <c r="S43" s="12" t="n"/>
      <c r="V43" s="12" t="n"/>
      <c r="W43" s="12" t="n"/>
      <c r="X43" s="12" t="n"/>
      <c r="Y43" s="12" t="n"/>
      <c r="AB43" s="12" t="n"/>
      <c r="AC43" s="12" t="n"/>
      <c r="AD43" s="12" t="n"/>
      <c r="AE43" s="12" t="n"/>
      <c r="AF43" s="12" t="n"/>
      <c r="AK43" s="58" t="n"/>
    </row>
    <row r="44" ht="15" customFormat="1" customHeight="1" s="14">
      <c r="A44" s="12" t="n"/>
      <c r="B44" s="64" t="n"/>
      <c r="C44" s="13" t="n"/>
      <c r="D44" s="4" t="n"/>
      <c r="E44" s="4" t="n"/>
      <c r="F44" s="4" t="n"/>
      <c r="G44" s="12" t="n"/>
      <c r="H44" s="391" t="n"/>
      <c r="I44" s="12" t="n"/>
      <c r="J44" s="12" t="n"/>
      <c r="K44" s="391" t="n"/>
      <c r="L44" s="12" t="n"/>
      <c r="M44" s="391" t="n"/>
      <c r="N44" s="65" t="n"/>
      <c r="O44" s="12" t="n"/>
      <c r="P44" s="12" t="n"/>
      <c r="Q44" s="12" t="n"/>
      <c r="R44" s="12" t="n"/>
      <c r="S44" s="12" t="n"/>
      <c r="V44" s="12" t="n"/>
      <c r="W44" s="12" t="n"/>
      <c r="X44" s="12" t="n"/>
      <c r="Y44" s="12" t="n"/>
      <c r="AB44" s="12" t="n"/>
      <c r="AC44" s="12" t="n"/>
      <c r="AD44" s="12" t="n"/>
      <c r="AE44" s="12" t="n"/>
      <c r="AF44" s="12" t="n"/>
      <c r="AK44" s="58" t="n"/>
    </row>
    <row r="45" ht="15" customFormat="1" customHeight="1" s="14">
      <c r="A45" s="12" t="n"/>
      <c r="B45" s="64" t="n"/>
      <c r="C45" s="13" t="n"/>
      <c r="D45" s="4" t="n"/>
      <c r="E45" s="4" t="n"/>
      <c r="F45" s="4" t="n"/>
      <c r="G45" s="12" t="n"/>
      <c r="H45" s="391" t="n"/>
      <c r="I45" s="12" t="n"/>
      <c r="J45" s="12" t="n"/>
      <c r="K45" s="391" t="n"/>
      <c r="L45" s="12" t="n"/>
      <c r="M45" s="391" t="n"/>
      <c r="N45" s="65" t="n"/>
      <c r="O45" s="12" t="n"/>
      <c r="P45" s="12" t="n"/>
      <c r="Q45" s="12" t="n"/>
      <c r="R45" s="12" t="n"/>
      <c r="S45" s="12" t="n"/>
      <c r="V45" s="12" t="n"/>
      <c r="W45" s="12" t="n"/>
      <c r="X45" s="12" t="n"/>
      <c r="Y45" s="12" t="n"/>
      <c r="AB45" s="12" t="n"/>
      <c r="AC45" s="12" t="n"/>
      <c r="AD45" s="12" t="n"/>
      <c r="AE45" s="12" t="n"/>
      <c r="AF45" s="12" t="n"/>
      <c r="AK45" s="58" t="n"/>
    </row>
    <row r="46" ht="15" customFormat="1" customHeight="1" s="14">
      <c r="A46" s="12" t="n"/>
      <c r="B46" s="64" t="n"/>
      <c r="C46" s="13" t="n"/>
      <c r="D46" s="4" t="n"/>
      <c r="E46" s="4" t="n"/>
      <c r="F46" s="4" t="n"/>
      <c r="G46" s="12" t="n"/>
      <c r="H46" s="391" t="n"/>
      <c r="I46" s="12" t="n"/>
      <c r="J46" s="12" t="n"/>
      <c r="K46" s="391" t="n"/>
      <c r="L46" s="12" t="n"/>
      <c r="M46" s="391" t="n"/>
      <c r="N46" s="65" t="n"/>
      <c r="O46" s="12" t="n"/>
      <c r="P46" s="12" t="n"/>
      <c r="Q46" s="12" t="n"/>
      <c r="R46" s="12" t="n"/>
      <c r="S46" s="12" t="n"/>
      <c r="V46" s="12" t="n"/>
      <c r="W46" s="12" t="n"/>
      <c r="X46" s="12" t="n"/>
      <c r="Y46" s="12" t="n"/>
      <c r="AB46" s="12" t="n"/>
      <c r="AC46" s="12" t="n"/>
      <c r="AD46" s="12" t="n"/>
      <c r="AE46" s="12" t="n"/>
      <c r="AF46" s="12" t="n"/>
      <c r="AK46" s="58" t="n"/>
    </row>
    <row r="47" ht="15" customFormat="1" customHeight="1" s="14">
      <c r="A47" s="12" t="n"/>
      <c r="B47" s="64" t="n"/>
      <c r="C47" s="13" t="n"/>
      <c r="D47" s="4" t="n"/>
      <c r="E47" s="4" t="n"/>
      <c r="F47" s="4" t="n"/>
      <c r="G47" s="12" t="n"/>
      <c r="H47" s="391" t="n"/>
      <c r="I47" s="12" t="n"/>
      <c r="J47" s="12" t="n"/>
      <c r="K47" s="391" t="n"/>
      <c r="L47" s="12" t="n"/>
      <c r="M47" s="391" t="n"/>
      <c r="N47" s="65" t="n"/>
      <c r="O47" s="12" t="n"/>
      <c r="P47" s="12" t="n"/>
      <c r="Q47" s="12" t="n"/>
      <c r="R47" s="12" t="n"/>
      <c r="S47" s="12" t="n"/>
      <c r="V47" s="12" t="n"/>
      <c r="W47" s="12" t="n"/>
      <c r="X47" s="12" t="n"/>
      <c r="Y47" s="12" t="n"/>
      <c r="AB47" s="12" t="n"/>
      <c r="AC47" s="12" t="n"/>
      <c r="AD47" s="12" t="n"/>
      <c r="AE47" s="12" t="n"/>
      <c r="AF47" s="12" t="n"/>
      <c r="AK47" s="58" t="n"/>
    </row>
    <row r="48" ht="15" customFormat="1" customHeight="1" s="14">
      <c r="A48" s="12" t="n"/>
      <c r="B48" s="64" t="n"/>
      <c r="C48" s="13" t="n"/>
      <c r="D48" s="4" t="n"/>
      <c r="E48" s="4" t="n"/>
      <c r="F48" s="4" t="n"/>
      <c r="G48" s="12" t="n"/>
      <c r="H48" s="391" t="n"/>
      <c r="I48" s="12" t="n"/>
      <c r="J48" s="12" t="n"/>
      <c r="K48" s="391" t="n"/>
      <c r="L48" s="12" t="n"/>
      <c r="M48" s="391" t="n"/>
      <c r="N48" s="65" t="n"/>
      <c r="O48" s="12" t="n"/>
      <c r="P48" s="12" t="n"/>
      <c r="Q48" s="12" t="n"/>
      <c r="R48" s="12" t="n"/>
      <c r="S48" s="12" t="n"/>
      <c r="V48" s="12" t="n"/>
      <c r="W48" s="12" t="n"/>
      <c r="X48" s="12" t="n"/>
      <c r="Y48" s="12" t="n"/>
      <c r="AB48" s="12" t="n"/>
      <c r="AC48" s="12" t="n"/>
      <c r="AD48" s="12" t="n"/>
      <c r="AE48" s="12" t="n"/>
      <c r="AF48" s="12" t="n"/>
      <c r="AK48" s="58" t="n"/>
    </row>
    <row r="49" ht="15" customFormat="1" customHeight="1" s="14">
      <c r="A49" s="12" t="n"/>
      <c r="B49" s="64" t="n"/>
      <c r="C49" s="13" t="n"/>
      <c r="D49" s="4" t="n"/>
      <c r="E49" s="4" t="n"/>
      <c r="F49" s="4" t="n"/>
      <c r="G49" s="12" t="n"/>
      <c r="H49" s="391" t="n"/>
      <c r="I49" s="12" t="n"/>
      <c r="J49" s="12" t="n"/>
      <c r="K49" s="391" t="n"/>
      <c r="L49" s="12" t="n"/>
      <c r="M49" s="391" t="n"/>
      <c r="N49" s="65" t="n"/>
      <c r="O49" s="12" t="n"/>
      <c r="P49" s="12" t="n"/>
      <c r="Q49" s="12" t="n"/>
      <c r="R49" s="12" t="n"/>
      <c r="S49" s="12" t="n"/>
      <c r="V49" s="12" t="n"/>
      <c r="W49" s="12" t="n"/>
      <c r="X49" s="12" t="n"/>
      <c r="Y49" s="12" t="n"/>
      <c r="AB49" s="12" t="n"/>
      <c r="AC49" s="12" t="n"/>
      <c r="AD49" s="12" t="n"/>
      <c r="AE49" s="12" t="n"/>
      <c r="AF49" s="12" t="n"/>
      <c r="AK49" s="58" t="n"/>
    </row>
    <row r="50" ht="15" customFormat="1" customHeight="1" s="14">
      <c r="A50" s="12" t="n"/>
      <c r="B50" s="64" t="n"/>
      <c r="C50" s="13" t="n"/>
      <c r="D50" s="4" t="n"/>
      <c r="E50" s="4" t="n"/>
      <c r="F50" s="4" t="n"/>
      <c r="G50" s="12" t="n"/>
      <c r="H50" s="391" t="n"/>
      <c r="I50" s="12" t="n"/>
      <c r="J50" s="12" t="n"/>
      <c r="K50" s="391" t="n"/>
      <c r="L50" s="12" t="n"/>
      <c r="M50" s="391" t="n"/>
      <c r="N50" s="65" t="n"/>
      <c r="O50" s="12" t="n"/>
      <c r="P50" s="12" t="n"/>
      <c r="Q50" s="12" t="n"/>
      <c r="R50" s="12" t="n"/>
      <c r="S50" s="12" t="n"/>
      <c r="V50" s="12" t="n"/>
      <c r="W50" s="12" t="n"/>
      <c r="X50" s="12" t="n"/>
      <c r="Y50" s="12" t="n"/>
      <c r="AB50" s="12" t="n"/>
      <c r="AC50" s="12" t="n"/>
      <c r="AD50" s="12" t="n"/>
      <c r="AE50" s="12" t="n"/>
      <c r="AF50" s="12" t="n"/>
      <c r="AK50" s="58" t="n"/>
    </row>
    <row r="51" ht="15" customFormat="1" customHeight="1" s="14">
      <c r="A51" s="12" t="n"/>
      <c r="B51" s="64" t="n"/>
      <c r="C51" s="13" t="n"/>
      <c r="D51" s="4" t="n"/>
      <c r="E51" s="4" t="n"/>
      <c r="F51" s="4" t="n"/>
      <c r="G51" s="12" t="n"/>
      <c r="H51" s="391" t="n"/>
      <c r="I51" s="12" t="n"/>
      <c r="J51" s="12" t="n"/>
      <c r="K51" s="391" t="n"/>
      <c r="L51" s="12" t="n"/>
      <c r="M51" s="391" t="n"/>
      <c r="N51" s="65" t="n"/>
      <c r="O51" s="12" t="n"/>
      <c r="P51" s="12" t="n"/>
      <c r="Q51" s="12" t="n"/>
      <c r="R51" s="12" t="n"/>
      <c r="S51" s="12" t="n"/>
      <c r="V51" s="12" t="n"/>
      <c r="W51" s="12" t="n"/>
      <c r="X51" s="12" t="n"/>
      <c r="Y51" s="12" t="n"/>
      <c r="AB51" s="12" t="n"/>
      <c r="AC51" s="12" t="n"/>
      <c r="AD51" s="12" t="n"/>
      <c r="AE51" s="12" t="n"/>
      <c r="AF51" s="12" t="n"/>
      <c r="AK51" s="58" t="n"/>
    </row>
    <row r="52" ht="15" customFormat="1" customHeight="1" s="14">
      <c r="A52" s="12" t="n"/>
      <c r="B52" s="64" t="n"/>
      <c r="C52" s="13" t="n"/>
      <c r="D52" s="4" t="n"/>
      <c r="E52" s="4" t="n"/>
      <c r="F52" s="4" t="n"/>
      <c r="G52" s="12" t="n"/>
      <c r="H52" s="391" t="n"/>
      <c r="I52" s="12" t="n"/>
      <c r="J52" s="12" t="n"/>
      <c r="K52" s="391" t="n"/>
      <c r="L52" s="12" t="n"/>
      <c r="M52" s="391" t="n"/>
      <c r="N52" s="65" t="n"/>
      <c r="O52" s="391" t="n"/>
      <c r="P52" s="391" t="n"/>
      <c r="Q52" s="391" t="n"/>
      <c r="R52" s="391" t="n"/>
      <c r="S52" s="391" t="n"/>
      <c r="V52" s="391" t="n"/>
      <c r="W52" s="391" t="n"/>
      <c r="X52" s="391" t="n"/>
      <c r="Y52" s="391" t="n"/>
      <c r="AB52" s="391" t="n"/>
      <c r="AC52" s="391" t="n"/>
      <c r="AD52" s="391" t="n"/>
      <c r="AE52" s="391" t="n"/>
      <c r="AF52" s="391" t="n"/>
      <c r="AK52" s="58" t="n"/>
    </row>
    <row r="53" ht="15" customFormat="1" customHeight="1" s="14">
      <c r="A53" s="12" t="n"/>
      <c r="B53" s="64" t="n"/>
      <c r="C53" s="13" t="n"/>
      <c r="D53" s="4" t="n"/>
      <c r="E53" s="4" t="n"/>
      <c r="F53" s="4" t="n"/>
      <c r="G53" s="12" t="n"/>
      <c r="H53" s="391" t="n"/>
      <c r="I53" s="12" t="n"/>
      <c r="J53" s="12" t="n"/>
      <c r="K53" s="391" t="n"/>
      <c r="L53" s="12" t="n"/>
      <c r="M53" s="391" t="n"/>
      <c r="N53" s="65" t="n"/>
      <c r="O53" s="391" t="n"/>
      <c r="P53" s="391" t="n"/>
      <c r="Q53" s="391" t="n"/>
      <c r="R53" s="391" t="n"/>
      <c r="S53" s="391" t="n"/>
      <c r="V53" s="391" t="n"/>
      <c r="W53" s="391" t="n"/>
      <c r="X53" s="391" t="n"/>
      <c r="Y53" s="391" t="n"/>
      <c r="AB53" s="391" t="n"/>
      <c r="AC53" s="391" t="n"/>
      <c r="AD53" s="391" t="n"/>
      <c r="AE53" s="391" t="n"/>
      <c r="AF53" s="391" t="n"/>
      <c r="AK53" s="58" t="n"/>
    </row>
    <row r="54" ht="15" customFormat="1" customHeight="1" s="14">
      <c r="A54" s="12" t="n"/>
      <c r="B54" s="64" t="n"/>
      <c r="C54" s="13" t="n"/>
      <c r="D54" s="4" t="n"/>
      <c r="E54" s="4" t="n"/>
      <c r="F54" s="4" t="n"/>
      <c r="G54" s="12" t="n"/>
      <c r="H54" s="391" t="n"/>
      <c r="I54" s="12" t="n"/>
      <c r="J54" s="12" t="n"/>
      <c r="K54" s="391" t="n"/>
      <c r="L54" s="12" t="n"/>
      <c r="M54" s="391" t="n"/>
      <c r="N54" s="65" t="n"/>
      <c r="O54" s="12" t="n"/>
      <c r="P54" s="12" t="n"/>
      <c r="Q54" s="12" t="n"/>
      <c r="R54" s="12" t="n"/>
      <c r="S54" s="12" t="n"/>
      <c r="V54" s="12" t="n"/>
      <c r="W54" s="12" t="n"/>
      <c r="X54" s="12" t="n"/>
      <c r="Y54" s="12" t="n"/>
      <c r="AB54" s="12" t="n"/>
      <c r="AC54" s="12" t="n"/>
      <c r="AD54" s="12" t="n"/>
      <c r="AE54" s="12" t="n"/>
      <c r="AF54" s="12" t="n"/>
      <c r="AK54" s="58" t="n"/>
    </row>
    <row r="55" ht="15" customFormat="1" customHeight="1" s="14">
      <c r="A55" s="12" t="n"/>
      <c r="B55" s="64" t="n"/>
      <c r="C55" s="13" t="n"/>
      <c r="D55" s="4" t="n"/>
      <c r="E55" s="4" t="n"/>
      <c r="F55" s="4" t="n"/>
      <c r="G55" s="12" t="n"/>
      <c r="H55" s="391" t="n"/>
      <c r="I55" s="12" t="n"/>
      <c r="J55" s="12" t="n"/>
      <c r="K55" s="391" t="n"/>
      <c r="L55" s="12" t="n"/>
      <c r="M55" s="391" t="n"/>
      <c r="N55" s="65" t="n"/>
      <c r="O55" s="12" t="n"/>
      <c r="P55" s="12" t="n"/>
      <c r="Q55" s="12" t="n"/>
      <c r="R55" s="12" t="n"/>
      <c r="S55" s="12" t="n"/>
      <c r="V55" s="12" t="n"/>
      <c r="W55" s="12" t="n"/>
      <c r="X55" s="12" t="n"/>
      <c r="Y55" s="12" t="n"/>
      <c r="AB55" s="12" t="n"/>
      <c r="AC55" s="12" t="n"/>
      <c r="AD55" s="12" t="n"/>
      <c r="AE55" s="12" t="n"/>
      <c r="AF55" s="12" t="n"/>
      <c r="AK55" s="58" t="n"/>
    </row>
    <row r="56" ht="15" customFormat="1" customHeight="1" s="14">
      <c r="A56" s="12" t="n"/>
      <c r="B56" s="64" t="n"/>
      <c r="I56" s="12" t="n"/>
      <c r="K56" s="391" t="n"/>
      <c r="N56" s="66" t="n"/>
      <c r="O56" s="12" t="n"/>
      <c r="P56" s="12" t="n"/>
      <c r="Q56" s="12" t="n"/>
      <c r="R56" s="12" t="n"/>
      <c r="S56" s="12" t="n"/>
      <c r="V56" s="12" t="n"/>
      <c r="W56" s="12" t="n"/>
      <c r="X56" s="12" t="n"/>
      <c r="Y56" s="12" t="n"/>
      <c r="AB56" s="12" t="n"/>
      <c r="AC56" s="12" t="n"/>
      <c r="AD56" s="12" t="n"/>
      <c r="AE56" s="12" t="n"/>
      <c r="AF56" s="12" t="n"/>
      <c r="AK56" s="58" t="n"/>
    </row>
    <row r="57" ht="15" customFormat="1" customHeight="1" s="14">
      <c r="A57" s="12" t="n"/>
      <c r="B57" s="64" t="n"/>
      <c r="C57" s="13" t="n"/>
      <c r="D57" s="4" t="n"/>
      <c r="E57" s="4" t="n"/>
      <c r="F57" s="4" t="n"/>
      <c r="G57" s="12" t="n"/>
      <c r="H57" s="391" t="n"/>
      <c r="I57" s="12" t="n"/>
      <c r="J57" s="12" t="n"/>
      <c r="K57" s="391" t="n"/>
      <c r="L57" s="12" t="n"/>
      <c r="M57" s="391" t="n"/>
      <c r="N57" s="65" t="n"/>
      <c r="O57" s="12" t="n"/>
      <c r="P57" s="12" t="n"/>
      <c r="Q57" s="12" t="n"/>
      <c r="R57" s="12" t="n"/>
      <c r="S57" s="12" t="n"/>
      <c r="V57" s="12" t="n"/>
      <c r="W57" s="12" t="n"/>
      <c r="X57" s="12" t="n"/>
      <c r="Y57" s="12" t="n"/>
      <c r="AB57" s="12" t="n"/>
      <c r="AC57" s="12" t="n"/>
      <c r="AD57" s="12" t="n"/>
      <c r="AE57" s="12" t="n"/>
      <c r="AF57" s="12" t="n"/>
      <c r="AK57" s="58" t="n"/>
    </row>
    <row r="58" ht="15" customFormat="1" customHeight="1" s="14">
      <c r="A58" s="12" t="n"/>
      <c r="B58" s="64" t="n"/>
      <c r="C58" s="13" t="n"/>
      <c r="D58" s="4" t="n"/>
      <c r="E58" s="4" t="n"/>
      <c r="F58" s="4" t="n"/>
      <c r="G58" s="12" t="n"/>
      <c r="H58" s="391" t="n"/>
      <c r="I58" s="12" t="n"/>
      <c r="J58" s="407" t="n"/>
      <c r="K58" s="391" t="n"/>
      <c r="N58" s="66" t="n"/>
      <c r="O58" s="12" t="n"/>
      <c r="P58" s="12" t="n"/>
      <c r="Q58" s="12" t="n"/>
      <c r="R58" s="12" t="n"/>
      <c r="S58" s="12" t="n"/>
      <c r="V58" s="12" t="n"/>
      <c r="W58" s="12" t="n"/>
      <c r="X58" s="12" t="n"/>
      <c r="Y58" s="12" t="n"/>
      <c r="AB58" s="12" t="n"/>
      <c r="AC58" s="12" t="n"/>
      <c r="AD58" s="12" t="n"/>
      <c r="AE58" s="12" t="n"/>
      <c r="AF58" s="12" t="n"/>
      <c r="AK58" s="58" t="n"/>
    </row>
    <row r="59" ht="15" customFormat="1" customHeight="1" s="14">
      <c r="A59" s="12" t="n"/>
      <c r="B59" s="64" t="n"/>
      <c r="I59" s="12" t="n"/>
      <c r="J59" s="12" t="n"/>
      <c r="K59" s="391" t="n"/>
      <c r="L59" s="12" t="n"/>
      <c r="M59" s="391" t="n"/>
      <c r="N59" s="65" t="n"/>
      <c r="O59" s="391" t="n"/>
      <c r="P59" s="391" t="n"/>
      <c r="Q59" s="391" t="n"/>
      <c r="R59" s="391" t="n"/>
      <c r="S59" s="391" t="n"/>
      <c r="V59" s="391" t="n"/>
      <c r="W59" s="391" t="n"/>
      <c r="X59" s="391" t="n"/>
      <c r="Y59" s="391" t="n"/>
      <c r="AB59" s="391" t="n"/>
      <c r="AC59" s="391" t="n"/>
      <c r="AD59" s="391" t="n"/>
      <c r="AE59" s="12" t="n"/>
      <c r="AF59" s="391" t="n"/>
      <c r="AK59" s="58" t="n"/>
    </row>
    <row r="60" ht="15" customFormat="1" customHeight="1" s="14">
      <c r="A60" s="12" t="n"/>
      <c r="B60" s="64" t="n"/>
      <c r="C60" s="13" t="n"/>
      <c r="D60" s="4" t="n"/>
      <c r="E60" s="4" t="n"/>
      <c r="F60" s="4" t="n"/>
      <c r="G60" s="12" t="n"/>
      <c r="H60" s="391" t="n"/>
      <c r="I60" s="12" t="n"/>
      <c r="K60" s="391" t="n"/>
      <c r="N60" s="66" t="n"/>
      <c r="O60" s="391" t="n"/>
      <c r="P60" s="391" t="n"/>
      <c r="Q60" s="391" t="n"/>
      <c r="R60" s="391" t="n"/>
      <c r="S60" s="391" t="n"/>
      <c r="V60" s="391" t="n"/>
      <c r="W60" s="391" t="n"/>
      <c r="X60" s="391" t="n"/>
      <c r="Y60" s="391" t="n"/>
      <c r="AB60" s="391" t="n"/>
      <c r="AC60" s="391" t="n"/>
      <c r="AD60" s="391" t="n"/>
      <c r="AE60" s="12" t="n"/>
      <c r="AF60" s="391" t="n"/>
      <c r="AK60" s="58" t="n"/>
    </row>
    <row r="61" ht="6.95" customFormat="1" customHeight="1" s="14" thickBot="1">
      <c r="A61" s="12" t="n"/>
      <c r="B61" s="67" t="n"/>
      <c r="C61" s="68" t="n"/>
      <c r="D61" s="69" t="n"/>
      <c r="E61" s="69" t="n"/>
      <c r="F61" s="69" t="n"/>
      <c r="G61" s="70" t="n"/>
      <c r="H61" s="71" t="n"/>
      <c r="I61" s="70" t="n"/>
      <c r="J61" s="70" t="n"/>
      <c r="K61" s="71" t="n"/>
      <c r="L61" s="70" t="n"/>
      <c r="M61" s="71" t="n"/>
      <c r="N61" s="72" t="n"/>
      <c r="O61" s="12" t="n"/>
      <c r="P61" s="12" t="n"/>
      <c r="Q61" s="12" t="n"/>
      <c r="R61" s="12" t="n"/>
      <c r="S61" s="12" t="n"/>
      <c r="V61" s="12" t="n"/>
      <c r="W61" s="12" t="n"/>
      <c r="X61" s="12" t="n"/>
      <c r="Y61" s="12" t="n"/>
      <c r="AB61" s="12" t="n"/>
      <c r="AC61" s="12" t="n"/>
      <c r="AD61" s="12" t="n"/>
      <c r="AE61" s="12" t="n"/>
      <c r="AF61" s="12" t="n"/>
      <c r="AK61" s="58" t="n"/>
      <c r="AL61" s="59" t="n"/>
      <c r="AM61" s="59" t="n"/>
      <c r="AN61" s="59" t="n"/>
      <c r="AO61" s="59" t="n"/>
      <c r="AP61" s="59" t="n"/>
      <c r="AQ61" s="59" t="n"/>
      <c r="AR61" s="59" t="n"/>
      <c r="AS61" s="59" t="n"/>
      <c r="AT61" s="59" t="n"/>
      <c r="AU61" s="59" t="n"/>
      <c r="AV61" s="59" t="n"/>
      <c r="AW61" s="59" t="n"/>
      <c r="AX61" s="59" t="n"/>
      <c r="AY61" s="59" t="n"/>
      <c r="AZ61" s="59" t="n"/>
      <c r="BA61" s="59" t="n"/>
      <c r="BB61" s="59" t="n"/>
      <c r="BC61" s="59" t="n"/>
      <c r="BD61" s="59" t="n"/>
      <c r="BE61" s="59" t="n"/>
      <c r="BF61" s="59" t="n"/>
      <c r="BG61" s="59" t="n"/>
      <c r="BH61" s="59" t="n"/>
      <c r="BI61" s="59" t="n"/>
      <c r="BJ61" s="59" t="n"/>
      <c r="BK61" s="59" t="n"/>
    </row>
    <row r="62" ht="15" customFormat="1" customHeight="1" s="14" thickBot="1">
      <c r="A62" s="12" t="n"/>
      <c r="B62" s="4" t="n"/>
      <c r="C62" s="505" t="n"/>
      <c r="D62" s="505" t="n"/>
      <c r="E62" s="505" t="n"/>
      <c r="F62" s="12" t="n"/>
      <c r="G62" s="12" t="n"/>
      <c r="H62" s="12" t="n"/>
      <c r="I62" s="12" t="n"/>
      <c r="J62" s="12" t="n"/>
      <c r="K62" s="12" t="n"/>
      <c r="L62" s="12" t="n"/>
      <c r="M62" s="12" t="n"/>
      <c r="N62" s="12" t="n"/>
      <c r="O62" s="12" t="n"/>
      <c r="P62" s="12" t="n"/>
      <c r="Q62" s="12" t="n"/>
      <c r="R62" s="12" t="n"/>
      <c r="S62" s="12" t="n"/>
      <c r="V62" s="12" t="n"/>
      <c r="W62" s="12" t="n"/>
      <c r="X62" s="12" t="n"/>
      <c r="Y62" s="12" t="n"/>
      <c r="AB62" s="12" t="n"/>
      <c r="AC62" s="12" t="n"/>
      <c r="AD62" s="12" t="n"/>
      <c r="AE62" s="12" t="n"/>
      <c r="AF62" s="12" t="n"/>
      <c r="AK62" s="58" t="n"/>
      <c r="AL62" s="59" t="n"/>
      <c r="AM62" s="59" t="n"/>
      <c r="AN62" s="59" t="n"/>
      <c r="AO62" s="59" t="n"/>
      <c r="AP62" s="59" t="n"/>
      <c r="AQ62" s="59" t="n"/>
      <c r="AR62" s="59" t="n"/>
      <c r="AS62" s="59" t="n"/>
      <c r="AT62" s="59" t="n"/>
      <c r="AU62" s="59" t="n"/>
      <c r="AV62" s="59" t="n"/>
      <c r="AW62" s="59" t="n"/>
      <c r="AX62" s="59" t="n"/>
      <c r="AY62" s="59" t="n"/>
      <c r="AZ62" s="59" t="n"/>
      <c r="BA62" s="59" t="n"/>
      <c r="BB62" s="59" t="n"/>
      <c r="BC62" s="59" t="n"/>
      <c r="BD62" s="59" t="n"/>
      <c r="BE62" s="59" t="n"/>
      <c r="BF62" s="59" t="n"/>
      <c r="BG62" s="59" t="n"/>
      <c r="BH62" s="59" t="n"/>
      <c r="BI62" s="59" t="n"/>
      <c r="BJ62" s="59" t="n"/>
      <c r="BK62" s="59" t="n"/>
    </row>
    <row r="63" ht="15" customFormat="1" customHeight="1" s="14" thickBot="1">
      <c r="A63" s="12" t="n"/>
      <c r="B63" s="547" t="inlineStr">
        <is>
          <t>Données Graphique</t>
        </is>
      </c>
      <c r="C63" s="507" t="n"/>
      <c r="D63" s="507" t="n"/>
      <c r="E63" s="507" t="n"/>
      <c r="F63" s="507" t="n"/>
      <c r="G63" s="507" t="n"/>
      <c r="H63" s="507" t="n"/>
      <c r="I63" s="507" t="n"/>
      <c r="J63" s="507" t="n"/>
      <c r="K63" s="507" t="n"/>
      <c r="L63" s="507" t="n"/>
      <c r="M63" s="507" t="n"/>
      <c r="N63" s="507" t="n"/>
      <c r="O63" s="548" t="n"/>
      <c r="P63" s="548" t="n"/>
      <c r="Q63" s="548" t="n"/>
      <c r="R63" s="548" t="n"/>
      <c r="S63" s="548" t="n"/>
      <c r="T63" s="548" t="n"/>
      <c r="U63" s="548" t="n"/>
      <c r="V63" s="548" t="n"/>
      <c r="W63" s="548" t="n"/>
      <c r="X63" s="548" t="n"/>
      <c r="Y63" s="548" t="n"/>
      <c r="Z63" s="548" t="n"/>
      <c r="AA63" s="548" t="n"/>
      <c r="AB63" s="548" t="n"/>
      <c r="AC63" s="548" t="n"/>
      <c r="AD63" s="548" t="n"/>
      <c r="AE63" s="549" t="n"/>
      <c r="AF63" s="12" t="n"/>
      <c r="AK63" s="58" t="n"/>
      <c r="AL63" s="59" t="n"/>
      <c r="AM63" s="59" t="n"/>
      <c r="AN63" s="59" t="n"/>
      <c r="AO63" s="59" t="n"/>
      <c r="AP63" s="59" t="n"/>
      <c r="AQ63" s="59" t="n"/>
      <c r="AR63" s="59" t="n"/>
      <c r="AS63" s="59" t="n"/>
      <c r="AT63" s="59" t="n"/>
      <c r="AU63" s="59" t="n"/>
      <c r="AV63" s="59" t="n"/>
      <c r="AW63" s="59" t="n"/>
      <c r="AX63" s="59" t="n"/>
      <c r="AY63" s="59" t="n"/>
      <c r="AZ63" s="59" t="n"/>
      <c r="BA63" s="59" t="n"/>
      <c r="BB63" s="59" t="n"/>
      <c r="BC63" s="59" t="n"/>
      <c r="BD63" s="59" t="n"/>
      <c r="BE63" s="59" t="n"/>
      <c r="BF63" s="59" t="n"/>
      <c r="BG63" s="59" t="n"/>
      <c r="BH63" s="59" t="n"/>
      <c r="BI63" s="59" t="n"/>
      <c r="BJ63" s="59" t="n"/>
      <c r="BK63" s="59" t="n"/>
    </row>
    <row r="64" ht="6.95" customFormat="1" customHeight="1" s="14">
      <c r="A64" s="12" t="n"/>
      <c r="B64" s="64" t="n"/>
      <c r="N64" s="12" t="n"/>
      <c r="O64" s="12" t="n"/>
      <c r="P64" s="12" t="n"/>
      <c r="Q64" s="12" t="n"/>
      <c r="R64" s="12" t="n"/>
      <c r="S64" s="12" t="n"/>
      <c r="V64" s="12" t="n"/>
      <c r="W64" s="12" t="n"/>
      <c r="X64" s="12" t="n"/>
      <c r="Y64" s="12" t="n"/>
      <c r="AB64" s="12" t="n"/>
      <c r="AC64" s="12" t="n"/>
      <c r="AD64" s="12" t="n"/>
      <c r="AE64" s="63" t="n"/>
      <c r="AF64" s="12" t="n"/>
      <c r="AG64" s="12" t="n"/>
      <c r="AH64" s="12" t="n"/>
      <c r="AI64" s="12" t="n"/>
      <c r="AJ64" s="12" t="n"/>
      <c r="AK64" s="13" t="n"/>
      <c r="AL64" s="12" t="n"/>
      <c r="AM64" s="12" t="n"/>
      <c r="AN64" s="12" t="n"/>
      <c r="AO64" s="12" t="n"/>
      <c r="AP64" s="12" t="n"/>
      <c r="AQ64" s="12" t="n"/>
      <c r="AR64" s="12" t="n"/>
      <c r="AS64" s="12" t="n"/>
      <c r="AT64" s="12" t="n"/>
      <c r="AU64" s="12" t="n"/>
      <c r="AV64" s="12" t="n"/>
      <c r="AW64" s="12" t="n"/>
      <c r="AX64" s="12" t="n"/>
      <c r="AY64" s="12" t="n"/>
      <c r="AZ64" s="12" t="n"/>
      <c r="BA64" s="12" t="n"/>
      <c r="BB64" s="12" t="n"/>
      <c r="BC64" s="12" t="n"/>
      <c r="BD64" s="12" t="n"/>
      <c r="BE64" s="12" t="n"/>
      <c r="BF64" s="12" t="n"/>
      <c r="BG64" s="12" t="n"/>
      <c r="BH64" s="12" t="n"/>
      <c r="BI64" s="12" t="n"/>
      <c r="BJ64" s="12" t="n"/>
      <c r="BK64" s="12" t="n"/>
      <c r="BL64" s="12" t="n"/>
      <c r="BM64" s="12" t="n"/>
      <c r="BN64" s="12" t="n"/>
      <c r="BO64" s="12" t="n"/>
      <c r="BP64" s="12" t="n"/>
      <c r="BQ64" s="12" t="n"/>
      <c r="BR64" s="12" t="n"/>
      <c r="BS64" s="12" t="n"/>
      <c r="BT64" s="12" t="n"/>
    </row>
    <row r="65" ht="15" customFormat="1" customHeight="1" s="14">
      <c r="A65" s="12" t="n"/>
      <c r="B65" s="64" t="n"/>
      <c r="C65" s="13" t="n"/>
      <c r="D65" s="41" t="n"/>
      <c r="E65" s="43">
        <f>E73</f>
        <v/>
      </c>
      <c r="F65" s="43">
        <f>E65+1</f>
        <v/>
      </c>
      <c r="G65" s="43">
        <f>F65+1</f>
        <v/>
      </c>
      <c r="H65" s="43">
        <f>G65+1</f>
        <v/>
      </c>
      <c r="I65" s="43">
        <f>H65+1</f>
        <v/>
      </c>
      <c r="J65" s="43">
        <f>I65+1</f>
        <v/>
      </c>
      <c r="K65" s="43">
        <f>J65+1</f>
        <v/>
      </c>
      <c r="L65" s="43">
        <f>K65+1</f>
        <v/>
      </c>
      <c r="M65" s="43">
        <f>L65+1</f>
        <v/>
      </c>
      <c r="N65" s="43">
        <f>M65+1</f>
        <v/>
      </c>
      <c r="O65" s="43">
        <f>N65+1</f>
        <v/>
      </c>
      <c r="P65" s="43">
        <f>O65+1</f>
        <v/>
      </c>
      <c r="Q65" s="43">
        <f>P65+1</f>
        <v/>
      </c>
      <c r="R65" s="43">
        <f>Q65+1</f>
        <v/>
      </c>
      <c r="S65" s="43">
        <f>R65+1</f>
        <v/>
      </c>
      <c r="T65" s="43">
        <f>S65+1</f>
        <v/>
      </c>
      <c r="U65" s="43">
        <f>T65+1</f>
        <v/>
      </c>
      <c r="V65" s="43">
        <f>U65+1</f>
        <v/>
      </c>
      <c r="W65" s="43">
        <f>V65+1</f>
        <v/>
      </c>
      <c r="X65" s="43">
        <f>W65+1</f>
        <v/>
      </c>
      <c r="Y65" s="43">
        <f>X65+1</f>
        <v/>
      </c>
      <c r="Z65" s="43">
        <f>Y65+1</f>
        <v/>
      </c>
      <c r="AA65" s="43">
        <f>Z65+1</f>
        <v/>
      </c>
      <c r="AB65" s="43">
        <f>AA65+1</f>
        <v/>
      </c>
      <c r="AC65" s="43">
        <f>AB65+1</f>
        <v/>
      </c>
      <c r="AD65" s="43">
        <f>AC65+1</f>
        <v/>
      </c>
      <c r="AE65" s="65" t="n"/>
      <c r="AF65" s="12" t="n"/>
      <c r="AG65" s="12" t="n"/>
      <c r="AH65" s="12" t="n"/>
      <c r="AI65" s="12" t="n"/>
      <c r="AJ65" s="12" t="n"/>
      <c r="AK65" s="13" t="n"/>
      <c r="AL65" s="12" t="n"/>
      <c r="AM65" s="12" t="n"/>
      <c r="AN65" s="12" t="n"/>
      <c r="AO65" s="12" t="n"/>
      <c r="AP65" s="12" t="n"/>
      <c r="AQ65" s="12" t="n"/>
      <c r="AR65" s="12" t="n"/>
      <c r="AS65" s="12" t="n"/>
      <c r="AT65" s="12" t="n"/>
      <c r="AU65" s="12" t="n"/>
      <c r="AV65" s="12" t="n"/>
      <c r="AW65" s="12" t="n"/>
      <c r="AX65" s="12" t="n"/>
      <c r="AY65" s="12" t="n"/>
      <c r="AZ65" s="12" t="n"/>
      <c r="BA65" s="12" t="n"/>
      <c r="BB65" s="12" t="n"/>
      <c r="BC65" s="12" t="n"/>
      <c r="BD65" s="12" t="n"/>
      <c r="BE65" s="12" t="n"/>
      <c r="BF65" s="12" t="n"/>
      <c r="BG65" s="12" t="n"/>
      <c r="BH65" s="12" t="n"/>
      <c r="BI65" s="12" t="n"/>
      <c r="BJ65" s="12" t="n"/>
      <c r="BK65" s="12" t="n"/>
      <c r="BL65" s="12" t="n"/>
      <c r="BM65" s="12" t="n"/>
      <c r="BN65" s="12" t="n"/>
      <c r="BO65" s="12" t="n"/>
      <c r="BP65" s="12" t="n"/>
      <c r="BQ65" s="12" t="n"/>
      <c r="BR65" s="12" t="n"/>
      <c r="BS65" s="12" t="n"/>
      <c r="BT65" s="12" t="n"/>
      <c r="BU65" s="12" t="n"/>
      <c r="BV65" s="12" t="n"/>
      <c r="BW65" s="12" t="n"/>
    </row>
    <row r="66" ht="15" customHeight="1" s="503">
      <c r="B66" s="64" t="n"/>
      <c r="D66" s="246">
        <f>IF(ISBLANK(C38),"",C38)</f>
        <v/>
      </c>
      <c r="E66" s="244">
        <f>IFERROR(HLOOKUP(E$65,$E$73:$AG$85,MATCH($D66,$D$73:$D$85, 0),FALSE),"")</f>
        <v/>
      </c>
      <c r="F66" s="244">
        <f>IFERROR(HLOOKUP(F$65,$E$73:$AG$85,MATCH($D66,$D$73:$D$85, 0),FALSE),"")</f>
        <v/>
      </c>
      <c r="G66" s="244">
        <f>IFERROR(HLOOKUP(G$65,$E$73:$AG$85,MATCH($D66,$D$73:$D$85, 0),FALSE),"")</f>
        <v/>
      </c>
      <c r="H66" s="244">
        <f>IFERROR(HLOOKUP(H$65,$E$73:$AG$85,MATCH($D66,$D$73:$D$85, 0),FALSE),"")</f>
        <v/>
      </c>
      <c r="I66" s="244">
        <f>IFERROR(HLOOKUP(I$65,$E$73:$AG$85,MATCH($D66,$D$73:$D$85, 0),FALSE),"")</f>
        <v/>
      </c>
      <c r="J66" s="244">
        <f>IFERROR(HLOOKUP(J$65,$E$73:$AG$85,MATCH($D66,$D$73:$D$85, 0),FALSE),"")</f>
        <v/>
      </c>
      <c r="K66" s="244">
        <f>IFERROR(HLOOKUP(K$65,$E$73:$AG$85,MATCH($D66,$D$73:$D$85, 0),FALSE),"")</f>
        <v/>
      </c>
      <c r="L66" s="244">
        <f>IFERROR(HLOOKUP(L$65,$E$73:$AG$85,MATCH($D66,$D$73:$D$85, 0),FALSE),"")</f>
        <v/>
      </c>
      <c r="M66" s="244">
        <f>IFERROR(HLOOKUP(M$65,$E$73:$AG$85,MATCH($D66,$D$73:$D$85, 0),FALSE),"")</f>
        <v/>
      </c>
      <c r="N66" s="244">
        <f>IFERROR(HLOOKUP(N$65,$E$73:$AG$85,MATCH($D66,$D$73:$D$85, 0),FALSE),"")</f>
        <v/>
      </c>
      <c r="O66" s="244">
        <f>IFERROR(HLOOKUP(O$65,$E$73:$AG$85,MATCH($D66,$D$73:$D$85, 0),FALSE),"")</f>
        <v/>
      </c>
      <c r="P66" s="244">
        <f>IFERROR(HLOOKUP(P$65,$E$73:$AG$85,MATCH($D66,$D$73:$D$85, 0),FALSE),"")</f>
        <v/>
      </c>
      <c r="Q66" s="244">
        <f>IFERROR(HLOOKUP(Q$65,$E$73:$AG$85,MATCH($D66,$D$73:$D$85, 0),FALSE),"")</f>
        <v/>
      </c>
      <c r="R66" s="244">
        <f>IFERROR(HLOOKUP(R$65,$E$73:$AG$85,MATCH($D66,$D$73:$D$85, 0),FALSE),"")</f>
        <v/>
      </c>
      <c r="S66" s="244">
        <f>IFERROR(HLOOKUP(S$65,$E$73:$AG$85,MATCH($D66,$D$73:$D$85, 0),FALSE),"")</f>
        <v/>
      </c>
      <c r="T66" s="244">
        <f>IFERROR(HLOOKUP(T$65,$E$73:$AG$85,MATCH($D66,$D$73:$D$85, 0),FALSE),"")</f>
        <v/>
      </c>
      <c r="U66" s="244">
        <f>IFERROR(HLOOKUP(U$65,$E$73:$AG$85,MATCH($D66,$D$73:$D$85, 0),FALSE),"")</f>
        <v/>
      </c>
      <c r="V66" s="244">
        <f>IFERROR(HLOOKUP(V$65,$E$73:$AG$85,MATCH($D66,$D$73:$D$85, 0),FALSE),"")</f>
        <v/>
      </c>
      <c r="W66" s="244">
        <f>IFERROR(HLOOKUP(W$65,$E$73:$AG$85,MATCH($D66,$D$73:$D$85, 0),FALSE),"")</f>
        <v/>
      </c>
      <c r="X66" s="244">
        <f>IFERROR(HLOOKUP(X$65,$E$73:$AG$85,MATCH($D66,$D$73:$D$85, 0),FALSE),"")</f>
        <v/>
      </c>
      <c r="Y66" s="244">
        <f>IFERROR(HLOOKUP(Y$65,$E$73:$AG$85,MATCH($D66,$D$73:$D$85, 0),FALSE),"")</f>
        <v/>
      </c>
      <c r="Z66" s="244">
        <f>IFERROR(HLOOKUP(Z$65,$E$73:$AG$85,MATCH($D66,$D$73:$D$85, 0),FALSE),"")</f>
        <v/>
      </c>
      <c r="AA66" s="244">
        <f>IFERROR(HLOOKUP(AA$65,$E$73:$AG$85,MATCH($D66,$D$73:$D$85, 0),FALSE),"")</f>
        <v/>
      </c>
      <c r="AB66" s="244">
        <f>IFERROR(HLOOKUP(AB$65,$E$73:$AG$85,MATCH($D66,$D$73:$D$85, 0),FALSE),"")</f>
        <v/>
      </c>
      <c r="AC66" s="244">
        <f>IFERROR(HLOOKUP(AC$65,$E$73:$AG$85,MATCH($D66,$D$73:$D$85, 0),FALSE),"")</f>
        <v/>
      </c>
      <c r="AD66" s="244">
        <f>IFERROR(HLOOKUP(AD$65,$E$73:$AG$85,MATCH($D66,$D$73:$D$85, 0),FALSE),"")</f>
        <v/>
      </c>
      <c r="AE66" s="65" t="n"/>
    </row>
    <row r="67" ht="15" customHeight="1" s="503">
      <c r="B67" s="64" t="n"/>
      <c r="D67" s="246">
        <f>IF(ISBLANK(G38),"",G38)</f>
        <v/>
      </c>
      <c r="E67" s="244">
        <f>IFERROR(HLOOKUP(E$65,$E$73:$AG$85,MATCH($D67,$D$73:$D$85, 0),FALSE),"")</f>
        <v/>
      </c>
      <c r="F67" s="244">
        <f>IFERROR(HLOOKUP(F$65,$E$73:$AG$85,MATCH($D67,$D$73:$D$85, 0),FALSE),"")</f>
        <v/>
      </c>
      <c r="G67" s="244">
        <f>IFERROR(HLOOKUP(G$65,$E$73:$AG$85,MATCH($D67,$D$73:$D$85, 0),FALSE),"")</f>
        <v/>
      </c>
      <c r="H67" s="244">
        <f>IFERROR(HLOOKUP(H$65,$E$73:$AG$85,MATCH($D67,$D$73:$D$85, 0),FALSE),"")</f>
        <v/>
      </c>
      <c r="I67" s="244">
        <f>IFERROR(HLOOKUP(I$65,$E$73:$AG$85,MATCH($D67,$D$73:$D$85, 0),FALSE),"")</f>
        <v/>
      </c>
      <c r="J67" s="244">
        <f>IFERROR(HLOOKUP(J$65,$E$73:$AG$85,MATCH($D67,$D$73:$D$85, 0),FALSE),"")</f>
        <v/>
      </c>
      <c r="K67" s="244">
        <f>IFERROR(HLOOKUP(K$65,$E$73:$AG$85,MATCH($D67,$D$73:$D$85, 0),FALSE),"")</f>
        <v/>
      </c>
      <c r="L67" s="244">
        <f>IFERROR(HLOOKUP(L$65,$E$73:$AG$85,MATCH($D67,$D$73:$D$85, 0),FALSE),"")</f>
        <v/>
      </c>
      <c r="M67" s="244">
        <f>IFERROR(HLOOKUP(M$65,$E$73:$AG$85,MATCH($D67,$D$73:$D$85, 0),FALSE),"")</f>
        <v/>
      </c>
      <c r="N67" s="244">
        <f>IFERROR(HLOOKUP(N$65,$E$73:$AG$85,MATCH($D67,$D$73:$D$85, 0),FALSE),"")</f>
        <v/>
      </c>
      <c r="O67" s="244">
        <f>IFERROR(HLOOKUP(O$65,$E$73:$AG$85,MATCH($D67,$D$73:$D$85, 0),FALSE),"")</f>
        <v/>
      </c>
      <c r="P67" s="244">
        <f>IFERROR(HLOOKUP(P$65,$E$73:$AG$85,MATCH($D67,$D$73:$D$85, 0),FALSE),"")</f>
        <v/>
      </c>
      <c r="Q67" s="244">
        <f>IFERROR(HLOOKUP(Q$65,$E$73:$AG$85,MATCH($D67,$D$73:$D$85, 0),FALSE),"")</f>
        <v/>
      </c>
      <c r="R67" s="244">
        <f>IFERROR(HLOOKUP(R$65,$E$73:$AG$85,MATCH($D67,$D$73:$D$85, 0),FALSE),"")</f>
        <v/>
      </c>
      <c r="S67" s="244">
        <f>IFERROR(HLOOKUP(S$65,$E$73:$AG$85,MATCH($D67,$D$73:$D$85, 0),FALSE),"")</f>
        <v/>
      </c>
      <c r="T67" s="244">
        <f>IFERROR(HLOOKUP(T$65,$E$73:$AG$85,MATCH($D67,$D$73:$D$85, 0),FALSE),"")</f>
        <v/>
      </c>
      <c r="U67" s="244">
        <f>IFERROR(HLOOKUP(U$65,$E$73:$AG$85,MATCH($D67,$D$73:$D$85, 0),FALSE),"")</f>
        <v/>
      </c>
      <c r="V67" s="244">
        <f>IFERROR(HLOOKUP(V$65,$E$73:$AG$85,MATCH($D67,$D$73:$D$85, 0),FALSE),"")</f>
        <v/>
      </c>
      <c r="W67" s="244">
        <f>IFERROR(HLOOKUP(W$65,$E$73:$AG$85,MATCH($D67,$D$73:$D$85, 0),FALSE),"")</f>
        <v/>
      </c>
      <c r="X67" s="244">
        <f>IFERROR(HLOOKUP(X$65,$E$73:$AG$85,MATCH($D67,$D$73:$D$85, 0),FALSE),"")</f>
        <v/>
      </c>
      <c r="Y67" s="244">
        <f>IFERROR(HLOOKUP(Y$65,$E$73:$AG$85,MATCH($D67,$D$73:$D$85, 0),FALSE),"")</f>
        <v/>
      </c>
      <c r="Z67" s="244">
        <f>IFERROR(HLOOKUP(Z$65,$E$73:$AG$85,MATCH($D67,$D$73:$D$85, 0),FALSE),"")</f>
        <v/>
      </c>
      <c r="AA67" s="244">
        <f>IFERROR(HLOOKUP(AA$65,$E$73:$AG$85,MATCH($D67,$D$73:$D$85, 0),FALSE),"")</f>
        <v/>
      </c>
      <c r="AB67" s="244">
        <f>IFERROR(HLOOKUP(AB$65,$E$73:$AG$85,MATCH($D67,$D$73:$D$85, 0),FALSE),"")</f>
        <v/>
      </c>
      <c r="AC67" s="244">
        <f>IFERROR(HLOOKUP(AC$65,$E$73:$AG$85,MATCH($D67,$D$73:$D$85, 0),FALSE),"")</f>
        <v/>
      </c>
      <c r="AD67" s="244">
        <f>IFERROR(HLOOKUP(AD$65,$E$73:$AG$85,MATCH($D67,$D$73:$D$85, 0),FALSE),"")</f>
        <v/>
      </c>
      <c r="AE67" s="65" t="n"/>
    </row>
    <row r="68" ht="15" customHeight="1" s="503">
      <c r="B68" s="64" t="n"/>
      <c r="D68" s="246">
        <f>IF(ISBLANK(K38),"",K38)</f>
        <v/>
      </c>
      <c r="E68" s="244">
        <f>IFERROR(HLOOKUP(E$65,$E$73:$AG$85,MATCH($D68,$D$73:$D$85, 0),FALSE),"")</f>
        <v/>
      </c>
      <c r="F68" s="244">
        <f>IFERROR(HLOOKUP(F$65,$E$73:$AG$85,MATCH($D68,$D$73:$D$85, 0),FALSE),"")</f>
        <v/>
      </c>
      <c r="G68" s="244">
        <f>IFERROR(HLOOKUP(G$65,$E$73:$AG$85,MATCH($D68,$D$73:$D$85, 0),FALSE),"")</f>
        <v/>
      </c>
      <c r="H68" s="244">
        <f>IFERROR(HLOOKUP(H$65,$E$73:$AG$85,MATCH($D68,$D$73:$D$85, 0),FALSE),"")</f>
        <v/>
      </c>
      <c r="I68" s="244">
        <f>IFERROR(HLOOKUP(I$65,$E$73:$AG$85,MATCH($D68,$D$73:$D$85, 0),FALSE),"")</f>
        <v/>
      </c>
      <c r="J68" s="244">
        <f>IFERROR(HLOOKUP(J$65,$E$73:$AG$85,MATCH($D68,$D$73:$D$85, 0),FALSE),"")</f>
        <v/>
      </c>
      <c r="K68" s="244">
        <f>IFERROR(HLOOKUP(K$65,$E$73:$AG$85,MATCH($D68,$D$73:$D$85, 0),FALSE),"")</f>
        <v/>
      </c>
      <c r="L68" s="244">
        <f>IFERROR(HLOOKUP(L$65,$E$73:$AG$85,MATCH($D68,$D$73:$D$85, 0),FALSE),"")</f>
        <v/>
      </c>
      <c r="M68" s="244">
        <f>IFERROR(HLOOKUP(M$65,$E$73:$AG$85,MATCH($D68,$D$73:$D$85, 0),FALSE),"")</f>
        <v/>
      </c>
      <c r="N68" s="244">
        <f>IFERROR(HLOOKUP(N$65,$E$73:$AG$85,MATCH($D68,$D$73:$D$85, 0),FALSE),"")</f>
        <v/>
      </c>
      <c r="O68" s="244">
        <f>IFERROR(HLOOKUP(O$65,$E$73:$AG$85,MATCH($D68,$D$73:$D$85, 0),FALSE),"")</f>
        <v/>
      </c>
      <c r="P68" s="244">
        <f>IFERROR(HLOOKUP(P$65,$E$73:$AG$85,MATCH($D68,$D$73:$D$85, 0),FALSE),"")</f>
        <v/>
      </c>
      <c r="Q68" s="244">
        <f>IFERROR(HLOOKUP(Q$65,$E$73:$AG$85,MATCH($D68,$D$73:$D$85, 0),FALSE),"")</f>
        <v/>
      </c>
      <c r="R68" s="244">
        <f>IFERROR(HLOOKUP(R$65,$E$73:$AG$85,MATCH($D68,$D$73:$D$85, 0),FALSE),"")</f>
        <v/>
      </c>
      <c r="S68" s="244">
        <f>IFERROR(HLOOKUP(S$65,$E$73:$AG$85,MATCH($D68,$D$73:$D$85, 0),FALSE),"")</f>
        <v/>
      </c>
      <c r="T68" s="244">
        <f>IFERROR(HLOOKUP(T$65,$E$73:$AG$85,MATCH($D68,$D$73:$D$85, 0),FALSE),"")</f>
        <v/>
      </c>
      <c r="U68" s="244">
        <f>IFERROR(HLOOKUP(U$65,$E$73:$AG$85,MATCH($D68,$D$73:$D$85, 0),FALSE),"")</f>
        <v/>
      </c>
      <c r="V68" s="244">
        <f>IFERROR(HLOOKUP(V$65,$E$73:$AG$85,MATCH($D68,$D$73:$D$85, 0),FALSE),"")</f>
        <v/>
      </c>
      <c r="W68" s="244">
        <f>IFERROR(HLOOKUP(W$65,$E$73:$AG$85,MATCH($D68,$D$73:$D$85, 0),FALSE),"")</f>
        <v/>
      </c>
      <c r="X68" s="244">
        <f>IFERROR(HLOOKUP(X$65,$E$73:$AG$85,MATCH($D68,$D$73:$D$85, 0),FALSE),"")</f>
        <v/>
      </c>
      <c r="Y68" s="244">
        <f>IFERROR(HLOOKUP(Y$65,$E$73:$AG$85,MATCH($D68,$D$73:$D$85, 0),FALSE),"")</f>
        <v/>
      </c>
      <c r="Z68" s="244">
        <f>IFERROR(HLOOKUP(Z$65,$E$73:$AG$85,MATCH($D68,$D$73:$D$85, 0),FALSE),"")</f>
        <v/>
      </c>
      <c r="AA68" s="244">
        <f>IFERROR(HLOOKUP(AA$65,$E$73:$AG$85,MATCH($D68,$D$73:$D$85, 0),FALSE),"")</f>
        <v/>
      </c>
      <c r="AB68" s="244">
        <f>IFERROR(HLOOKUP(AB$65,$E$73:$AG$85,MATCH($D68,$D$73:$D$85, 0),FALSE),"")</f>
        <v/>
      </c>
      <c r="AC68" s="244">
        <f>IFERROR(HLOOKUP(AC$65,$E$73:$AG$85,MATCH($D68,$D$73:$D$85, 0),FALSE),"")</f>
        <v/>
      </c>
      <c r="AD68" s="244">
        <f>IFERROR(HLOOKUP(AD$65,$E$73:$AG$85,MATCH($D68,$D$73:$D$85, 0),FALSE),"")</f>
        <v/>
      </c>
      <c r="AE68" s="65" t="n"/>
    </row>
    <row r="69" ht="14.45" customHeight="1" s="503" thickBot="1">
      <c r="B69" s="67" t="n"/>
      <c r="C69" s="68" t="n"/>
      <c r="D69" s="69" t="n"/>
      <c r="E69" s="69" t="n"/>
      <c r="F69" s="69" t="n"/>
      <c r="G69" s="70" t="n"/>
      <c r="H69" s="71" t="n"/>
      <c r="I69" s="70" t="n"/>
      <c r="J69" s="70" t="n"/>
      <c r="K69" s="71" t="n"/>
      <c r="L69" s="70" t="n"/>
      <c r="M69" s="71" t="n"/>
      <c r="N69" s="70" t="n"/>
      <c r="O69" s="70" t="n"/>
      <c r="P69" s="70" t="n"/>
      <c r="Q69" s="70" t="n"/>
      <c r="R69" s="70" t="n"/>
      <c r="S69" s="70" t="n"/>
      <c r="T69" s="70" t="n"/>
      <c r="U69" s="70" t="n"/>
      <c r="V69" s="70" t="n"/>
      <c r="W69" s="70" t="n"/>
      <c r="X69" s="70" t="n"/>
      <c r="Y69" s="70" t="n"/>
      <c r="Z69" s="70" t="n"/>
      <c r="AA69" s="70" t="n"/>
      <c r="AB69" s="70" t="n"/>
      <c r="AC69" s="70" t="n"/>
      <c r="AD69" s="70" t="n"/>
      <c r="AE69" s="72" t="n"/>
      <c r="AJ69" s="13" t="n"/>
      <c r="AK69" s="12" t="n"/>
    </row>
    <row r="70" ht="14.45" customHeight="1" s="503" thickBot="1">
      <c r="E70" s="241" t="n"/>
      <c r="AJ70" s="13" t="n"/>
      <c r="AK70" s="12" t="n"/>
    </row>
    <row r="71" ht="15" customFormat="1" customHeight="1" s="14" thickBot="1">
      <c r="A71" s="12" t="n"/>
      <c r="B71" s="547" t="inlineStr">
        <is>
          <t>Données Simulation</t>
        </is>
      </c>
      <c r="C71" s="507" t="n"/>
      <c r="D71" s="507" t="n"/>
      <c r="E71" s="507" t="n"/>
      <c r="F71" s="507" t="n"/>
      <c r="G71" s="507" t="n"/>
      <c r="H71" s="507" t="n"/>
      <c r="I71" s="507" t="n"/>
      <c r="J71" s="507" t="n"/>
      <c r="K71" s="507" t="n"/>
      <c r="L71" s="507" t="n"/>
      <c r="M71" s="507" t="n"/>
      <c r="N71" s="507" t="n"/>
      <c r="O71" s="548" t="n"/>
      <c r="P71" s="548" t="n"/>
      <c r="Q71" s="548" t="n"/>
      <c r="R71" s="548" t="n"/>
      <c r="S71" s="548" t="n"/>
      <c r="T71" s="548" t="n"/>
      <c r="U71" s="548" t="n"/>
      <c r="V71" s="548" t="n"/>
      <c r="W71" s="548" t="n"/>
      <c r="X71" s="548" t="n"/>
      <c r="Y71" s="548" t="n"/>
      <c r="Z71" s="548" t="n"/>
      <c r="AA71" s="548" t="n"/>
      <c r="AB71" s="548" t="n"/>
      <c r="AC71" s="548" t="n"/>
      <c r="AD71" s="548" t="n"/>
      <c r="AE71" s="549" t="n"/>
      <c r="AJ71" s="58" t="n"/>
      <c r="AK71" s="59" t="n"/>
      <c r="AL71" s="59" t="n"/>
      <c r="AM71" s="59" t="n"/>
      <c r="AN71" s="59" t="n"/>
      <c r="AO71" s="59" t="n"/>
      <c r="AP71" s="59" t="n"/>
      <c r="AQ71" s="59" t="n"/>
      <c r="AR71" s="59" t="n"/>
      <c r="AS71" s="59" t="n"/>
      <c r="AT71" s="59" t="n"/>
      <c r="AU71" s="59" t="n"/>
      <c r="AV71" s="59" t="n"/>
      <c r="AW71" s="59" t="n"/>
      <c r="AX71" s="59" t="n"/>
      <c r="AY71" s="59" t="n"/>
      <c r="AZ71" s="59" t="n"/>
      <c r="BA71" s="59" t="n"/>
      <c r="BB71" s="59" t="n"/>
      <c r="BC71" s="59" t="n"/>
      <c r="BD71" s="59" t="n"/>
      <c r="BE71" s="59" t="n"/>
      <c r="BF71" s="59" t="n"/>
      <c r="BG71" s="59" t="n"/>
      <c r="BH71" s="59" t="n"/>
      <c r="BI71" s="59" t="n"/>
      <c r="BJ71" s="59" t="n"/>
    </row>
    <row r="72" ht="6.95" customFormat="1" customHeight="1" s="14">
      <c r="A72" s="12" t="n"/>
      <c r="B72" s="61" t="n"/>
      <c r="C72" s="62" t="n"/>
      <c r="D72" s="62" t="n"/>
      <c r="E72" s="62" t="n"/>
      <c r="F72" s="62" t="n"/>
      <c r="G72" s="62" t="n"/>
      <c r="H72" s="62" t="n"/>
      <c r="I72" s="62" t="n"/>
      <c r="J72" s="62" t="n"/>
      <c r="K72" s="62" t="n"/>
      <c r="L72" s="62" t="n"/>
      <c r="M72" s="62" t="n"/>
      <c r="N72" s="247" t="n"/>
      <c r="O72" s="247" t="n"/>
      <c r="P72" s="247" t="n"/>
      <c r="Q72" s="247" t="n"/>
      <c r="R72" s="247" t="n"/>
      <c r="S72" s="247" t="n"/>
      <c r="T72" s="62" t="n"/>
      <c r="U72" s="62" t="n"/>
      <c r="V72" s="247" t="n"/>
      <c r="W72" s="247" t="n"/>
      <c r="X72" s="247" t="n"/>
      <c r="Y72" s="247" t="n"/>
      <c r="Z72" s="62" t="n"/>
      <c r="AA72" s="62" t="n"/>
      <c r="AB72" s="247" t="n"/>
      <c r="AC72" s="247" t="n"/>
      <c r="AD72" s="247" t="n"/>
      <c r="AE72" s="63" t="n"/>
      <c r="AF72" s="12" t="n"/>
      <c r="AG72" s="12" t="n"/>
      <c r="AH72" s="12" t="n"/>
      <c r="AI72" s="12" t="n"/>
      <c r="AJ72" s="13" t="n"/>
      <c r="AK72" s="12" t="n"/>
      <c r="AL72" s="12" t="n"/>
      <c r="AM72" s="12" t="n"/>
      <c r="AN72" s="12" t="n"/>
      <c r="AO72" s="12" t="n"/>
      <c r="AP72" s="12" t="n"/>
      <c r="AQ72" s="12" t="n"/>
      <c r="AR72" s="12" t="n"/>
      <c r="AS72" s="12" t="n"/>
      <c r="AT72" s="12" t="n"/>
      <c r="AU72" s="12" t="n"/>
      <c r="AV72" s="12" t="n"/>
      <c r="AW72" s="12" t="n"/>
      <c r="AX72" s="12" t="n"/>
      <c r="AY72" s="12" t="n"/>
      <c r="AZ72" s="12" t="n"/>
      <c r="BA72" s="12" t="n"/>
      <c r="BB72" s="12" t="n"/>
      <c r="BC72" s="12" t="n"/>
      <c r="BD72" s="12" t="n"/>
      <c r="BE72" s="12" t="n"/>
      <c r="BF72" s="12" t="n"/>
      <c r="BG72" s="12" t="n"/>
      <c r="BH72" s="12" t="n"/>
      <c r="BI72" s="12" t="n"/>
      <c r="BJ72" s="12" t="n"/>
      <c r="BK72" s="12" t="n"/>
      <c r="BL72" s="12" t="n"/>
      <c r="BM72" s="12" t="n"/>
      <c r="BN72" s="12" t="n"/>
      <c r="BO72" s="12" t="n"/>
      <c r="BP72" s="12" t="n"/>
      <c r="BQ72" s="12" t="n"/>
      <c r="BR72" s="12" t="n"/>
      <c r="BS72" s="12" t="n"/>
    </row>
    <row r="73">
      <c r="B73" s="64" t="n"/>
      <c r="D73" s="13" t="n"/>
      <c r="E73" s="368">
        <f>IF(G24="OUI",K24+1,YEAR('1-Biens_Immos'!Z281))</f>
        <v/>
      </c>
      <c r="F73" s="368">
        <f>E73+1</f>
        <v/>
      </c>
      <c r="G73" s="368">
        <f>F73+1</f>
        <v/>
      </c>
      <c r="H73" s="368">
        <f>G73+1</f>
        <v/>
      </c>
      <c r="I73" s="368">
        <f>H73+1</f>
        <v/>
      </c>
      <c r="J73" s="368">
        <f>I73+1</f>
        <v/>
      </c>
      <c r="K73" s="368">
        <f>J73+1</f>
        <v/>
      </c>
      <c r="L73" s="368">
        <f>K73+1</f>
        <v/>
      </c>
      <c r="M73" s="368">
        <f>L73+1</f>
        <v/>
      </c>
      <c r="N73" s="368">
        <f>M73+1</f>
        <v/>
      </c>
      <c r="O73" s="368">
        <f>N73+1</f>
        <v/>
      </c>
      <c r="P73" s="368">
        <f>O73+1</f>
        <v/>
      </c>
      <c r="Q73" s="368">
        <f>P73+1</f>
        <v/>
      </c>
      <c r="R73" s="368">
        <f>Q73+1</f>
        <v/>
      </c>
      <c r="S73" s="368">
        <f>R73+1</f>
        <v/>
      </c>
      <c r="T73" s="368">
        <f>S73+1</f>
        <v/>
      </c>
      <c r="U73" s="368">
        <f>T73+1</f>
        <v/>
      </c>
      <c r="V73" s="368">
        <f>U73+1</f>
        <v/>
      </c>
      <c r="W73" s="368">
        <f>V73+1</f>
        <v/>
      </c>
      <c r="X73" s="368">
        <f>W73+1</f>
        <v/>
      </c>
      <c r="Y73" s="368">
        <f>X73+1</f>
        <v/>
      </c>
      <c r="Z73" s="368">
        <f>Y73+1</f>
        <v/>
      </c>
      <c r="AA73" s="368">
        <f>Z73+1</f>
        <v/>
      </c>
      <c r="AB73" s="368">
        <f>AA73+1</f>
        <v/>
      </c>
      <c r="AC73" s="368">
        <f>AB73+1</f>
        <v/>
      </c>
      <c r="AD73" s="368">
        <f>AC73+1</f>
        <v/>
      </c>
      <c r="AE73" s="65" t="n"/>
    </row>
    <row r="74">
      <c r="B74" s="64" t="n"/>
      <c r="D74" s="13" t="inlineStr">
        <is>
          <t>Immobilisations</t>
        </is>
      </c>
      <c r="E74" s="244">
        <f>Calcul_Liasse!E17</f>
        <v/>
      </c>
      <c r="F74" s="244">
        <f>Calcul_Liasse!F17</f>
        <v/>
      </c>
      <c r="G74" s="244">
        <f>Calcul_Liasse!G17</f>
        <v/>
      </c>
      <c r="H74" s="244">
        <f>Calcul_Liasse!H17</f>
        <v/>
      </c>
      <c r="I74" s="244">
        <f>Calcul_Liasse!I17</f>
        <v/>
      </c>
      <c r="J74" s="244">
        <f>Calcul_Liasse!J17</f>
        <v/>
      </c>
      <c r="K74" s="244">
        <f>Calcul_Liasse!K17</f>
        <v/>
      </c>
      <c r="L74" s="244">
        <f>Calcul_Liasse!L17</f>
        <v/>
      </c>
      <c r="M74" s="244">
        <f>Calcul_Liasse!M17</f>
        <v/>
      </c>
      <c r="N74" s="244">
        <f>Calcul_Liasse!N17</f>
        <v/>
      </c>
      <c r="O74" s="244">
        <f>Calcul_Liasse!O17</f>
        <v/>
      </c>
      <c r="P74" s="244">
        <f>Calcul_Liasse!P17</f>
        <v/>
      </c>
      <c r="Q74" s="244">
        <f>Calcul_Liasse!Q17</f>
        <v/>
      </c>
      <c r="R74" s="244">
        <f>Calcul_Liasse!R17</f>
        <v/>
      </c>
      <c r="S74" s="244">
        <f>Calcul_Liasse!S17</f>
        <v/>
      </c>
      <c r="T74" s="244">
        <f>Calcul_Liasse!T17</f>
        <v/>
      </c>
      <c r="U74" s="244">
        <f>Calcul_Liasse!U17</f>
        <v/>
      </c>
      <c r="V74" s="244">
        <f>Calcul_Liasse!V17</f>
        <v/>
      </c>
      <c r="W74" s="244">
        <f>Calcul_Liasse!W17</f>
        <v/>
      </c>
      <c r="X74" s="244">
        <f>Calcul_Liasse!X17</f>
        <v/>
      </c>
      <c r="Y74" s="244">
        <f>Calcul_Liasse!Y17</f>
        <v/>
      </c>
      <c r="Z74" s="244">
        <f>Calcul_Liasse!Z17</f>
        <v/>
      </c>
      <c r="AA74" s="244">
        <f>Calcul_Liasse!AA17</f>
        <v/>
      </c>
      <c r="AB74" s="244">
        <f>Calcul_Liasse!AB17</f>
        <v/>
      </c>
      <c r="AC74" s="244">
        <f>Calcul_Liasse!AC17</f>
        <v/>
      </c>
      <c r="AD74" s="244">
        <f>Calcul_Liasse!AD17</f>
        <v/>
      </c>
      <c r="AE74" s="65" t="n"/>
    </row>
    <row r="75">
      <c r="B75" s="64" t="n"/>
      <c r="D75" s="13" t="inlineStr">
        <is>
          <t>Amortissement annuel</t>
        </is>
      </c>
      <c r="E75" s="244">
        <f>Calcul_Liasse!E29</f>
        <v/>
      </c>
      <c r="F75" s="244">
        <f>Calcul_Liasse!F29</f>
        <v/>
      </c>
      <c r="G75" s="244">
        <f>Calcul_Liasse!G29</f>
        <v/>
      </c>
      <c r="H75" s="244">
        <f>Calcul_Liasse!H29</f>
        <v/>
      </c>
      <c r="I75" s="244">
        <f>Calcul_Liasse!I29</f>
        <v/>
      </c>
      <c r="J75" s="244">
        <f>Calcul_Liasse!J29</f>
        <v/>
      </c>
      <c r="K75" s="244">
        <f>Calcul_Liasse!K29</f>
        <v/>
      </c>
      <c r="L75" s="244">
        <f>Calcul_Liasse!L29</f>
        <v/>
      </c>
      <c r="M75" s="244">
        <f>Calcul_Liasse!M29</f>
        <v/>
      </c>
      <c r="N75" s="244">
        <f>Calcul_Liasse!N29</f>
        <v/>
      </c>
      <c r="O75" s="244">
        <f>Calcul_Liasse!O29</f>
        <v/>
      </c>
      <c r="P75" s="244">
        <f>Calcul_Liasse!P29</f>
        <v/>
      </c>
      <c r="Q75" s="244">
        <f>Calcul_Liasse!Q29</f>
        <v/>
      </c>
      <c r="R75" s="244">
        <f>Calcul_Liasse!R29</f>
        <v/>
      </c>
      <c r="S75" s="244">
        <f>Calcul_Liasse!S29</f>
        <v/>
      </c>
      <c r="T75" s="244">
        <f>Calcul_Liasse!T29</f>
        <v/>
      </c>
      <c r="U75" s="244">
        <f>Calcul_Liasse!U29</f>
        <v/>
      </c>
      <c r="V75" s="244">
        <f>Calcul_Liasse!V29</f>
        <v/>
      </c>
      <c r="W75" s="244">
        <f>Calcul_Liasse!W29</f>
        <v/>
      </c>
      <c r="X75" s="244">
        <f>Calcul_Liasse!X29</f>
        <v/>
      </c>
      <c r="Y75" s="244">
        <f>Calcul_Liasse!Y29</f>
        <v/>
      </c>
      <c r="Z75" s="244">
        <f>Calcul_Liasse!Z29</f>
        <v/>
      </c>
      <c r="AA75" s="244">
        <f>Calcul_Liasse!AA29</f>
        <v/>
      </c>
      <c r="AB75" s="244">
        <f>Calcul_Liasse!AB29</f>
        <v/>
      </c>
      <c r="AC75" s="244">
        <f>Calcul_Liasse!AC29</f>
        <v/>
      </c>
      <c r="AD75" s="244">
        <f>Calcul_Liasse!AD29</f>
        <v/>
      </c>
      <c r="AE75" s="65" t="n"/>
    </row>
    <row r="76">
      <c r="B76" s="64" t="n"/>
      <c r="D76" s="13" t="inlineStr">
        <is>
          <t>Amortissement cumulé</t>
        </is>
      </c>
      <c r="E76" s="244">
        <f>Calcul_Liasse!E31</f>
        <v/>
      </c>
      <c r="F76" s="244">
        <f>Calcul_Liasse!F31</f>
        <v/>
      </c>
      <c r="G76" s="244">
        <f>Calcul_Liasse!G31</f>
        <v/>
      </c>
      <c r="H76" s="244">
        <f>Calcul_Liasse!H31</f>
        <v/>
      </c>
      <c r="I76" s="244">
        <f>Calcul_Liasse!I31</f>
        <v/>
      </c>
      <c r="J76" s="244">
        <f>Calcul_Liasse!J31</f>
        <v/>
      </c>
      <c r="K76" s="244">
        <f>Calcul_Liasse!K31</f>
        <v/>
      </c>
      <c r="L76" s="244">
        <f>Calcul_Liasse!L31</f>
        <v/>
      </c>
      <c r="M76" s="244">
        <f>Calcul_Liasse!M31</f>
        <v/>
      </c>
      <c r="N76" s="244">
        <f>Calcul_Liasse!N31</f>
        <v/>
      </c>
      <c r="O76" s="244">
        <f>Calcul_Liasse!O31</f>
        <v/>
      </c>
      <c r="P76" s="244">
        <f>Calcul_Liasse!P31</f>
        <v/>
      </c>
      <c r="Q76" s="244">
        <f>Calcul_Liasse!Q31</f>
        <v/>
      </c>
      <c r="R76" s="244">
        <f>Calcul_Liasse!R31</f>
        <v/>
      </c>
      <c r="S76" s="244">
        <f>Calcul_Liasse!S31</f>
        <v/>
      </c>
      <c r="T76" s="244">
        <f>Calcul_Liasse!T31</f>
        <v/>
      </c>
      <c r="U76" s="244">
        <f>Calcul_Liasse!U31</f>
        <v/>
      </c>
      <c r="V76" s="244">
        <f>Calcul_Liasse!V31</f>
        <v/>
      </c>
      <c r="W76" s="244">
        <f>Calcul_Liasse!W31</f>
        <v/>
      </c>
      <c r="X76" s="244">
        <f>Calcul_Liasse!X31</f>
        <v/>
      </c>
      <c r="Y76" s="244">
        <f>Calcul_Liasse!Y31</f>
        <v/>
      </c>
      <c r="Z76" s="244">
        <f>Calcul_Liasse!Z31</f>
        <v/>
      </c>
      <c r="AA76" s="244">
        <f>Calcul_Liasse!AA31</f>
        <v/>
      </c>
      <c r="AB76" s="244">
        <f>Calcul_Liasse!AB31</f>
        <v/>
      </c>
      <c r="AC76" s="244">
        <f>Calcul_Liasse!AC31</f>
        <v/>
      </c>
      <c r="AD76" s="244">
        <f>Calcul_Liasse!AD31</f>
        <v/>
      </c>
      <c r="AE76" s="65" t="n"/>
    </row>
    <row r="77">
      <c r="B77" s="64" t="n"/>
      <c r="D77" s="13" t="inlineStr">
        <is>
          <t>Recettes - Loyers</t>
        </is>
      </c>
      <c r="E77" s="244">
        <f>Calcul_Liasse!E33</f>
        <v/>
      </c>
      <c r="F77" s="244">
        <f>Calcul_Liasse!F33</f>
        <v/>
      </c>
      <c r="G77" s="244">
        <f>Calcul_Liasse!G33</f>
        <v/>
      </c>
      <c r="H77" s="244">
        <f>Calcul_Liasse!H33</f>
        <v/>
      </c>
      <c r="I77" s="244">
        <f>Calcul_Liasse!I33</f>
        <v/>
      </c>
      <c r="J77" s="244">
        <f>Calcul_Liasse!J33</f>
        <v/>
      </c>
      <c r="K77" s="244">
        <f>Calcul_Liasse!K33</f>
        <v/>
      </c>
      <c r="L77" s="244">
        <f>Calcul_Liasse!L33</f>
        <v/>
      </c>
      <c r="M77" s="244">
        <f>Calcul_Liasse!M33</f>
        <v/>
      </c>
      <c r="N77" s="244">
        <f>Calcul_Liasse!N33</f>
        <v/>
      </c>
      <c r="O77" s="244">
        <f>Calcul_Liasse!O33</f>
        <v/>
      </c>
      <c r="P77" s="244">
        <f>Calcul_Liasse!P33</f>
        <v/>
      </c>
      <c r="Q77" s="244">
        <f>Calcul_Liasse!Q33</f>
        <v/>
      </c>
      <c r="R77" s="244">
        <f>Calcul_Liasse!R33</f>
        <v/>
      </c>
      <c r="S77" s="244">
        <f>Calcul_Liasse!S33</f>
        <v/>
      </c>
      <c r="T77" s="244">
        <f>Calcul_Liasse!T33</f>
        <v/>
      </c>
      <c r="U77" s="244">
        <f>Calcul_Liasse!U33</f>
        <v/>
      </c>
      <c r="V77" s="244">
        <f>Calcul_Liasse!V33</f>
        <v/>
      </c>
      <c r="W77" s="244">
        <f>Calcul_Liasse!W33</f>
        <v/>
      </c>
      <c r="X77" s="244">
        <f>Calcul_Liasse!X33</f>
        <v/>
      </c>
      <c r="Y77" s="244">
        <f>Calcul_Liasse!Y33</f>
        <v/>
      </c>
      <c r="Z77" s="244">
        <f>Calcul_Liasse!Z33</f>
        <v/>
      </c>
      <c r="AA77" s="244">
        <f>Calcul_Liasse!AA33</f>
        <v/>
      </c>
      <c r="AB77" s="244">
        <f>Calcul_Liasse!AB33</f>
        <v/>
      </c>
      <c r="AC77" s="244">
        <f>Calcul_Liasse!AC33</f>
        <v/>
      </c>
      <c r="AD77" s="244">
        <f>Calcul_Liasse!AD33</f>
        <v/>
      </c>
      <c r="AE77" s="65" t="n"/>
    </row>
    <row r="78">
      <c r="B78" s="64" t="n"/>
      <c r="D78" s="13" t="inlineStr">
        <is>
          <t>Dépenses - Charges</t>
        </is>
      </c>
      <c r="E78" s="244">
        <f>Calcul_Liasse!E34</f>
        <v/>
      </c>
      <c r="F78" s="244">
        <f>Calcul_Liasse!F34</f>
        <v/>
      </c>
      <c r="G78" s="244">
        <f>Calcul_Liasse!G34</f>
        <v/>
      </c>
      <c r="H78" s="244">
        <f>Calcul_Liasse!H34</f>
        <v/>
      </c>
      <c r="I78" s="244">
        <f>Calcul_Liasse!I34</f>
        <v/>
      </c>
      <c r="J78" s="244">
        <f>Calcul_Liasse!J34</f>
        <v/>
      </c>
      <c r="K78" s="244">
        <f>Calcul_Liasse!K34</f>
        <v/>
      </c>
      <c r="L78" s="244">
        <f>Calcul_Liasse!L34</f>
        <v/>
      </c>
      <c r="M78" s="244">
        <f>Calcul_Liasse!M34</f>
        <v/>
      </c>
      <c r="N78" s="244">
        <f>Calcul_Liasse!N34</f>
        <v/>
      </c>
      <c r="O78" s="244">
        <f>Calcul_Liasse!O34</f>
        <v/>
      </c>
      <c r="P78" s="244">
        <f>Calcul_Liasse!P34</f>
        <v/>
      </c>
      <c r="Q78" s="244">
        <f>Calcul_Liasse!Q34</f>
        <v/>
      </c>
      <c r="R78" s="244">
        <f>Calcul_Liasse!R34</f>
        <v/>
      </c>
      <c r="S78" s="244">
        <f>Calcul_Liasse!S34</f>
        <v/>
      </c>
      <c r="T78" s="244">
        <f>Calcul_Liasse!T34</f>
        <v/>
      </c>
      <c r="U78" s="244">
        <f>Calcul_Liasse!U34</f>
        <v/>
      </c>
      <c r="V78" s="244">
        <f>Calcul_Liasse!V34</f>
        <v/>
      </c>
      <c r="W78" s="244">
        <f>Calcul_Liasse!W34</f>
        <v/>
      </c>
      <c r="X78" s="244">
        <f>Calcul_Liasse!X34</f>
        <v/>
      </c>
      <c r="Y78" s="244">
        <f>Calcul_Liasse!Y34</f>
        <v/>
      </c>
      <c r="Z78" s="244">
        <f>Calcul_Liasse!Z34</f>
        <v/>
      </c>
      <c r="AA78" s="244">
        <f>Calcul_Liasse!AA34</f>
        <v/>
      </c>
      <c r="AB78" s="244">
        <f>Calcul_Liasse!AB34</f>
        <v/>
      </c>
      <c r="AC78" s="244">
        <f>Calcul_Liasse!AC34</f>
        <v/>
      </c>
      <c r="AD78" s="244">
        <f>Calcul_Liasse!AD34</f>
        <v/>
      </c>
      <c r="AE78" s="65" t="n"/>
    </row>
    <row r="79">
      <c r="B79" s="64" t="n"/>
      <c r="D79" s="58" t="inlineStr">
        <is>
          <t>Dépenses - Impôts</t>
        </is>
      </c>
      <c r="E79" s="244">
        <f>Calcul_Liasse!E35</f>
        <v/>
      </c>
      <c r="F79" s="244">
        <f>Calcul_Liasse!F35</f>
        <v/>
      </c>
      <c r="G79" s="244">
        <f>Calcul_Liasse!G35</f>
        <v/>
      </c>
      <c r="H79" s="244">
        <f>Calcul_Liasse!H35</f>
        <v/>
      </c>
      <c r="I79" s="244">
        <f>Calcul_Liasse!I35</f>
        <v/>
      </c>
      <c r="J79" s="244">
        <f>Calcul_Liasse!J35</f>
        <v/>
      </c>
      <c r="K79" s="244">
        <f>Calcul_Liasse!K35</f>
        <v/>
      </c>
      <c r="L79" s="244">
        <f>Calcul_Liasse!L35</f>
        <v/>
      </c>
      <c r="M79" s="244">
        <f>Calcul_Liasse!M35</f>
        <v/>
      </c>
      <c r="N79" s="244">
        <f>Calcul_Liasse!N35</f>
        <v/>
      </c>
      <c r="O79" s="244">
        <f>Calcul_Liasse!O35</f>
        <v/>
      </c>
      <c r="P79" s="244">
        <f>Calcul_Liasse!P35</f>
        <v/>
      </c>
      <c r="Q79" s="244">
        <f>Calcul_Liasse!Q35</f>
        <v/>
      </c>
      <c r="R79" s="244">
        <f>Calcul_Liasse!R35</f>
        <v/>
      </c>
      <c r="S79" s="244">
        <f>Calcul_Liasse!S35</f>
        <v/>
      </c>
      <c r="T79" s="244">
        <f>Calcul_Liasse!T35</f>
        <v/>
      </c>
      <c r="U79" s="244">
        <f>Calcul_Liasse!U35</f>
        <v/>
      </c>
      <c r="V79" s="244">
        <f>Calcul_Liasse!V35</f>
        <v/>
      </c>
      <c r="W79" s="244">
        <f>Calcul_Liasse!W35</f>
        <v/>
      </c>
      <c r="X79" s="244">
        <f>Calcul_Liasse!X35</f>
        <v/>
      </c>
      <c r="Y79" s="244">
        <f>Calcul_Liasse!Y35</f>
        <v/>
      </c>
      <c r="Z79" s="244">
        <f>Calcul_Liasse!Z35</f>
        <v/>
      </c>
      <c r="AA79" s="244">
        <f>Calcul_Liasse!AA35</f>
        <v/>
      </c>
      <c r="AB79" s="244">
        <f>Calcul_Liasse!AB35</f>
        <v/>
      </c>
      <c r="AC79" s="244">
        <f>Calcul_Liasse!AC35</f>
        <v/>
      </c>
      <c r="AD79" s="244">
        <f>Calcul_Liasse!AD35</f>
        <v/>
      </c>
      <c r="AE79" s="65" t="n"/>
    </row>
    <row r="80">
      <c r="B80" s="64" t="n"/>
      <c r="D80" s="58" t="inlineStr">
        <is>
          <t>Dépenses - Crédits</t>
        </is>
      </c>
      <c r="E80" s="244">
        <f>Calcul_Liasse!E39</f>
        <v/>
      </c>
      <c r="F80" s="244">
        <f>Calcul_Liasse!F39</f>
        <v/>
      </c>
      <c r="G80" s="244">
        <f>Calcul_Liasse!G39</f>
        <v/>
      </c>
      <c r="H80" s="244">
        <f>Calcul_Liasse!H39</f>
        <v/>
      </c>
      <c r="I80" s="244">
        <f>Calcul_Liasse!I39</f>
        <v/>
      </c>
      <c r="J80" s="244">
        <f>Calcul_Liasse!J39</f>
        <v/>
      </c>
      <c r="K80" s="244">
        <f>Calcul_Liasse!K39</f>
        <v/>
      </c>
      <c r="L80" s="244">
        <f>Calcul_Liasse!L39</f>
        <v/>
      </c>
      <c r="M80" s="244">
        <f>Calcul_Liasse!M39</f>
        <v/>
      </c>
      <c r="N80" s="244">
        <f>Calcul_Liasse!N39</f>
        <v/>
      </c>
      <c r="O80" s="244">
        <f>Calcul_Liasse!O39</f>
        <v/>
      </c>
      <c r="P80" s="244">
        <f>Calcul_Liasse!P39</f>
        <v/>
      </c>
      <c r="Q80" s="244">
        <f>Calcul_Liasse!Q39</f>
        <v/>
      </c>
      <c r="R80" s="244">
        <f>Calcul_Liasse!R39</f>
        <v/>
      </c>
      <c r="S80" s="244">
        <f>Calcul_Liasse!S39</f>
        <v/>
      </c>
      <c r="T80" s="244">
        <f>Calcul_Liasse!T39</f>
        <v/>
      </c>
      <c r="U80" s="244">
        <f>Calcul_Liasse!U39</f>
        <v/>
      </c>
      <c r="V80" s="244">
        <f>Calcul_Liasse!V39</f>
        <v/>
      </c>
      <c r="W80" s="244">
        <f>Calcul_Liasse!W39</f>
        <v/>
      </c>
      <c r="X80" s="244">
        <f>Calcul_Liasse!X39</f>
        <v/>
      </c>
      <c r="Y80" s="244">
        <f>Calcul_Liasse!Y39</f>
        <v/>
      </c>
      <c r="Z80" s="244">
        <f>Calcul_Liasse!Z39</f>
        <v/>
      </c>
      <c r="AA80" s="244">
        <f>Calcul_Liasse!AA39</f>
        <v/>
      </c>
      <c r="AB80" s="244">
        <f>Calcul_Liasse!AB39</f>
        <v/>
      </c>
      <c r="AC80" s="244">
        <f>Calcul_Liasse!AC39</f>
        <v/>
      </c>
      <c r="AD80" s="244">
        <f>Calcul_Liasse!AD39</f>
        <v/>
      </c>
      <c r="AE80" s="65" t="n"/>
    </row>
    <row r="81">
      <c r="B81" s="64" t="n"/>
      <c r="D81" s="58" t="inlineStr">
        <is>
          <t>Déficit reportable fin d'exercice</t>
        </is>
      </c>
      <c r="E81" s="244">
        <f>Calcul_Liasse!E67</f>
        <v/>
      </c>
      <c r="F81" s="244">
        <f>Calcul_Liasse!F67</f>
        <v/>
      </c>
      <c r="G81" s="244">
        <f>Calcul_Liasse!G67</f>
        <v/>
      </c>
      <c r="H81" s="244">
        <f>Calcul_Liasse!H67</f>
        <v/>
      </c>
      <c r="I81" s="244">
        <f>Calcul_Liasse!I67</f>
        <v/>
      </c>
      <c r="J81" s="244">
        <f>Calcul_Liasse!J67</f>
        <v/>
      </c>
      <c r="K81" s="244">
        <f>Calcul_Liasse!K67</f>
        <v/>
      </c>
      <c r="L81" s="244">
        <f>Calcul_Liasse!L67</f>
        <v/>
      </c>
      <c r="M81" s="244">
        <f>Calcul_Liasse!M67</f>
        <v/>
      </c>
      <c r="N81" s="244">
        <f>Calcul_Liasse!N67</f>
        <v/>
      </c>
      <c r="O81" s="244">
        <f>Calcul_Liasse!O67</f>
        <v/>
      </c>
      <c r="P81" s="244">
        <f>Calcul_Liasse!P67</f>
        <v/>
      </c>
      <c r="Q81" s="244">
        <f>Calcul_Liasse!Q67</f>
        <v/>
      </c>
      <c r="R81" s="244">
        <f>Calcul_Liasse!R67</f>
        <v/>
      </c>
      <c r="S81" s="244">
        <f>Calcul_Liasse!S67</f>
        <v/>
      </c>
      <c r="T81" s="244">
        <f>Calcul_Liasse!T67</f>
        <v/>
      </c>
      <c r="U81" s="244">
        <f>Calcul_Liasse!U67</f>
        <v/>
      </c>
      <c r="V81" s="244">
        <f>Calcul_Liasse!V67</f>
        <v/>
      </c>
      <c r="W81" s="244">
        <f>Calcul_Liasse!W67</f>
        <v/>
      </c>
      <c r="X81" s="244">
        <f>Calcul_Liasse!X67</f>
        <v/>
      </c>
      <c r="Y81" s="244">
        <f>Calcul_Liasse!Y67</f>
        <v/>
      </c>
      <c r="Z81" s="244">
        <f>Calcul_Liasse!Z67</f>
        <v/>
      </c>
      <c r="AA81" s="244">
        <f>Calcul_Liasse!AA67</f>
        <v/>
      </c>
      <c r="AB81" s="244">
        <f>Calcul_Liasse!AB67</f>
        <v/>
      </c>
      <c r="AC81" s="244">
        <f>Calcul_Liasse!AC67</f>
        <v/>
      </c>
      <c r="AD81" s="244">
        <f>Calcul_Liasse!AD67</f>
        <v/>
      </c>
      <c r="AE81" s="65" t="n"/>
    </row>
    <row r="82">
      <c r="B82" s="64" t="n"/>
      <c r="D82" s="58" t="inlineStr">
        <is>
          <t>Amortissement reportable fin d'exercice</t>
        </is>
      </c>
      <c r="E82" s="244">
        <f>Calcul_Liasse!E61</f>
        <v/>
      </c>
      <c r="F82" s="244">
        <f>Calcul_Liasse!F61</f>
        <v/>
      </c>
      <c r="G82" s="244">
        <f>Calcul_Liasse!G61</f>
        <v/>
      </c>
      <c r="H82" s="244">
        <f>Calcul_Liasse!H61</f>
        <v/>
      </c>
      <c r="I82" s="244">
        <f>Calcul_Liasse!I61</f>
        <v/>
      </c>
      <c r="J82" s="244">
        <f>Calcul_Liasse!J61</f>
        <v/>
      </c>
      <c r="K82" s="244">
        <f>Calcul_Liasse!K61</f>
        <v/>
      </c>
      <c r="L82" s="244">
        <f>Calcul_Liasse!L61</f>
        <v/>
      </c>
      <c r="M82" s="244">
        <f>Calcul_Liasse!M61</f>
        <v/>
      </c>
      <c r="N82" s="244">
        <f>Calcul_Liasse!N61</f>
        <v/>
      </c>
      <c r="O82" s="244">
        <f>Calcul_Liasse!O61</f>
        <v/>
      </c>
      <c r="P82" s="244">
        <f>Calcul_Liasse!P61</f>
        <v/>
      </c>
      <c r="Q82" s="244">
        <f>Calcul_Liasse!Q61</f>
        <v/>
      </c>
      <c r="R82" s="244">
        <f>Calcul_Liasse!R61</f>
        <v/>
      </c>
      <c r="S82" s="244">
        <f>Calcul_Liasse!S61</f>
        <v/>
      </c>
      <c r="T82" s="244">
        <f>Calcul_Liasse!T61</f>
        <v/>
      </c>
      <c r="U82" s="244">
        <f>Calcul_Liasse!U61</f>
        <v/>
      </c>
      <c r="V82" s="244">
        <f>Calcul_Liasse!V61</f>
        <v/>
      </c>
      <c r="W82" s="244">
        <f>Calcul_Liasse!W61</f>
        <v/>
      </c>
      <c r="X82" s="244">
        <f>Calcul_Liasse!X61</f>
        <v/>
      </c>
      <c r="Y82" s="244">
        <f>Calcul_Liasse!Y61</f>
        <v/>
      </c>
      <c r="Z82" s="244">
        <f>Calcul_Liasse!Z61</f>
        <v/>
      </c>
      <c r="AA82" s="244">
        <f>Calcul_Liasse!AA61</f>
        <v/>
      </c>
      <c r="AB82" s="244">
        <f>Calcul_Liasse!AB61</f>
        <v/>
      </c>
      <c r="AC82" s="244">
        <f>Calcul_Liasse!AC61</f>
        <v/>
      </c>
      <c r="AD82" s="244">
        <f>Calcul_Liasse!AD61</f>
        <v/>
      </c>
      <c r="AE82" s="65" t="n"/>
    </row>
    <row r="83">
      <c r="B83" s="64" t="n"/>
      <c r="D83" s="58" t="inlineStr">
        <is>
          <t>Résultat Fiscal LMNP</t>
        </is>
      </c>
      <c r="E83" s="244">
        <f>Calcul_Liasse!E71</f>
        <v/>
      </c>
      <c r="F83" s="244">
        <f>Calcul_Liasse!F71</f>
        <v/>
      </c>
      <c r="G83" s="244">
        <f>Calcul_Liasse!G71</f>
        <v/>
      </c>
      <c r="H83" s="244">
        <f>Calcul_Liasse!H71</f>
        <v/>
      </c>
      <c r="I83" s="244">
        <f>Calcul_Liasse!I71</f>
        <v/>
      </c>
      <c r="J83" s="244">
        <f>Calcul_Liasse!J71</f>
        <v/>
      </c>
      <c r="K83" s="244">
        <f>Calcul_Liasse!K71</f>
        <v/>
      </c>
      <c r="L83" s="244">
        <f>Calcul_Liasse!L71</f>
        <v/>
      </c>
      <c r="M83" s="244">
        <f>Calcul_Liasse!M71</f>
        <v/>
      </c>
      <c r="N83" s="244">
        <f>Calcul_Liasse!N71</f>
        <v/>
      </c>
      <c r="O83" s="244">
        <f>Calcul_Liasse!O71</f>
        <v/>
      </c>
      <c r="P83" s="244">
        <f>Calcul_Liasse!P71</f>
        <v/>
      </c>
      <c r="Q83" s="244">
        <f>Calcul_Liasse!Q71</f>
        <v/>
      </c>
      <c r="R83" s="244">
        <f>Calcul_Liasse!R71</f>
        <v/>
      </c>
      <c r="S83" s="244">
        <f>Calcul_Liasse!S71</f>
        <v/>
      </c>
      <c r="T83" s="244">
        <f>Calcul_Liasse!T71</f>
        <v/>
      </c>
      <c r="U83" s="244">
        <f>Calcul_Liasse!U71</f>
        <v/>
      </c>
      <c r="V83" s="244">
        <f>Calcul_Liasse!V71</f>
        <v/>
      </c>
      <c r="W83" s="244">
        <f>Calcul_Liasse!W71</f>
        <v/>
      </c>
      <c r="X83" s="244">
        <f>Calcul_Liasse!X71</f>
        <v/>
      </c>
      <c r="Y83" s="244">
        <f>Calcul_Liasse!Y71</f>
        <v/>
      </c>
      <c r="Z83" s="244">
        <f>Calcul_Liasse!Z71</f>
        <v/>
      </c>
      <c r="AA83" s="244">
        <f>Calcul_Liasse!AA71</f>
        <v/>
      </c>
      <c r="AB83" s="244">
        <f>Calcul_Liasse!AB71</f>
        <v/>
      </c>
      <c r="AC83" s="244">
        <f>Calcul_Liasse!AC71</f>
        <v/>
      </c>
      <c r="AD83" s="244">
        <f>Calcul_Liasse!AD71</f>
        <v/>
      </c>
      <c r="AE83" s="65" t="n"/>
    </row>
    <row r="84">
      <c r="B84" s="64" t="n"/>
      <c r="D84" s="58" t="inlineStr">
        <is>
          <t>Total cumulé montant imposé LMNP</t>
        </is>
      </c>
      <c r="E84" s="244">
        <f>SUMIF($E$83:E83,"&gt;0")</f>
        <v/>
      </c>
      <c r="F84" s="244">
        <f>SUMIF($E$83:F83,"&gt;0")</f>
        <v/>
      </c>
      <c r="G84" s="244">
        <f>SUMIF($E$83:G83,"&gt;0")</f>
        <v/>
      </c>
      <c r="H84" s="244">
        <f>SUMIF($E$83:H83,"&gt;0")</f>
        <v/>
      </c>
      <c r="I84" s="244">
        <f>SUMIF($E$83:I83,"&gt;0")</f>
        <v/>
      </c>
      <c r="J84" s="244">
        <f>SUMIF($E$83:J83,"&gt;0")</f>
        <v/>
      </c>
      <c r="K84" s="244">
        <f>SUMIF($E$83:K83,"&gt;0")</f>
        <v/>
      </c>
      <c r="L84" s="244">
        <f>SUMIF($E$83:L83,"&gt;0")</f>
        <v/>
      </c>
      <c r="M84" s="244">
        <f>SUMIF($E$83:M83,"&gt;0")</f>
        <v/>
      </c>
      <c r="N84" s="244">
        <f>SUMIF($E$83:N83,"&gt;0")</f>
        <v/>
      </c>
      <c r="O84" s="244">
        <f>SUMIF($E$83:O83,"&gt;0")</f>
        <v/>
      </c>
      <c r="P84" s="244">
        <f>SUMIF($E$83:P83,"&gt;0")</f>
        <v/>
      </c>
      <c r="Q84" s="244">
        <f>SUMIF($E$83:Q83,"&gt;0")</f>
        <v/>
      </c>
      <c r="R84" s="244">
        <f>SUMIF($E$83:R83,"&gt;0")</f>
        <v/>
      </c>
      <c r="S84" s="244">
        <f>SUMIF($E$83:S83,"&gt;0")</f>
        <v/>
      </c>
      <c r="T84" s="244">
        <f>SUMIF($E$83:T83,"&gt;0")</f>
        <v/>
      </c>
      <c r="U84" s="244">
        <f>SUMIF($E$83:U83,"&gt;0")</f>
        <v/>
      </c>
      <c r="V84" s="244">
        <f>SUMIF($E$83:V83,"&gt;0")</f>
        <v/>
      </c>
      <c r="W84" s="244">
        <f>SUMIF($E$83:W83,"&gt;0")</f>
        <v/>
      </c>
      <c r="X84" s="244">
        <f>SUMIF($E$83:X83,"&gt;0")</f>
        <v/>
      </c>
      <c r="Y84" s="244">
        <f>SUMIF($E$83:Y83,"&gt;0")</f>
        <v/>
      </c>
      <c r="Z84" s="244">
        <f>SUMIF($E$83:Z83,"&gt;0")</f>
        <v/>
      </c>
      <c r="AA84" s="244">
        <f>SUMIF($E$83:AA83,"&gt;0")</f>
        <v/>
      </c>
      <c r="AB84" s="244">
        <f>SUMIF($E$83:AB83,"&gt;0")</f>
        <v/>
      </c>
      <c r="AC84" s="244">
        <f>SUMIF($E$83:AC83,"&gt;0")</f>
        <v/>
      </c>
      <c r="AD84" s="244">
        <f>SUMIF($E$83:AD83,"&gt;0")</f>
        <v/>
      </c>
      <c r="AE84" s="65" t="n"/>
    </row>
    <row r="85" ht="14.45" customHeight="1" s="503" thickBot="1">
      <c r="B85" s="67" t="n"/>
      <c r="C85" s="242" t="n"/>
      <c r="D85" s="243" t="n"/>
      <c r="E85" s="243" t="n"/>
      <c r="F85" s="243" t="n"/>
      <c r="G85" s="243" t="n"/>
      <c r="H85" s="243" t="n"/>
      <c r="I85" s="243" t="n"/>
      <c r="J85" s="243" t="n"/>
      <c r="K85" s="243" t="n"/>
      <c r="L85" s="243" t="n"/>
      <c r="M85" s="243" t="n"/>
      <c r="N85" s="243" t="n"/>
      <c r="O85" s="243" t="n"/>
      <c r="P85" s="243" t="n"/>
      <c r="Q85" s="243" t="n"/>
      <c r="R85" s="243" t="n"/>
      <c r="S85" s="243" t="n"/>
      <c r="T85" s="243" t="n"/>
      <c r="U85" s="243" t="n"/>
      <c r="V85" s="243" t="n"/>
      <c r="W85" s="243" t="n"/>
      <c r="X85" s="243" t="n"/>
      <c r="Y85" s="243" t="n"/>
      <c r="Z85" s="243" t="n"/>
      <c r="AA85" s="243" t="n"/>
      <c r="AB85" s="243" t="n"/>
      <c r="AC85" s="243" t="n"/>
      <c r="AD85" s="243" t="n"/>
      <c r="AE85" s="72" t="n"/>
    </row>
    <row r="86">
      <c r="C86" s="58" t="n"/>
      <c r="D86" s="14" t="n"/>
      <c r="E86" s="245" t="n"/>
      <c r="F86" s="14" t="n"/>
      <c r="G86" s="14" t="n"/>
      <c r="H86" s="14" t="n"/>
      <c r="I86" s="14" t="n"/>
      <c r="J86" s="14" t="n"/>
      <c r="K86" s="14" t="n"/>
      <c r="L86" s="14" t="n"/>
      <c r="M86" s="14" t="n"/>
      <c r="N86" s="14" t="n"/>
      <c r="O86" s="14" t="n"/>
      <c r="P86" s="14" t="n"/>
      <c r="Q86" s="14" t="n"/>
      <c r="R86" s="14" t="n"/>
      <c r="S86" s="14" t="n"/>
      <c r="T86" s="14" t="n"/>
      <c r="U86" s="14" t="n"/>
      <c r="V86" s="14" t="n"/>
      <c r="W86" s="14" t="n"/>
      <c r="X86" s="14" t="n"/>
      <c r="Y86" s="14" t="n"/>
      <c r="Z86" s="14" t="n"/>
      <c r="AA86" s="14" t="n"/>
      <c r="AB86" s="14" t="n"/>
      <c r="AC86" s="14" t="n"/>
      <c r="AD86" s="14" t="n"/>
    </row>
  </sheetData>
  <sheetProtection selectLockedCells="1" selectUnlockedCells="0" sheet="1" objects="1" insertRows="1" insertHyperlinks="1" autoFilter="1" scenarios="1" formatColumns="1" deleteColumns="1" insertColumns="1" pivotTables="1" deleteRows="1" formatCells="1" formatRows="1" sort="1" password="B09C"/>
  <mergeCells count="33">
    <mergeCell ref="G38:I38"/>
    <mergeCell ref="L17:M17"/>
    <mergeCell ref="Q13:R13"/>
    <mergeCell ref="F16:G16"/>
    <mergeCell ref="G37:I37"/>
    <mergeCell ref="L16:M16"/>
    <mergeCell ref="K24:L24"/>
    <mergeCell ref="G24:I24"/>
    <mergeCell ref="J23:M23"/>
    <mergeCell ref="B63:N63"/>
    <mergeCell ref="G14:I14"/>
    <mergeCell ref="I16:J16"/>
    <mergeCell ref="C16:D16"/>
    <mergeCell ref="B35:N35"/>
    <mergeCell ref="B4:N4"/>
    <mergeCell ref="F18:G18"/>
    <mergeCell ref="L18:M18"/>
    <mergeCell ref="I18:J18"/>
    <mergeCell ref="G7:I8"/>
    <mergeCell ref="F17:G17"/>
    <mergeCell ref="C38:E38"/>
    <mergeCell ref="K38:M38"/>
    <mergeCell ref="C37:E37"/>
    <mergeCell ref="B71:N71"/>
    <mergeCell ref="K37:M37"/>
    <mergeCell ref="B12:N12"/>
    <mergeCell ref="B21:N21"/>
    <mergeCell ref="C17:D17"/>
    <mergeCell ref="B2:N2"/>
    <mergeCell ref="I17:J17"/>
    <mergeCell ref="I27:N27"/>
    <mergeCell ref="G23:I23"/>
    <mergeCell ref="C18:D18"/>
  </mergeCells>
  <conditionalFormatting sqref="C9:M9">
    <cfRule type="expression" priority="26" dxfId="0">
      <formula>IF($H$9="",TRUE,FALSE)</formula>
    </cfRule>
  </conditionalFormatting>
  <conditionalFormatting sqref="B25:I25 B26:E26 B27:I27 B28:H28 B29:I32 G26:I26 J23:N27 J29:N29 J30:M31 J32:K32 M28:N28 N29:N32">
    <cfRule type="expression" priority="8" dxfId="0">
      <formula>$G$24="Non"</formula>
    </cfRule>
  </conditionalFormatting>
  <dataValidations count="5">
    <dataValidation sqref="C38:E38 G38:I38 K38:M38" showDropDown="0" showInputMessage="1" showErrorMessage="1" allowBlank="1" type="list">
      <formula1>$D$74:$D$85</formula1>
    </dataValidation>
    <dataValidation sqref="G7 K24:L24 M14:M16 N14:N17" showDropDown="0" showInputMessage="1" showErrorMessage="1" allowBlank="1" type="list">
      <formula1>$E$73:$AD$73</formula1>
    </dataValidation>
    <dataValidation sqref="G14:I14" showDropDown="0" showInputMessage="1" showErrorMessage="1" allowBlank="1" type="list">
      <formula1>"Amortissement,Charges"</formula1>
    </dataValidation>
    <dataValidation sqref="N23 N26" showDropDown="0" showInputMessage="1" showErrorMessage="1" allowBlank="1" type="list">
      <formula1>$E$72:$AD$72</formula1>
    </dataValidation>
    <dataValidation sqref="G24" showDropDown="0" showInputMessage="1" showErrorMessage="1" allowBlank="1" type="list">
      <formula1>"Oui,Non"</formula1>
    </dataValidation>
  </dataValidations>
  <pageMargins left="0.7086614173228347" right="0.7086614173228347" top="0.7480314960629921" bottom="0.7480314960629921" header="0.3149606299212598" footer="0.3149606299212598"/>
  <pageSetup orientation="landscape" paperSize="9" scale="35" fitToHeight="0"/>
  <drawing xmlns:r="http://schemas.openxmlformats.org/officeDocument/2006/relationships" r:id="rId1"/>
</worksheet>
</file>

<file path=xl/worksheets/sheet7.xml><?xml version="1.0" encoding="utf-8"?>
<worksheet xmlns="http://schemas.openxmlformats.org/spreadsheetml/2006/main">
  <sheetPr codeName="Feuil9">
    <tabColor rgb="FF00B0F0"/>
    <outlinePr summaryBelow="1" summaryRight="1"/>
    <pageSetUpPr fitToPage="1"/>
  </sheetPr>
  <dimension ref="B2:Q59"/>
  <sheetViews>
    <sheetView showGridLines="0" showRowColHeaders="0" workbookViewId="0">
      <selection activeCell="A1" sqref="A1"/>
    </sheetView>
  </sheetViews>
  <sheetFormatPr baseColWidth="8" defaultColWidth="11.42578125" defaultRowHeight="13.9"/>
  <cols>
    <col width="2.7109375" customWidth="1" style="12" min="1" max="1"/>
    <col width="3.7109375" customWidth="1" style="12" min="2" max="2"/>
    <col width="17.28515625" customWidth="1" style="12" min="3" max="4"/>
    <col width="18.42578125" customWidth="1" style="12" min="5" max="5"/>
    <col width="17.28515625" customWidth="1" style="12" min="6" max="10"/>
    <col width="5" customWidth="1" style="12" min="11" max="11"/>
    <col width="11.42578125" customWidth="1" style="12" min="12" max="16384"/>
  </cols>
  <sheetData>
    <row r="1" ht="8.1" customHeight="1" s="503"/>
    <row r="2" ht="51.95" customHeight="1" s="503">
      <c r="B2" s="352" t="inlineStr">
        <is>
          <t>Liasse fiscale : 2033-C
LMNP Excel — Template déclaration LMNP 2026</t>
        </is>
      </c>
    </row>
    <row r="3" ht="28.9" customFormat="1" customHeight="1" s="192">
      <c r="B3" s="251" t="n"/>
      <c r="C3" s="196">
        <f>Simu_Liasse!$H$9</f>
        <v/>
      </c>
      <c r="D3" s="194" t="n"/>
      <c r="E3" s="195" t="n"/>
      <c r="F3" s="195" t="n"/>
      <c r="G3" s="195" t="n"/>
      <c r="H3" s="195" t="n"/>
      <c r="I3" s="194" t="n"/>
      <c r="J3" s="253" t="inlineStr">
        <is>
          <t>N° 2033−C</t>
        </is>
      </c>
    </row>
    <row r="4" ht="42" customHeight="1" s="503">
      <c r="C4" s="193" t="n"/>
      <c r="E4" s="423" t="inlineStr">
        <is>
          <t>Immobilisations
Amortissements − Plus−values − Moins−values</t>
        </is>
      </c>
      <c r="J4" s="90" t="inlineStr">
        <is>
          <t>(Applicable à compter du 31/12/2021)</t>
        </is>
      </c>
      <c r="P4" s="91" t="n"/>
    </row>
    <row r="5" ht="15" customHeight="1" s="503" thickBot="1">
      <c r="B5" s="422" t="inlineStr">
        <is>
          <t>I - IMMOBILISATIONS</t>
        </is>
      </c>
      <c r="C5" s="550" t="n"/>
      <c r="D5" s="550" t="n"/>
      <c r="E5" s="550" t="n"/>
      <c r="F5" s="550" t="n"/>
      <c r="G5" s="550" t="n"/>
      <c r="H5" s="550" t="n"/>
      <c r="I5" s="550" t="n"/>
      <c r="J5" s="550" t="n"/>
    </row>
    <row r="6" ht="8.1" customHeight="1" s="503">
      <c r="Q6" s="92" t="n"/>
    </row>
    <row r="7" ht="96" customHeight="1" s="503">
      <c r="C7" s="93" t="inlineStr">
        <is>
          <t>ACTIF IMMOBILISÉ</t>
        </is>
      </c>
      <c r="D7" s="93" t="n"/>
      <c r="E7" s="93" t="n"/>
      <c r="F7" s="94" t="inlineStr">
        <is>
          <t>Valeur brute des immobilisations au début de l'exercice</t>
        </is>
      </c>
      <c r="G7" s="94" t="inlineStr">
        <is>
          <t>Augmentations</t>
        </is>
      </c>
      <c r="H7" s="94" t="inlineStr">
        <is>
          <t>Diminutions</t>
        </is>
      </c>
      <c r="I7" s="94" t="inlineStr">
        <is>
          <t>Valeur brute des immobilisations à la fin de l'exercice</t>
        </is>
      </c>
      <c r="J7" s="94" t="inlineStr">
        <is>
          <t>Réévaluation légale
Valeur d'origine des immobilisations en fin d'exercice</t>
        </is>
      </c>
    </row>
    <row r="8" ht="15" customHeight="1" s="503" thickBot="1">
      <c r="C8" s="421" t="inlineStr">
        <is>
          <t>Immobilisations incorporelles</t>
        </is>
      </c>
      <c r="D8" s="551" t="n"/>
      <c r="E8" s="551" t="n"/>
      <c r="F8" s="95" t="n"/>
      <c r="G8" s="95" t="n"/>
      <c r="H8" s="95" t="n"/>
      <c r="I8" s="95" t="n"/>
      <c r="J8" s="95" t="n"/>
    </row>
    <row r="9" ht="15" customHeight="1" s="503" thickBot="1">
      <c r="C9" s="419" t="inlineStr">
        <is>
          <t>Fonds commercial</t>
        </is>
      </c>
      <c r="D9" s="419" t="n"/>
      <c r="E9" s="419" t="n"/>
      <c r="F9" s="466" t="n"/>
      <c r="G9" s="466" t="n"/>
      <c r="H9" s="466" t="n"/>
      <c r="I9" s="98" t="n"/>
      <c r="J9" s="466" t="n"/>
    </row>
    <row r="10" ht="15" customHeight="1" s="503">
      <c r="C10" s="442" t="inlineStr">
        <is>
          <t>Autres</t>
        </is>
      </c>
      <c r="D10" s="442" t="n"/>
      <c r="E10" s="442" t="n"/>
      <c r="F10" s="466" t="n"/>
      <c r="G10" s="466" t="n"/>
      <c r="H10" s="466" t="n"/>
      <c r="I10" s="98" t="n"/>
      <c r="J10" s="466" t="n"/>
    </row>
    <row r="11" ht="8.1" customHeight="1" s="503">
      <c r="Q11" s="92" t="n"/>
    </row>
    <row r="12" ht="15" customHeight="1" s="503">
      <c r="C12" s="418" t="inlineStr">
        <is>
          <t>Immobilisations corporelles</t>
        </is>
      </c>
      <c r="I12" s="100" t="n"/>
      <c r="J12" s="100" t="n"/>
    </row>
    <row r="13" ht="15" customHeight="1" s="503" thickBot="1">
      <c r="C13" s="419" t="inlineStr">
        <is>
          <t>Terrains</t>
        </is>
      </c>
      <c r="D13" s="419" t="n"/>
      <c r="E13" s="419" t="n"/>
      <c r="F13" s="101">
        <f>IFERROR(HLOOKUP(Simu_Liasse!$G$7,Calcul_Liasse!$E$6:$AD$113,MATCH("2033-C-420",Calcul_Liasse!$D$6:$D$113, 0),FALSE),0)</f>
        <v/>
      </c>
      <c r="G13" s="101">
        <f>IF((I13-F13)&gt;0,I13-F13,0)</f>
        <v/>
      </c>
      <c r="H13" s="101">
        <f>IF((I13-F13)&lt;0,-(I13-F13),0)</f>
        <v/>
      </c>
      <c r="I13" s="102">
        <f>IFERROR(HLOOKUP(Simu_Liasse!$G$7,Calcul_Liasse!$E$6:$AD$113,MATCH("2033-C-426",Calcul_Liasse!$D$6:$D$113, 0),FALSE),0)</f>
        <v/>
      </c>
      <c r="J13" s="552" t="n"/>
    </row>
    <row r="14" ht="15" customHeight="1" s="503" thickBot="1">
      <c r="C14" s="419" t="inlineStr">
        <is>
          <t>Constructions</t>
        </is>
      </c>
      <c r="D14" s="419" t="n"/>
      <c r="E14" s="419" t="n"/>
      <c r="F14" s="101">
        <f>IFERROR(HLOOKUP(Simu_Liasse!$G$7,Calcul_Liasse!$E$6:$AD$113,MATCH("2033-C-430",Calcul_Liasse!$D$6:$D$113, 0),FALSE),0)</f>
        <v/>
      </c>
      <c r="G14" s="101">
        <f>IF((I14-F14)&gt;0,I14-F14,0)</f>
        <v/>
      </c>
      <c r="H14" s="101">
        <f>IF((I14-F14)&lt;0,-(I14-F14),0)</f>
        <v/>
      </c>
      <c r="I14" s="102">
        <f>IFERROR(HLOOKUP(Simu_Liasse!$G$7,Calcul_Liasse!$E$6:$AD$113,MATCH("2033-C-436",Calcul_Liasse!$D$6:$D$113, 0),FALSE),0)</f>
        <v/>
      </c>
      <c r="J14" s="552" t="n"/>
    </row>
    <row r="15" ht="15" customHeight="1" s="503" thickBot="1">
      <c r="C15" s="414" t="inlineStr">
        <is>
          <t>Installations techniques matériel et outillage industriels</t>
        </is>
      </c>
      <c r="D15" s="553" t="n"/>
      <c r="E15" s="553" t="n"/>
      <c r="F15" s="552" t="n"/>
      <c r="G15" s="552" t="n"/>
      <c r="H15" s="552" t="n"/>
      <c r="I15" s="554" t="n"/>
      <c r="J15" s="552" t="n"/>
    </row>
    <row r="16" ht="15" customHeight="1" s="503" thickBot="1">
      <c r="C16" s="424" t="inlineStr">
        <is>
          <t>Installations générales, agencements et aménagements divers</t>
        </is>
      </c>
      <c r="D16" s="553" t="n"/>
      <c r="E16" s="553" t="n"/>
      <c r="F16" s="101">
        <f>IFERROR(HLOOKUP(Simu_Liasse!$G$7,Calcul_Liasse!$E$6:$AD$113,MATCH("2033-C-450",Calcul_Liasse!$D$6:$D$113, 0),FALSE),0)</f>
        <v/>
      </c>
      <c r="G16" s="101">
        <f>IF((I16-F16)&gt;0,I16-F16,0)</f>
        <v/>
      </c>
      <c r="H16" s="101">
        <f>IF((I16-F16)&lt;0,-(I16-F16),0)</f>
        <v/>
      </c>
      <c r="I16" s="102">
        <f>IFERROR(HLOOKUP(Simu_Liasse!$G$7,Calcul_Liasse!$E$6:$AD$113,MATCH("2033-C-456",Calcul_Liasse!$D$6:$D$113, 0),FALSE),0)</f>
        <v/>
      </c>
      <c r="J16" s="552" t="n"/>
    </row>
    <row r="17" ht="15" customHeight="1" s="503" thickBot="1">
      <c r="C17" s="414" t="inlineStr">
        <is>
          <t>Matériel de transport</t>
        </is>
      </c>
      <c r="D17" s="553" t="n"/>
      <c r="E17" s="553" t="n"/>
      <c r="F17" s="552" t="n"/>
      <c r="G17" s="552" t="n"/>
      <c r="H17" s="552" t="n"/>
      <c r="I17" s="554" t="n"/>
      <c r="J17" s="552" t="n"/>
    </row>
    <row r="18" ht="15" customHeight="1" s="503" thickBot="1">
      <c r="C18" s="414" t="inlineStr">
        <is>
          <t>Autres immobilisations corporelles</t>
        </is>
      </c>
      <c r="D18" s="553" t="n"/>
      <c r="E18" s="553" t="n"/>
      <c r="F18" s="101">
        <f>IFERROR(HLOOKUP(Simu_Liasse!$G$7,Calcul_Liasse!$E$6:$AD$113,MATCH("2033-C-470",Calcul_Liasse!$D$6:$D$113, 0),FALSE),0)</f>
        <v/>
      </c>
      <c r="G18" s="101">
        <f>IF((I18-F18)&gt;0,I18-F18,0)</f>
        <v/>
      </c>
      <c r="H18" s="101">
        <f>IF((I18-F18)&lt;0,-(I18-F18),0)</f>
        <v/>
      </c>
      <c r="I18" s="102">
        <f>IFERROR(HLOOKUP(Simu_Liasse!$G$7,Calcul_Liasse!$E$6:$AD$113,MATCH("2033-C-476",Calcul_Liasse!$D$6:$D$113, 0),FALSE),0)</f>
        <v/>
      </c>
      <c r="J18" s="552" t="n"/>
    </row>
    <row r="19" ht="8.1" customHeight="1" s="503">
      <c r="Q19" s="92" t="n"/>
    </row>
    <row r="20" ht="15" customHeight="1" s="503">
      <c r="C20" s="418" t="inlineStr">
        <is>
          <t>Immobilisations financières</t>
        </is>
      </c>
      <c r="I20" s="100" t="n"/>
      <c r="J20" s="100" t="n"/>
    </row>
    <row r="21" ht="15" customHeight="1" s="503" thickBot="1">
      <c r="C21" s="433" t="n"/>
      <c r="D21" s="419" t="n"/>
      <c r="E21" s="419" t="n"/>
      <c r="F21" s="466" t="n"/>
      <c r="G21" s="466" t="n"/>
      <c r="H21" s="466" t="n"/>
      <c r="I21" s="98" t="n"/>
      <c r="J21" s="466" t="n"/>
    </row>
    <row r="22" ht="8.1" customHeight="1" s="503">
      <c r="Q22" s="92" t="n"/>
    </row>
    <row r="23" ht="15" customHeight="1" s="503" thickBot="1">
      <c r="C23" s="416" t="inlineStr">
        <is>
          <t>TOTAL rubrique I</t>
        </is>
      </c>
      <c r="D23" s="555" t="n"/>
      <c r="E23" s="555" t="n"/>
      <c r="F23" s="102">
        <f>SUM(F13:F18)</f>
        <v/>
      </c>
      <c r="G23" s="102">
        <f>SUM(G13:G18)</f>
        <v/>
      </c>
      <c r="H23" s="102">
        <f>SUM(H13:H18)</f>
        <v/>
      </c>
      <c r="I23" s="102">
        <f>SUM(I13:I18)</f>
        <v/>
      </c>
      <c r="J23" s="98" t="n"/>
    </row>
    <row r="24" ht="8.1" customHeight="1" s="503">
      <c r="Q24" s="92" t="n"/>
    </row>
    <row r="25" ht="15" customHeight="1" s="503" thickBot="1">
      <c r="B25" s="422" t="inlineStr">
        <is>
          <t>II - AMORTISSEMENTS</t>
        </is>
      </c>
      <c r="C25" s="550" t="n"/>
      <c r="D25" s="550" t="n"/>
      <c r="E25" s="550" t="n"/>
      <c r="F25" s="550" t="n"/>
      <c r="G25" s="550" t="n"/>
      <c r="H25" s="550" t="n"/>
      <c r="I25" s="550" t="n"/>
      <c r="J25" s="550" t="n"/>
    </row>
    <row r="26" ht="8.1" customHeight="1" s="503">
      <c r="Q26" s="92" t="n"/>
    </row>
    <row r="27" ht="82.5" customHeight="1" s="503">
      <c r="C27" s="417" t="inlineStr">
        <is>
          <t>IMMOBILISATIONS AMORTISSABLES</t>
        </is>
      </c>
      <c r="E27" s="93" t="n"/>
      <c r="F27" s="93" t="n"/>
      <c r="G27" s="94" t="inlineStr">
        <is>
          <t>Montant des amortissements au début de l'exercice</t>
        </is>
      </c>
      <c r="H27" s="94" t="inlineStr">
        <is>
          <t>Augmentations
(dotations de l'exercice)</t>
        </is>
      </c>
      <c r="I27" s="94" t="inlineStr">
        <is>
          <t>Diminutions (amortissements afférents aux éléments sortis de l'actif et reprises)</t>
        </is>
      </c>
      <c r="J27" s="94" t="inlineStr">
        <is>
          <t>Montant des amortissements à la fin de l'exercice</t>
        </is>
      </c>
    </row>
    <row r="28" ht="15" customHeight="1" s="503">
      <c r="C28" s="418" t="inlineStr">
        <is>
          <t>Fonds commercial</t>
        </is>
      </c>
    </row>
    <row r="29" ht="15" customHeight="1" s="503" thickBot="1">
      <c r="C29" s="433" t="n"/>
      <c r="D29" s="419" t="n"/>
      <c r="E29" s="419" t="n"/>
      <c r="F29" s="419" t="n"/>
      <c r="G29" s="466" t="n"/>
      <c r="H29" s="466" t="n"/>
      <c r="I29" s="466" t="n"/>
      <c r="J29" s="98" t="n"/>
    </row>
    <row r="30" ht="8.1" customHeight="1" s="503">
      <c r="Q30" s="92" t="n"/>
    </row>
    <row r="31" ht="15" customHeight="1" s="503">
      <c r="C31" s="418" t="inlineStr">
        <is>
          <t>Autres immobilisations incorporelles</t>
        </is>
      </c>
    </row>
    <row r="32" ht="15" customHeight="1" s="503" thickBot="1">
      <c r="C32" s="433" t="n"/>
      <c r="D32" s="419" t="n"/>
      <c r="E32" s="419" t="n"/>
      <c r="F32" s="419" t="n"/>
      <c r="G32" s="466" t="n"/>
      <c r="H32" s="466" t="n"/>
      <c r="I32" s="466" t="n"/>
      <c r="J32" s="98" t="n"/>
    </row>
    <row r="33" ht="8.1" customHeight="1" s="503">
      <c r="Q33" s="92" t="n"/>
    </row>
    <row r="34" ht="15" customHeight="1" s="503">
      <c r="C34" s="418" t="inlineStr">
        <is>
          <t>Immobilisations corporelles</t>
        </is>
      </c>
    </row>
    <row r="35" ht="15" customHeight="1" s="503" thickBot="1">
      <c r="C35" s="420" t="inlineStr">
        <is>
          <t>Terrains</t>
        </is>
      </c>
      <c r="D35" s="555" t="n"/>
      <c r="E35" s="555" t="n"/>
      <c r="F35" s="556" t="n"/>
      <c r="G35" s="101">
        <f>IFERROR(HLOOKUP(Simu_Liasse!$G$7,Calcul_Liasse!$E$6:$AD$113,MATCH("2033-C-510",Calcul_Liasse!$D$6:$D$113, 0),FALSE),0)</f>
        <v/>
      </c>
      <c r="H35" s="101">
        <f>IFERROR(HLOOKUP(Simu_Liasse!$G$7,Calcul_Liasse!$E$6:$AD$113,MATCH("2033-C-512",Calcul_Liasse!$D$6:$D$113, 0),FALSE),0)</f>
        <v/>
      </c>
      <c r="I35" s="101" t="n"/>
      <c r="J35" s="102">
        <f>G35+H35-I35</f>
        <v/>
      </c>
    </row>
    <row r="36" ht="15" customHeight="1" s="503" thickBot="1">
      <c r="C36" s="420" t="inlineStr">
        <is>
          <t>Constructions</t>
        </is>
      </c>
      <c r="D36" s="555" t="n"/>
      <c r="E36" s="555" t="n"/>
      <c r="F36" s="556" t="n"/>
      <c r="G36" s="101">
        <f>IFERROR(HLOOKUP(Simu_Liasse!$G$7,Calcul_Liasse!$E$6:$AD$113,MATCH("2033-C-520",Calcul_Liasse!$D$6:$D$113, 0),FALSE),0)</f>
        <v/>
      </c>
      <c r="H36" s="101">
        <f>IFERROR(HLOOKUP(Simu_Liasse!$G$7,Calcul_Liasse!$E$6:$AD$113,MATCH("2033-C-522",Calcul_Liasse!$D$6:$D$113, 0),FALSE),0)</f>
        <v/>
      </c>
      <c r="I36" s="101" t="n"/>
      <c r="J36" s="102">
        <f>G36+H36-I36</f>
        <v/>
      </c>
    </row>
    <row r="37" ht="15" customHeight="1" s="503" thickBot="1">
      <c r="C37" s="420" t="inlineStr">
        <is>
          <t>Installations techniques, matériel et outillage industriels</t>
        </is>
      </c>
      <c r="D37" s="555" t="n"/>
      <c r="E37" s="555" t="n"/>
      <c r="F37" s="556" t="n"/>
      <c r="G37" s="101" t="n"/>
      <c r="H37" s="101" t="n"/>
      <c r="I37" s="101" t="n"/>
      <c r="J37" s="98" t="n"/>
    </row>
    <row r="38" ht="15" customHeight="1" s="503" thickBot="1">
      <c r="C38" s="420" t="inlineStr">
        <is>
          <t>Installations générales, agencements, aménagements divers</t>
        </is>
      </c>
      <c r="D38" s="555" t="n"/>
      <c r="E38" s="555" t="n"/>
      <c r="F38" s="556" t="n"/>
      <c r="G38" s="101">
        <f>IFERROR(HLOOKUP(Simu_Liasse!$G$7,Calcul_Liasse!$E$6:$AD$113,MATCH("2033-C-540",Calcul_Liasse!$D$6:$D$113, 0),FALSE),0)</f>
        <v/>
      </c>
      <c r="H38" s="101">
        <f>IFERROR(HLOOKUP(Simu_Liasse!$G$7,Calcul_Liasse!$E$6:$AD$113,MATCH("2033-C-542",Calcul_Liasse!$D$6:$D$113, 0),FALSE),0)</f>
        <v/>
      </c>
      <c r="I38" s="101" t="n"/>
      <c r="J38" s="102">
        <f>G38+H38-I38</f>
        <v/>
      </c>
    </row>
    <row r="39" ht="15" customHeight="1" s="503" thickBot="1">
      <c r="C39" s="420" t="inlineStr">
        <is>
          <t>Matériel de transport</t>
        </is>
      </c>
      <c r="D39" s="555" t="n"/>
      <c r="E39" s="555" t="n"/>
      <c r="F39" s="556" t="n"/>
      <c r="G39" s="101" t="n"/>
      <c r="H39" s="101" t="n"/>
      <c r="I39" s="101" t="n"/>
      <c r="J39" s="98" t="n"/>
    </row>
    <row r="40" ht="15" customHeight="1" s="503" thickBot="1">
      <c r="C40" s="420" t="inlineStr">
        <is>
          <t>Autres immobilisations corporelles</t>
        </is>
      </c>
      <c r="D40" s="555" t="n"/>
      <c r="E40" s="555" t="n"/>
      <c r="F40" s="556" t="n"/>
      <c r="G40" s="101">
        <f>IFERROR(HLOOKUP(Simu_Liasse!$G$7,Calcul_Liasse!$E$6:$AD$113,MATCH("2033-C-560",Calcul_Liasse!$D$6:$D$113, 0),FALSE),0)</f>
        <v/>
      </c>
      <c r="H40" s="101">
        <f>IFERROR(HLOOKUP(Simu_Liasse!$G$7,Calcul_Liasse!$E$6:$AD$113,MATCH("2033-C-562",Calcul_Liasse!$D$6:$D$113, 0),FALSE),0)</f>
        <v/>
      </c>
      <c r="I40" s="101" t="n"/>
      <c r="J40" s="102">
        <f>G40+H40-I40</f>
        <v/>
      </c>
    </row>
    <row r="41" ht="8.1" customHeight="1" s="503">
      <c r="Q41" s="92" t="n"/>
    </row>
    <row r="42" ht="15" customHeight="1" s="503" thickBot="1">
      <c r="C42" s="416" t="inlineStr">
        <is>
          <t>TOTAL rubrique II</t>
        </is>
      </c>
      <c r="D42" s="555" t="n"/>
      <c r="E42" s="555" t="n"/>
      <c r="F42" s="419" t="n"/>
      <c r="G42" s="102">
        <f>SUM(G35:G40)</f>
        <v/>
      </c>
      <c r="H42" s="102">
        <f>SUM(H35:H40)</f>
        <v/>
      </c>
      <c r="I42" s="102" t="n"/>
      <c r="J42" s="102">
        <f>SUM(J35:J40)</f>
        <v/>
      </c>
    </row>
    <row r="43" ht="8.1" customHeight="1" s="503">
      <c r="Q43" s="92" t="n"/>
    </row>
    <row r="44" ht="15" customHeight="1" s="503" thickBot="1">
      <c r="B44" s="422" t="inlineStr">
        <is>
          <t>III - PLUS-VALUES, MOINS-VALUES</t>
        </is>
      </c>
      <c r="C44" s="550" t="n"/>
      <c r="D44" s="550" t="n"/>
      <c r="E44" s="550" t="n"/>
      <c r="F44" s="550" t="n"/>
      <c r="G44" s="550" t="n"/>
      <c r="H44" s="550" t="n"/>
      <c r="I44" s="550" t="n"/>
      <c r="J44" s="550" t="n"/>
    </row>
    <row r="45" ht="8.1" customHeight="1" s="503">
      <c r="Q45" s="92" t="n"/>
    </row>
    <row r="46" ht="46.5" customHeight="1" s="503">
      <c r="C46" s="417" t="inlineStr">
        <is>
          <t>NATURE DES IMMOBILISATIONS CÉDÉES VIRÉES DE POSTE À POSTE, MISES HORS SERVICE OU RÉINTÉGRÉES DANS LE PATRIMOINE PRIVÉ</t>
        </is>
      </c>
      <c r="F46" s="93" t="n"/>
      <c r="G46" s="94" t="inlineStr">
        <is>
          <t>Valeur d'actif</t>
        </is>
      </c>
      <c r="H46" s="94" t="inlineStr">
        <is>
          <t>Amortissements</t>
        </is>
      </c>
      <c r="I46" s="94" t="inlineStr">
        <is>
          <t>Valeur résiduelle</t>
        </is>
      </c>
      <c r="J46" s="94" t="inlineStr">
        <is>
          <t>Prix de cession</t>
        </is>
      </c>
    </row>
    <row r="47" ht="15" customHeight="1" s="503" thickBot="1">
      <c r="C47" s="107" t="n">
        <v>1</v>
      </c>
      <c r="D47" s="415" t="n"/>
      <c r="E47" s="557" t="n"/>
      <c r="F47" s="558" t="n"/>
      <c r="G47" s="466" t="n"/>
      <c r="H47" s="466" t="n"/>
      <c r="I47" s="98" t="n"/>
      <c r="J47" s="466" t="n"/>
    </row>
    <row r="48" ht="15" customHeight="1" s="503" thickBot="1">
      <c r="C48" s="107" t="n">
        <v>2</v>
      </c>
      <c r="D48" s="415" t="n"/>
      <c r="E48" s="557" t="n"/>
      <c r="F48" s="558" t="n"/>
      <c r="G48" s="466" t="n"/>
      <c r="H48" s="466" t="n"/>
      <c r="I48" s="98" t="n"/>
      <c r="J48" s="466" t="n"/>
    </row>
    <row r="49" ht="15" customHeight="1" s="503" thickBot="1">
      <c r="C49" s="107" t="n">
        <v>3</v>
      </c>
      <c r="D49" s="415" t="n"/>
      <c r="E49" s="557" t="n"/>
      <c r="F49" s="558" t="n"/>
      <c r="G49" s="466" t="n"/>
      <c r="H49" s="466" t="n"/>
      <c r="I49" s="98" t="n"/>
      <c r="J49" s="466" t="n"/>
    </row>
    <row r="50" ht="15" customHeight="1" s="503" thickBot="1">
      <c r="C50" s="412" t="inlineStr">
        <is>
          <t>TOTAL</t>
        </is>
      </c>
      <c r="D50" s="553" t="n"/>
      <c r="E50" s="553" t="n"/>
      <c r="F50" s="419" t="n"/>
      <c r="G50" s="98" t="n"/>
      <c r="H50" s="98" t="n"/>
      <c r="I50" s="98" t="n"/>
      <c r="J50" s="98" t="n"/>
    </row>
    <row r="51" ht="8.1" customHeight="1" s="503">
      <c r="Q51" s="92" t="n"/>
    </row>
    <row r="52" ht="52.9" customHeight="1" s="503">
      <c r="C52" s="417" t="inlineStr">
        <is>
          <t>PLUS OU MOINS-VALUES</t>
        </is>
      </c>
      <c r="G52" s="94" t="inlineStr">
        <is>
          <t>Plus ou moins-values à court terme</t>
        </is>
      </c>
      <c r="H52" s="94" t="inlineStr">
        <is>
          <t>Plus ou moins-values à long terme (19%)</t>
        </is>
      </c>
      <c r="I52" s="94" t="inlineStr">
        <is>
          <t>Plus ou moins-values à long terme (15% ou 12,8%)</t>
        </is>
      </c>
      <c r="J52" s="94" t="inlineStr">
        <is>
          <t>Plus ou moins-values à long terme (0%)</t>
        </is>
      </c>
    </row>
    <row r="53" ht="15" customHeight="1" s="503" thickBot="1">
      <c r="C53" s="107" t="n">
        <v>1</v>
      </c>
      <c r="D53" s="433" t="n"/>
      <c r="E53" s="419" t="n"/>
      <c r="F53" s="419" t="n"/>
      <c r="G53" s="466" t="n"/>
      <c r="H53" s="466" t="n"/>
      <c r="I53" s="466" t="n"/>
      <c r="J53" s="466" t="n"/>
    </row>
    <row r="54" ht="15" customHeight="1" s="503" thickBot="1">
      <c r="C54" s="107" t="n">
        <v>2</v>
      </c>
      <c r="D54" s="433" t="n"/>
      <c r="E54" s="419" t="n"/>
      <c r="F54" s="419" t="n"/>
      <c r="G54" s="466" t="n"/>
      <c r="H54" s="466" t="n"/>
      <c r="I54" s="466" t="n"/>
      <c r="J54" s="466" t="n"/>
    </row>
    <row r="55" ht="15" customHeight="1" s="503" thickBot="1">
      <c r="C55" s="107" t="n">
        <v>3</v>
      </c>
      <c r="D55" s="433" t="n"/>
      <c r="E55" s="419" t="n"/>
      <c r="F55" s="419" t="n"/>
      <c r="G55" s="466" t="n"/>
      <c r="H55" s="466" t="n"/>
      <c r="I55" s="466" t="n"/>
      <c r="J55" s="466" t="n"/>
    </row>
    <row r="56" ht="15" customHeight="1" s="503" thickBot="1">
      <c r="C56" s="412" t="inlineStr">
        <is>
          <t>TOTAL</t>
        </is>
      </c>
      <c r="D56" s="553" t="n"/>
      <c r="E56" s="419" t="n"/>
      <c r="F56" s="419" t="n"/>
      <c r="G56" s="98" t="n"/>
      <c r="H56" s="98" t="n"/>
      <c r="I56" s="98" t="n"/>
      <c r="J56" s="98" t="n"/>
    </row>
    <row r="57" ht="15" customHeight="1" s="503" thickBot="1">
      <c r="C57" s="414" t="inlineStr">
        <is>
          <t>Plus-values taxables à 19%</t>
        </is>
      </c>
      <c r="D57" s="553" t="n"/>
      <c r="E57" s="553" t="n"/>
      <c r="F57" s="108" t="n"/>
      <c r="G57" s="442" t="n"/>
      <c r="J57" s="466" t="n"/>
    </row>
    <row r="58" ht="15" customHeight="1" s="503" thickBot="1">
      <c r="C58" s="414" t="inlineStr">
        <is>
          <t>Régularisations sur les plus ou moins values</t>
        </is>
      </c>
      <c r="D58" s="553" t="n"/>
      <c r="E58" s="553" t="n"/>
      <c r="F58" s="419" t="n"/>
      <c r="G58" s="466" t="n"/>
      <c r="H58" s="466" t="n"/>
      <c r="I58" s="466" t="n"/>
      <c r="J58" s="466" t="n"/>
    </row>
    <row r="59" ht="15" customHeight="1" s="503" thickBot="1">
      <c r="C59" s="413" t="inlineStr">
        <is>
          <t>TOTAL rubrique III</t>
        </is>
      </c>
      <c r="D59" s="553" t="n"/>
      <c r="E59" s="553" t="n"/>
      <c r="F59" s="559" t="n"/>
      <c r="G59" s="98" t="n"/>
      <c r="H59" s="98" t="n"/>
      <c r="I59" s="98" t="n"/>
      <c r="J59" s="98" t="n"/>
    </row>
  </sheetData>
  <sheetProtection selectLockedCells="1" selectUnlockedCells="1" sheet="1" objects="1" insertRows="1" insertHyperlinks="1" autoFilter="1" scenarios="1" formatColumns="1" deleteColumns="1" insertColumns="1" pivotTables="1" deleteRows="1" formatCells="1" formatRows="1" sort="1" password="B09C"/>
  <mergeCells count="34">
    <mergeCell ref="C16:E16"/>
    <mergeCell ref="C52:F52"/>
    <mergeCell ref="C34:J34"/>
    <mergeCell ref="C50:E50"/>
    <mergeCell ref="C39:F39"/>
    <mergeCell ref="C38:F38"/>
    <mergeCell ref="D48:F48"/>
    <mergeCell ref="C12:H12"/>
    <mergeCell ref="C37:F37"/>
    <mergeCell ref="D47:F47"/>
    <mergeCell ref="B44:J44"/>
    <mergeCell ref="C46:E46"/>
    <mergeCell ref="C23:E23"/>
    <mergeCell ref="C8:E8"/>
    <mergeCell ref="C17:E17"/>
    <mergeCell ref="C31:J31"/>
    <mergeCell ref="C56:D56"/>
    <mergeCell ref="B5:J5"/>
    <mergeCell ref="C57:E57"/>
    <mergeCell ref="C35:F35"/>
    <mergeCell ref="C27:D27"/>
    <mergeCell ref="E4:H4"/>
    <mergeCell ref="C18:E18"/>
    <mergeCell ref="C15:E15"/>
    <mergeCell ref="C42:E42"/>
    <mergeCell ref="C40:F40"/>
    <mergeCell ref="B25:J25"/>
    <mergeCell ref="C58:E58"/>
    <mergeCell ref="C59:F59"/>
    <mergeCell ref="C28:J28"/>
    <mergeCell ref="C20:H20"/>
    <mergeCell ref="C36:F36"/>
    <mergeCell ref="D49:F49"/>
    <mergeCell ref="B2:J2"/>
  </mergeCells>
  <conditionalFormatting sqref="C3:I3">
    <cfRule type="expression" priority="1" dxfId="0">
      <formula>IF($C$3="",TRUE,FALSE)</formula>
    </cfRule>
  </conditionalFormatting>
  <pageMargins left="0.7" right="0.7" top="0.75" bottom="0.75" header="0.3" footer="0.3"/>
  <pageSetup orientation="portrait" paperSize="9" scale="61" fitToHeight="0"/>
</worksheet>
</file>

<file path=xl/worksheets/sheet8.xml><?xml version="1.0" encoding="utf-8"?>
<worksheet xmlns="http://schemas.openxmlformats.org/spreadsheetml/2006/main">
  <sheetPr codeName="Feuil10">
    <tabColor rgb="FF00B0F0"/>
    <outlinePr summaryBelow="1" summaryRight="1"/>
    <pageSetUpPr fitToPage="1"/>
  </sheetPr>
  <dimension ref="A2:Q114"/>
  <sheetViews>
    <sheetView showGridLines="0" showRowColHeaders="0" workbookViewId="0">
      <selection activeCell="A1" sqref="A1"/>
    </sheetView>
  </sheetViews>
  <sheetFormatPr baseColWidth="8" defaultColWidth="11.42578125" defaultRowHeight="21"/>
  <cols>
    <col width="2.7109375" customWidth="1" style="12" min="1" max="1"/>
    <col width="3.7109375" customWidth="1" style="12" min="2" max="2"/>
    <col width="17.28515625" customWidth="1" style="12" min="3" max="10"/>
    <col width="5" customWidth="1" style="12" min="11" max="11"/>
    <col width="11.42578125" customWidth="1" style="12" min="12" max="12"/>
    <col width="29.28515625" customWidth="1" style="261" min="13" max="13"/>
    <col width="19.28515625" customWidth="1" style="12" min="14" max="14"/>
    <col width="11.42578125" customWidth="1" style="12" min="15" max="16384"/>
  </cols>
  <sheetData>
    <row r="1" ht="8.1" customHeight="1" s="503"/>
    <row r="2" ht="51.95" customHeight="1" s="503">
      <c r="B2" s="352" t="inlineStr">
        <is>
          <t>Liasse fiscale : 2033-B
LMNP Excel — Template déclaration LMNP 2026</t>
        </is>
      </c>
    </row>
    <row r="3" ht="28.9" customFormat="1" customHeight="1" s="192">
      <c r="B3" s="251" t="n"/>
      <c r="C3" s="196">
        <f>Simu_Liasse!$H$9</f>
        <v/>
      </c>
      <c r="D3" s="194" t="n"/>
      <c r="E3" s="195" t="n"/>
      <c r="F3" s="195" t="n"/>
      <c r="G3" s="195" t="n"/>
      <c r="H3" s="195" t="n"/>
      <c r="I3" s="194" t="n"/>
      <c r="J3" s="253" t="inlineStr">
        <is>
          <t>N° 2033−B</t>
        </is>
      </c>
      <c r="M3" s="261" t="n"/>
    </row>
    <row r="4" ht="42" customHeight="1" s="503">
      <c r="E4" s="423" t="inlineStr">
        <is>
          <t>Compte de résultat simplifié de l'exercice</t>
        </is>
      </c>
      <c r="J4" s="90" t="inlineStr">
        <is>
          <t>(Applicable à compter du 31/12/2023)</t>
        </is>
      </c>
    </row>
    <row r="5" ht="15" customHeight="1" s="503" thickBot="1">
      <c r="B5" s="422" t="inlineStr">
        <is>
          <t>A - RÉSULTAT COMPTABLE</t>
        </is>
      </c>
      <c r="C5" s="550" t="n"/>
      <c r="D5" s="550" t="n"/>
      <c r="E5" s="550" t="n"/>
      <c r="F5" s="550" t="n"/>
      <c r="G5" s="550" t="n"/>
      <c r="H5" s="550" t="n"/>
      <c r="I5" s="550" t="n"/>
      <c r="J5" s="550" t="n"/>
      <c r="K5" s="391" t="n"/>
    </row>
    <row r="6" ht="8.1" customHeight="1" s="503">
      <c r="Q6" s="92" t="n"/>
    </row>
    <row r="7" ht="15" customHeight="1" s="503">
      <c r="C7" s="417" t="inlineStr">
        <is>
          <t>PRODUITS D'EXPLOITATION</t>
        </is>
      </c>
      <c r="E7" s="93" t="n"/>
      <c r="F7" s="93" t="n"/>
      <c r="G7" s="93" t="n"/>
      <c r="H7" s="93" t="n"/>
      <c r="I7" s="93" t="n"/>
      <c r="J7" s="94" t="inlineStr">
        <is>
          <t>Exercice N</t>
        </is>
      </c>
      <c r="K7" s="391" t="n"/>
    </row>
    <row r="8" ht="8.1" customHeight="1" s="503" thickBot="1">
      <c r="Q8" s="92" t="n"/>
    </row>
    <row r="9" ht="15" customHeight="1" s="503" thickBot="1">
      <c r="A9" s="109" t="n"/>
      <c r="B9" s="109" t="n"/>
      <c r="C9" s="414" t="inlineStr">
        <is>
          <t>Ventes de marchandises</t>
        </is>
      </c>
      <c r="D9" s="553" t="n"/>
      <c r="E9" s="553" t="n"/>
      <c r="F9" s="441" t="inlineStr">
        <is>
          <t>dont export et livraisons intracommunautaires</t>
        </is>
      </c>
      <c r="G9" s="555" t="n"/>
      <c r="H9" s="556" t="n"/>
      <c r="I9" s="466" t="n"/>
      <c r="J9" s="101" t="n"/>
      <c r="K9" s="391" t="n"/>
    </row>
    <row r="10" ht="15" customHeight="1" s="503" thickBot="1">
      <c r="A10" s="109" t="n"/>
      <c r="B10" s="109" t="n"/>
      <c r="C10" s="560" t="inlineStr">
        <is>
          <t>Production vendue</t>
        </is>
      </c>
      <c r="D10" s="110" t="inlineStr">
        <is>
          <t>Biens</t>
        </is>
      </c>
      <c r="E10" s="111" t="n"/>
      <c r="F10" s="441" t="inlineStr">
        <is>
          <t>dont export et livraisons intracommunautaires</t>
        </is>
      </c>
      <c r="G10" s="555" t="n"/>
      <c r="H10" s="556" t="n"/>
      <c r="I10" s="466" t="n"/>
      <c r="J10" s="101" t="n"/>
    </row>
    <row r="11" ht="15" customHeight="1" s="503" thickBot="1">
      <c r="A11" s="109" t="n"/>
      <c r="B11" s="109" t="n"/>
      <c r="C11" s="555" t="n"/>
      <c r="D11" s="110" t="inlineStr">
        <is>
          <t>Services</t>
        </is>
      </c>
      <c r="E11" s="111" t="n"/>
      <c r="F11" s="441" t="inlineStr">
        <is>
          <t>dont export et livraisons intracommunautaires</t>
        </is>
      </c>
      <c r="G11" s="555" t="n"/>
      <c r="H11" s="556" t="n"/>
      <c r="I11" s="466" t="n"/>
      <c r="J11" s="101">
        <f>IFERROR(HLOOKUP(Simu_Liasse!$G$7,Calcul_Liasse!$E$6:$AD$113,MATCH("2033-B-218",Calcul_Liasse!$D$6:$D$113, 0),FALSE),0)</f>
        <v/>
      </c>
    </row>
    <row r="12" ht="15" customHeight="1" s="503" thickBot="1">
      <c r="A12" s="109" t="n"/>
      <c r="B12" s="109" t="n"/>
      <c r="C12" s="414" t="inlineStr">
        <is>
          <t>Production stockée (variation du stock en produits intermédiaires, produits finis et en cours de production)</t>
        </is>
      </c>
      <c r="D12" s="553" t="n"/>
      <c r="E12" s="553" t="n"/>
      <c r="F12" s="553" t="n"/>
      <c r="G12" s="553" t="n"/>
      <c r="H12" s="553" t="n"/>
      <c r="I12" s="108" t="n"/>
      <c r="J12" s="101" t="n"/>
    </row>
    <row r="13" ht="15" customHeight="1" s="503" thickBot="1">
      <c r="A13" s="109" t="n"/>
      <c r="B13" s="109" t="n"/>
      <c r="C13" s="414" t="inlineStr">
        <is>
          <t>Production immobilisée</t>
        </is>
      </c>
      <c r="D13" s="553" t="n"/>
      <c r="E13" s="111" t="n"/>
      <c r="F13" s="112" t="n"/>
      <c r="G13" s="112" t="n"/>
      <c r="H13" s="111" t="n"/>
      <c r="I13" s="112" t="n"/>
      <c r="J13" s="101" t="n"/>
    </row>
    <row r="14" ht="15" customHeight="1" s="503" thickBot="1">
      <c r="A14" s="109" t="n"/>
      <c r="B14" s="109" t="n"/>
      <c r="C14" s="414" t="inlineStr">
        <is>
          <t>Subventions d'exploitation reçues</t>
        </is>
      </c>
      <c r="D14" s="553" t="n"/>
      <c r="E14" s="553" t="n"/>
      <c r="F14" s="553" t="n"/>
      <c r="G14" s="553" t="n"/>
      <c r="H14" s="111" t="n"/>
      <c r="I14" s="111" t="n"/>
      <c r="J14" s="101" t="n"/>
    </row>
    <row r="15" ht="15" customHeight="1" s="503" thickBot="1">
      <c r="A15" s="109" t="n"/>
      <c r="B15" s="109" t="n"/>
      <c r="C15" s="111" t="inlineStr">
        <is>
          <t>Autres produits</t>
        </is>
      </c>
      <c r="D15" s="111" t="n"/>
      <c r="E15" s="111" t="n"/>
      <c r="F15" s="111" t="n"/>
      <c r="G15" s="111" t="n"/>
      <c r="H15" s="111" t="n"/>
      <c r="I15" s="111" t="n"/>
      <c r="J15" s="101" t="n"/>
    </row>
    <row r="16" ht="15" customHeight="1" s="503" thickBot="1">
      <c r="A16" s="109" t="n"/>
      <c r="B16" s="109" t="n"/>
      <c r="C16" s="430" t="inlineStr">
        <is>
          <t>Total des produits d'exploitation hors T.V.A. (I)</t>
        </is>
      </c>
      <c r="D16" s="553" t="n"/>
      <c r="E16" s="553" t="n"/>
      <c r="F16" s="553" t="n"/>
      <c r="G16" s="553" t="n"/>
      <c r="H16" s="553" t="n"/>
      <c r="I16" s="559" t="n"/>
      <c r="J16" s="102">
        <f>SUM(J9:J15)</f>
        <v/>
      </c>
    </row>
    <row r="17" ht="8.1" customHeight="1" s="503">
      <c r="Q17" s="92" t="n"/>
    </row>
    <row r="18" ht="15" customHeight="1" s="503">
      <c r="A18" s="109" t="n"/>
      <c r="B18" s="109" t="n"/>
      <c r="C18" s="417" t="inlineStr">
        <is>
          <t>CHARGES D'EXPLOITATION</t>
        </is>
      </c>
    </row>
    <row r="19" ht="8.1" customHeight="1" s="503" thickBot="1">
      <c r="Q19" s="92" t="n"/>
    </row>
    <row r="20" ht="15" customHeight="1" s="503" thickBot="1">
      <c r="A20" s="109" t="n"/>
      <c r="B20" s="109" t="n"/>
      <c r="C20" s="414" t="inlineStr">
        <is>
          <t>Achats de marchandises (y compris droits de douane)</t>
        </is>
      </c>
      <c r="D20" s="553" t="n"/>
      <c r="E20" s="553" t="n"/>
      <c r="F20" s="414" t="n"/>
      <c r="G20" s="553" t="n"/>
      <c r="H20" s="553" t="n"/>
      <c r="I20" s="414" t="n"/>
      <c r="J20" s="101" t="n"/>
    </row>
    <row r="21" ht="15" customHeight="1" s="503" thickBot="1">
      <c r="A21" s="109" t="n"/>
      <c r="B21" s="109" t="n"/>
      <c r="C21" s="414" t="inlineStr">
        <is>
          <t>Variation de stock (marchandises)</t>
        </is>
      </c>
      <c r="D21" s="553" t="n"/>
      <c r="E21" s="553" t="n"/>
      <c r="F21" s="414" t="n"/>
      <c r="G21" s="553" t="n"/>
      <c r="H21" s="553" t="n"/>
      <c r="I21" s="414" t="n"/>
      <c r="J21" s="101" t="n"/>
    </row>
    <row r="22" ht="15" customHeight="1" s="503" thickBot="1">
      <c r="A22" s="109" t="n"/>
      <c r="B22" s="109" t="n"/>
      <c r="C22" s="414" t="inlineStr">
        <is>
          <t>Achats de matières premières et autres approvisionnements (y compris droits de douane)</t>
        </is>
      </c>
      <c r="D22" s="553" t="n"/>
      <c r="E22" s="553" t="n"/>
      <c r="F22" s="553" t="n"/>
      <c r="G22" s="553" t="n"/>
      <c r="H22" s="553" t="n"/>
      <c r="I22" s="414" t="n"/>
      <c r="J22" s="101" t="n"/>
    </row>
    <row r="23" ht="15" customHeight="1" s="503" thickBot="1">
      <c r="A23" s="109" t="n"/>
      <c r="B23" s="109" t="n"/>
      <c r="C23" s="414" t="inlineStr">
        <is>
          <t>Variation de stock (matières premières et approvisionnements)</t>
        </is>
      </c>
      <c r="D23" s="553" t="n"/>
      <c r="E23" s="553" t="n"/>
      <c r="F23" s="553" t="n"/>
      <c r="G23" s="553" t="n"/>
      <c r="H23" s="553" t="n"/>
      <c r="I23" s="414" t="n"/>
      <c r="J23" s="101" t="n"/>
    </row>
    <row r="24" ht="15" customHeight="1" s="503" thickBot="1">
      <c r="A24" s="109" t="n"/>
      <c r="B24" s="109" t="n"/>
      <c r="C24" s="560" t="inlineStr">
        <is>
          <t>Autres charges externes</t>
        </is>
      </c>
      <c r="D24" s="561" t="n"/>
      <c r="E24" s="111" t="n"/>
      <c r="F24" s="414" t="n"/>
      <c r="G24" s="553" t="n"/>
      <c r="H24" s="553" t="n"/>
      <c r="I24" s="427" t="n"/>
      <c r="J24" s="101">
        <f>IFERROR(HLOOKUP(Simu_Liasse!$G$7,Calcul_Liasse!$E$6:$AD$113,MATCH("2033-B-242",Calcul_Liasse!$D$6:$D$113, 0),FALSE),0)</f>
        <v/>
      </c>
    </row>
    <row r="25" ht="15" customHeight="1" s="503" thickBot="1">
      <c r="A25" s="109" t="n"/>
      <c r="B25" s="109" t="n"/>
      <c r="E25" s="419" t="n"/>
      <c r="F25" s="426" t="inlineStr">
        <is>
          <t>dont crédit-bail mobilier</t>
        </is>
      </c>
      <c r="G25" s="553" t="n"/>
      <c r="H25" s="559" t="n"/>
      <c r="I25" s="466" t="n"/>
      <c r="J25" s="419" t="n"/>
    </row>
    <row r="26" ht="15" customHeight="1" s="503" thickBot="1">
      <c r="A26" s="109" t="n"/>
      <c r="B26" s="109" t="n"/>
      <c r="C26" s="555" t="n"/>
      <c r="D26" s="555" t="n"/>
      <c r="E26" s="419" t="n"/>
      <c r="F26" s="426" t="inlineStr">
        <is>
          <t>dont crédit-bail immobilier</t>
        </is>
      </c>
      <c r="G26" s="553" t="n"/>
      <c r="H26" s="559" t="n"/>
      <c r="I26" s="466" t="n"/>
      <c r="J26" s="442" t="n"/>
    </row>
    <row r="27" ht="15" customHeight="1" s="503" thickBot="1">
      <c r="A27" s="109" t="n"/>
      <c r="B27" s="109" t="n"/>
      <c r="C27" s="560" t="inlineStr">
        <is>
          <t>Impôts, taxes et versements
assimilés</t>
        </is>
      </c>
      <c r="D27" s="561" t="n"/>
      <c r="E27" s="115" t="n"/>
      <c r="F27" s="419" t="n"/>
      <c r="G27" s="419" t="n"/>
      <c r="H27" s="419" t="n"/>
      <c r="I27" s="442" t="n"/>
      <c r="J27" s="101">
        <f>IFERROR(HLOOKUP(Simu_Liasse!$G$7,Calcul_Liasse!$E$6:$AD$113,MATCH("2033-B-244",Calcul_Liasse!$D$6:$D$113, 0),FALSE),0)</f>
        <v/>
      </c>
    </row>
    <row r="28" ht="15" customHeight="1" s="503" thickBot="1">
      <c r="A28" s="109" t="n"/>
      <c r="B28" s="109" t="n"/>
      <c r="C28" s="555" t="n"/>
      <c r="D28" s="555" t="n"/>
      <c r="E28" s="419" t="n"/>
      <c r="F28" s="426" t="inlineStr">
        <is>
          <t>dont TP/CFE, CVAE</t>
        </is>
      </c>
      <c r="G28" s="553" t="n"/>
      <c r="H28" s="559" t="n"/>
      <c r="I28" s="101">
        <f>IFERROR(HLOOKUP(Simu_Liasse!$G$7,Calcul_Liasse!$E$6:$AD$113,MATCH("2033-B-243",Calcul_Liasse!$D$6:$D$113, 0),FALSE),0)</f>
        <v/>
      </c>
      <c r="J28" s="442" t="n"/>
    </row>
    <row r="29" ht="15" customHeight="1" s="503" thickBot="1">
      <c r="A29" s="109" t="n"/>
      <c r="B29" s="109" t="n"/>
      <c r="C29" s="414" t="inlineStr">
        <is>
          <t>Rémunérations du personnel</t>
        </is>
      </c>
      <c r="D29" s="553" t="n"/>
      <c r="E29" s="553" t="n"/>
      <c r="F29" s="414" t="n"/>
      <c r="G29" s="553" t="n"/>
      <c r="H29" s="553" t="n"/>
      <c r="I29" s="419" t="n"/>
      <c r="J29" s="466" t="n"/>
    </row>
    <row r="30" ht="15" customHeight="1" s="503" thickBot="1">
      <c r="A30" s="109" t="n"/>
      <c r="B30" s="109" t="n"/>
      <c r="C30" s="428" t="inlineStr">
        <is>
          <t>Charges sociales</t>
        </is>
      </c>
      <c r="D30" s="561" t="n"/>
      <c r="E30" s="561" t="n"/>
      <c r="F30" s="561" t="n"/>
      <c r="G30" s="561" t="n"/>
      <c r="H30" s="561" t="n"/>
      <c r="I30" s="562" t="n"/>
      <c r="J30" s="466" t="n"/>
    </row>
    <row r="31" ht="15" customHeight="1" s="503" thickBot="1">
      <c r="A31" s="109" t="n"/>
      <c r="B31" s="109" t="n"/>
      <c r="C31" s="428" t="inlineStr">
        <is>
          <t>Dotations aux amortissements</t>
        </is>
      </c>
      <c r="D31" s="561" t="n"/>
      <c r="E31" s="561" t="n"/>
      <c r="F31" s="561" t="n"/>
      <c r="G31" s="561" t="n"/>
      <c r="H31" s="561" t="n"/>
      <c r="I31" s="562" t="n"/>
      <c r="J31" s="101">
        <f>IFERROR(HLOOKUP(Simu_Liasse!$G$7,Calcul_Liasse!$E$6:$AD$113,MATCH("2033-B-254",Calcul_Liasse!$D$6:$D$113, 0),FALSE),0)</f>
        <v/>
      </c>
    </row>
    <row r="32" ht="15" customHeight="1" s="503" thickBot="1">
      <c r="A32" s="109" t="n"/>
      <c r="B32" s="109" t="n"/>
      <c r="C32" s="427" t="n"/>
      <c r="D32" s="427" t="n"/>
      <c r="E32" s="427" t="n"/>
      <c r="F32" s="426" t="inlineStr">
        <is>
          <t>dont amortissement du fonds de commerce</t>
        </is>
      </c>
      <c r="G32" s="553" t="n"/>
      <c r="H32" s="559" t="n"/>
      <c r="I32" s="101" t="n"/>
      <c r="J32" s="442" t="n"/>
    </row>
    <row r="33" ht="15" customHeight="1" s="503" thickBot="1">
      <c r="A33" s="109" t="n"/>
      <c r="B33" s="109" t="n"/>
      <c r="C33" s="428" t="inlineStr">
        <is>
          <t>Dotations aux provisions</t>
        </is>
      </c>
      <c r="D33" s="561" t="n"/>
      <c r="E33" s="561" t="n"/>
      <c r="F33" s="561" t="n"/>
      <c r="G33" s="561" t="n"/>
      <c r="H33" s="561" t="n"/>
      <c r="I33" s="562" t="n"/>
      <c r="J33" s="466" t="n"/>
    </row>
    <row r="34" ht="15" customHeight="1" s="503" thickBot="1">
      <c r="A34" s="109" t="n"/>
      <c r="B34" s="109" t="n"/>
      <c r="C34" s="431" t="inlineStr">
        <is>
          <t>Autres charges</t>
        </is>
      </c>
      <c r="D34" s="414" t="n"/>
      <c r="E34" s="553" t="n"/>
      <c r="F34" s="553" t="n"/>
      <c r="G34" s="427" t="n"/>
      <c r="H34" s="111" t="n"/>
      <c r="I34" s="427" t="n"/>
      <c r="J34" s="466" t="n"/>
    </row>
    <row r="35" ht="15" customHeight="1" s="503" thickBot="1">
      <c r="A35" s="109" t="n"/>
      <c r="B35" s="109" t="n"/>
      <c r="D35" s="111" t="n"/>
      <c r="E35" s="426" t="inlineStr">
        <is>
          <t>dont provisions fiscales pour implantations commerciales à l'étranger</t>
        </is>
      </c>
      <c r="F35" s="553" t="n"/>
      <c r="G35" s="553" t="n"/>
      <c r="H35" s="559" t="n"/>
      <c r="I35" s="466" t="n"/>
      <c r="J35" s="419" t="n"/>
    </row>
    <row r="36" ht="15" customHeight="1" s="503" thickBot="1">
      <c r="A36" s="109" t="n"/>
      <c r="B36" s="109" t="n"/>
      <c r="D36" s="111" t="n"/>
      <c r="E36" s="426" t="inlineStr">
        <is>
          <t>dont cotisations versées aux organisations syndicales et professionnelles</t>
        </is>
      </c>
      <c r="F36" s="553" t="n"/>
      <c r="G36" s="553" t="n"/>
      <c r="H36" s="559" t="n"/>
      <c r="I36" s="466" t="n"/>
      <c r="J36" s="112" t="n"/>
    </row>
    <row r="37" ht="15" customHeight="1" s="503" thickBot="1">
      <c r="A37" s="109" t="n"/>
      <c r="B37" s="109" t="n"/>
      <c r="C37" s="116" t="n"/>
      <c r="D37" s="116" t="n"/>
      <c r="E37" s="116" t="n"/>
      <c r="F37" s="446" t="inlineStr">
        <is>
          <t>Total des charges d'exploitation (II)</t>
        </is>
      </c>
      <c r="I37" s="563" t="n"/>
      <c r="J37" s="102">
        <f>SUM(J20:J36)</f>
        <v/>
      </c>
    </row>
    <row r="38" ht="15" customHeight="1" s="503" thickBot="1">
      <c r="A38" s="109" t="n"/>
      <c r="B38" s="109" t="n"/>
      <c r="C38" s="434" t="inlineStr">
        <is>
          <t>1 - RÉSULTAT D'EXPLOITATION (I - II)</t>
        </is>
      </c>
      <c r="J38" s="102">
        <f>J16-J37</f>
        <v/>
      </c>
      <c r="K38" s="109" t="n"/>
    </row>
    <row r="39" ht="15" customHeight="1" s="503" thickBot="1">
      <c r="A39" s="109" t="n"/>
      <c r="B39" s="109" t="n"/>
      <c r="C39" s="442" t="inlineStr">
        <is>
          <t>Produits et charges divers</t>
        </is>
      </c>
      <c r="E39" s="437" t="inlineStr">
        <is>
          <t>Produits financiers (III)</t>
        </is>
      </c>
      <c r="F39" s="553" t="n"/>
      <c r="G39" s="553" t="n"/>
      <c r="H39" s="553" t="n"/>
      <c r="I39" s="559" t="n"/>
      <c r="J39" s="466" t="n"/>
    </row>
    <row r="40" ht="15" customHeight="1" s="503" thickBot="1">
      <c r="A40" s="109" t="n"/>
      <c r="B40" s="109" t="n"/>
      <c r="C40" s="112" t="n"/>
      <c r="D40" s="112" t="n"/>
      <c r="E40" s="437" t="inlineStr">
        <is>
          <t>Produits exceptionnels (IV)</t>
        </is>
      </c>
      <c r="F40" s="553" t="n"/>
      <c r="G40" s="553" t="n"/>
      <c r="H40" s="553" t="n"/>
      <c r="I40" s="559" t="n"/>
      <c r="J40" s="466" t="n"/>
    </row>
    <row r="41" ht="15" customHeight="1" s="503" thickBot="1">
      <c r="A41" s="109" t="n"/>
      <c r="B41" s="109" t="n"/>
      <c r="C41" s="112" t="n"/>
      <c r="D41" s="112" t="n"/>
      <c r="E41" s="437" t="inlineStr">
        <is>
          <t>Charges financières (V)</t>
        </is>
      </c>
      <c r="F41" s="553" t="n"/>
      <c r="G41" s="553" t="n"/>
      <c r="H41" s="553" t="n"/>
      <c r="I41" s="559" t="n"/>
      <c r="J41" s="101">
        <f>IFERROR(HLOOKUP(Simu_Liasse!$G$7,Calcul_Liasse!$E$6:$AD$113,MATCH("2033-B-294",Calcul_Liasse!$D$6:$D$113, 0),FALSE),0)</f>
        <v/>
      </c>
    </row>
    <row r="42" ht="15" customHeight="1" s="503" thickBot="1">
      <c r="A42" s="109" t="n"/>
      <c r="B42" s="109" t="n"/>
      <c r="C42" s="112" t="n"/>
      <c r="D42" s="112" t="n"/>
      <c r="E42" s="437" t="inlineStr">
        <is>
          <t>Charges exceptionnelles (VI)</t>
        </is>
      </c>
      <c r="F42" s="553" t="n"/>
      <c r="G42" s="553" t="n"/>
      <c r="H42" s="553" t="n"/>
      <c r="I42" s="559" t="n"/>
      <c r="J42" s="466" t="n"/>
    </row>
    <row r="43" ht="15" customHeight="1" s="503" thickBot="1">
      <c r="A43" s="109" t="n"/>
      <c r="B43" s="109" t="n"/>
      <c r="C43" s="112" t="n"/>
      <c r="D43" s="440" t="inlineStr">
        <is>
          <t>dont amortissement des souscriptions dans des PME innovantes (art. 217 octies)</t>
        </is>
      </c>
      <c r="H43" s="563" t="n"/>
      <c r="I43" s="466" t="n"/>
      <c r="J43" s="419" t="n"/>
    </row>
    <row r="44" ht="15" customHeight="1" s="503">
      <c r="A44" s="109" t="n"/>
      <c r="B44" s="109" t="n"/>
      <c r="C44" s="112" t="n"/>
      <c r="D44" s="440" t="inlineStr">
        <is>
          <t>dont amortissement exceptionnel de 25% des constructions nouvelles (art. 39 quinquies D)</t>
        </is>
      </c>
      <c r="H44" s="563" t="n"/>
      <c r="I44" s="466" t="n"/>
      <c r="J44" s="112" t="n"/>
    </row>
    <row r="45" ht="15" customHeight="1" s="503" thickBot="1">
      <c r="A45" s="109" t="n"/>
      <c r="B45" s="109" t="n"/>
      <c r="C45" s="108" t="n"/>
      <c r="D45" s="108" t="n"/>
      <c r="E45" s="438" t="inlineStr">
        <is>
          <t>Impôts sur les bénéfices (VII)</t>
        </is>
      </c>
      <c r="I45" s="563" t="n"/>
      <c r="J45" s="466" t="n"/>
    </row>
    <row r="46" ht="8.1" customHeight="1" s="503">
      <c r="Q46" s="92" t="n"/>
    </row>
    <row r="47" ht="15" customHeight="1" s="503">
      <c r="A47" s="109" t="n"/>
      <c r="B47" s="109" t="n"/>
      <c r="C47" s="434" t="inlineStr">
        <is>
          <t>2 - BÉNÉFICE OU PERTE : Produits (I + III + IV) - Charges (II + V + VI + VII)</t>
        </is>
      </c>
      <c r="J47" s="102">
        <f>J38-J41</f>
        <v/>
      </c>
      <c r="K47" s="109" t="n"/>
    </row>
    <row r="48" ht="8.1" customHeight="1" s="503">
      <c r="Q48" s="92" t="n"/>
    </row>
    <row r="49" ht="15" customHeight="1" s="503">
      <c r="B49" s="435" t="inlineStr">
        <is>
          <t>B - RÉSULTAT FISCAL</t>
        </is>
      </c>
      <c r="K49" s="391" t="n"/>
    </row>
    <row r="50" ht="8.1" customHeight="1" s="503">
      <c r="Q50" s="92" t="n"/>
    </row>
    <row r="51" ht="15" customHeight="1" s="503">
      <c r="C51" s="417" t="inlineStr">
        <is>
          <t>PRODUITS D'EXPLOITATION</t>
        </is>
      </c>
      <c r="E51" s="93" t="n"/>
      <c r="F51" s="93" t="n"/>
      <c r="G51" s="93" t="n"/>
      <c r="H51" s="93" t="n"/>
      <c r="I51" s="93" t="inlineStr">
        <is>
          <t>Bénéfice</t>
        </is>
      </c>
      <c r="J51" s="94" t="inlineStr">
        <is>
          <t>Déficit</t>
        </is>
      </c>
      <c r="K51" s="391" t="n"/>
    </row>
    <row r="52" ht="15" customHeight="1" s="503" thickBot="1">
      <c r="C52" s="117" t="n"/>
      <c r="D52" s="117" t="n"/>
      <c r="E52" s="117" t="n"/>
      <c r="F52" s="436" t="n"/>
      <c r="G52" s="555" t="n"/>
      <c r="H52" s="555" t="n"/>
      <c r="I52" s="102">
        <f>IF(J47&gt;0,J47,0)</f>
        <v/>
      </c>
      <c r="J52" s="102">
        <f>IF(J47&lt;0,-J47,0)</f>
        <v/>
      </c>
    </row>
    <row r="53" ht="8.1" customHeight="1" s="503" thickBot="1">
      <c r="Q53" s="92" t="n"/>
    </row>
    <row r="54" ht="15" customHeight="1" s="503" thickBot="1">
      <c r="C54" s="443" t="inlineStr">
        <is>
          <t>Réintégrations de l'exercice</t>
        </is>
      </c>
      <c r="D54" s="564" t="n"/>
      <c r="E54" s="564" t="n"/>
      <c r="F54" s="564" t="n"/>
      <c r="G54" s="564" t="n"/>
      <c r="H54" s="564" t="n"/>
      <c r="I54" s="564" t="n"/>
      <c r="J54" s="564" t="n"/>
    </row>
    <row r="55" ht="15" customHeight="1" s="503" thickBot="1">
      <c r="C55" s="414" t="inlineStr">
        <is>
          <t>Rémunérations et avantages personnels non déductibles</t>
        </is>
      </c>
      <c r="D55" s="553" t="n"/>
      <c r="E55" s="553" t="n"/>
      <c r="F55" s="414" t="n"/>
      <c r="G55" s="553" t="n"/>
      <c r="H55" s="553" t="n"/>
      <c r="I55" s="414" t="n"/>
      <c r="J55" s="466" t="n"/>
    </row>
    <row r="56" ht="15" customHeight="1" s="503" thickBot="1">
      <c r="C56" s="437" t="inlineStr">
        <is>
          <t>Amortissements excédentaires (art. 39-4 CGI) et autres amortissements non déductibles</t>
        </is>
      </c>
      <c r="D56" s="553" t="n"/>
      <c r="E56" s="553" t="n"/>
      <c r="F56" s="553" t="n"/>
      <c r="G56" s="553" t="n"/>
      <c r="H56" s="553" t="n"/>
      <c r="I56" s="559" t="n"/>
      <c r="J56" s="101">
        <f>IFERROR(HLOOKUP(Simu_Liasse!$G$7,Calcul_Liasse!$E$6:$AD$113,MATCH("2033-B-318",Calcul_Liasse!$D$6:$D$113, 0),FALSE),0)</f>
        <v/>
      </c>
    </row>
    <row r="57" ht="15" customHeight="1" s="503" thickBot="1">
      <c r="C57" s="437" t="inlineStr">
        <is>
          <t>Provisions non déductibles</t>
        </is>
      </c>
      <c r="D57" s="553" t="n"/>
      <c r="E57" s="553" t="n"/>
      <c r="F57" s="553" t="n"/>
      <c r="G57" s="553" t="n"/>
      <c r="H57" s="553" t="n"/>
      <c r="I57" s="559" t="n"/>
      <c r="J57" s="98" t="n"/>
    </row>
    <row r="58" ht="15" customHeight="1" s="503" thickBot="1">
      <c r="C58" s="437" t="inlineStr">
        <is>
          <t>Impôts et taxes non déductibles</t>
        </is>
      </c>
      <c r="D58" s="553" t="n"/>
      <c r="E58" s="553" t="n"/>
      <c r="F58" s="553" t="n"/>
      <c r="G58" s="553" t="n"/>
      <c r="H58" s="553" t="n"/>
      <c r="I58" s="559" t="n"/>
      <c r="J58" s="466" t="n"/>
    </row>
    <row r="59" ht="15" customHeight="1" s="503" thickBot="1">
      <c r="C59" s="560" t="inlineStr">
        <is>
          <t>Réintégrations diverses</t>
        </is>
      </c>
      <c r="D59" s="561" t="n"/>
      <c r="E59" s="419" t="n"/>
      <c r="F59" s="419" t="n"/>
      <c r="G59" s="419" t="n"/>
      <c r="H59" s="419" t="n"/>
      <c r="I59" s="442" t="n"/>
      <c r="J59" s="101">
        <f>IFERROR(HLOOKUP(Simu_Liasse!$G$7,Calcul_Liasse!$E$6:$AD$113,MATCH("2033-B-330",Calcul_Liasse!$D$6:$D$113, 0),FALSE),0)</f>
        <v/>
      </c>
    </row>
    <row r="60" ht="15" customHeight="1" s="503" thickBot="1">
      <c r="E60" s="419" t="n"/>
      <c r="F60" s="441" t="inlineStr">
        <is>
          <t>dont intérêts excédentaires des comptes-courants d'associés</t>
        </is>
      </c>
      <c r="G60" s="555" t="n"/>
      <c r="H60" s="556" t="n"/>
      <c r="I60" s="466" t="n"/>
      <c r="J60" s="419" t="n"/>
    </row>
    <row r="61" ht="15" customHeight="1" s="503" thickBot="1">
      <c r="C61" s="555" t="n"/>
      <c r="D61" s="555" t="n"/>
      <c r="E61" s="419" t="n"/>
      <c r="F61" s="441" t="inlineStr">
        <is>
          <t>dont écarts de valeurs liquidatives sur OPC</t>
        </is>
      </c>
      <c r="G61" s="555" t="n"/>
      <c r="H61" s="556" t="n"/>
      <c r="I61" s="466" t="n"/>
      <c r="J61" s="112" t="n"/>
    </row>
    <row r="62" ht="15" customHeight="1" s="503" thickBot="1">
      <c r="C62" s="427" t="inlineStr">
        <is>
          <t>Loyers versés dans le cadre d'un crédit bail immobilier et de levée d'option</t>
        </is>
      </c>
      <c r="D62" s="561" t="n"/>
      <c r="E62" s="115" t="n"/>
      <c r="F62" s="419" t="n"/>
      <c r="G62" s="419" t="n"/>
      <c r="H62" s="419" t="n"/>
      <c r="I62" s="442" t="n"/>
      <c r="J62" s="466" t="n"/>
    </row>
    <row r="63" ht="15" customHeight="1" s="503" thickBot="1">
      <c r="E63" s="426" t="inlineStr">
        <is>
          <t>dont part de loyers dispensés de réintégration (art. 239 sexies D)</t>
        </is>
      </c>
      <c r="F63" s="553" t="n"/>
      <c r="G63" s="553" t="n"/>
      <c r="H63" s="559" t="n"/>
      <c r="I63" s="466" t="n"/>
      <c r="J63" s="112" t="n"/>
    </row>
    <row r="64" ht="15" customHeight="1" s="503" thickBot="1">
      <c r="C64" s="437" t="inlineStr">
        <is>
          <t>Charges afférentes à l'activité relevant du régime optionnel de taxation au tonnage des entreprises de transport maritime</t>
        </is>
      </c>
      <c r="D64" s="553" t="n"/>
      <c r="E64" s="553" t="n"/>
      <c r="F64" s="553" t="n"/>
      <c r="G64" s="553" t="n"/>
      <c r="H64" s="553" t="n"/>
      <c r="I64" s="559" t="n"/>
      <c r="J64" s="466" t="n"/>
    </row>
    <row r="65" ht="15" customHeight="1" s="503" thickBot="1">
      <c r="C65" s="437" t="inlineStr">
        <is>
          <t>Résultat fiscal afférent à l'activité relevant du régime optionnel de taxation au tonnage des entreprises de transport maritime</t>
        </is>
      </c>
      <c r="D65" s="553" t="n"/>
      <c r="E65" s="553" t="n"/>
      <c r="F65" s="553" t="n"/>
      <c r="G65" s="553" t="n"/>
      <c r="H65" s="553" t="n"/>
      <c r="I65" s="559" t="n"/>
      <c r="J65" s="466" t="n"/>
    </row>
    <row r="66" ht="8.1" customHeight="1" s="503" thickBot="1">
      <c r="Q66" s="92" t="n"/>
    </row>
    <row r="67" ht="15" customHeight="1" s="503" thickBot="1">
      <c r="C67" s="443" t="inlineStr">
        <is>
          <t>Déductions de l'exercice</t>
        </is>
      </c>
      <c r="D67" s="564" t="n"/>
      <c r="E67" s="564" t="n"/>
      <c r="F67" s="564" t="n"/>
      <c r="G67" s="564" t="n"/>
      <c r="H67" s="564" t="n"/>
      <c r="I67" s="564" t="n"/>
      <c r="J67" s="564" t="n"/>
    </row>
    <row r="68" ht="15" customHeight="1" s="503" thickBot="1">
      <c r="C68" s="437" t="inlineStr">
        <is>
          <t>Produits afférents à l'activité relevant du régime optionnel de taxation au tonnage des entreprises de transport maritime</t>
        </is>
      </c>
      <c r="D68" s="553" t="n"/>
      <c r="E68" s="553" t="n"/>
      <c r="F68" s="553" t="n"/>
      <c r="G68" s="553" t="n"/>
      <c r="H68" s="553" t="n"/>
      <c r="I68" s="559" t="n"/>
      <c r="J68" s="466" t="n"/>
    </row>
    <row r="69" ht="15" customHeight="1" s="503" thickBot="1">
      <c r="C69" s="437" t="inlineStr">
        <is>
          <t>Entreprise nouvelle (art. 44 sexies)</t>
        </is>
      </c>
      <c r="D69" s="553" t="n"/>
      <c r="E69" s="553" t="n"/>
      <c r="F69" s="553" t="n"/>
      <c r="G69" s="553" t="n"/>
      <c r="H69" s="553" t="n"/>
      <c r="I69" s="559" t="n"/>
      <c r="J69" s="466" t="n"/>
    </row>
    <row r="70" ht="15" customHeight="1" s="503" thickBot="1">
      <c r="C70" s="437" t="inlineStr">
        <is>
          <t>Zone franche urbaine - Territoire entrepreneur (art. 44 octies A)</t>
        </is>
      </c>
      <c r="D70" s="553" t="n"/>
      <c r="E70" s="553" t="n"/>
      <c r="F70" s="553" t="n"/>
      <c r="G70" s="553" t="n"/>
      <c r="H70" s="553" t="n"/>
      <c r="I70" s="559" t="n"/>
      <c r="J70" s="466" t="n"/>
    </row>
    <row r="71" ht="15" customHeight="1" s="503" thickBot="1">
      <c r="C71" s="437" t="inlineStr">
        <is>
          <t>Reprise d'entreprises en difficulté (art. 44 septies)</t>
        </is>
      </c>
      <c r="D71" s="553" t="n"/>
      <c r="E71" s="553" t="n"/>
      <c r="F71" s="553" t="n"/>
      <c r="G71" s="553" t="n"/>
      <c r="H71" s="553" t="n"/>
      <c r="I71" s="559" t="n"/>
      <c r="J71" s="466" t="n"/>
    </row>
    <row r="72" ht="15" customHeight="1" s="503" thickBot="1">
      <c r="C72" s="437" t="inlineStr">
        <is>
          <t>Jeune entreprise innovante (art. 44 sexies A)</t>
        </is>
      </c>
      <c r="D72" s="553" t="n"/>
      <c r="E72" s="553" t="n"/>
      <c r="F72" s="553" t="n"/>
      <c r="G72" s="553" t="n"/>
      <c r="H72" s="553" t="n"/>
      <c r="I72" s="559" t="n"/>
      <c r="J72" s="466" t="n"/>
    </row>
    <row r="73" ht="15" customHeight="1" s="503" thickBot="1">
      <c r="C73" s="437" t="inlineStr">
        <is>
          <t>Zone restructuration défense (art. 44 terdecies)</t>
        </is>
      </c>
      <c r="D73" s="553" t="n"/>
      <c r="E73" s="553" t="n"/>
      <c r="F73" s="553" t="n"/>
      <c r="G73" s="553" t="n"/>
      <c r="H73" s="553" t="n"/>
      <c r="I73" s="559" t="n"/>
      <c r="J73" s="466" t="n"/>
    </row>
    <row r="74" ht="15" customHeight="1" s="503" thickBot="1">
      <c r="C74" s="437" t="inlineStr">
        <is>
          <t>Zone de revitalisation rurale (art. 44 quindecies)</t>
        </is>
      </c>
      <c r="D74" s="553" t="n"/>
      <c r="E74" s="553" t="n"/>
      <c r="F74" s="553" t="n"/>
      <c r="G74" s="553" t="n"/>
      <c r="H74" s="553" t="n"/>
      <c r="I74" s="559" t="n"/>
      <c r="J74" s="466" t="n"/>
    </row>
    <row r="75" ht="15" customHeight="1" s="503" thickBot="1">
      <c r="C75" s="437" t="inlineStr">
        <is>
          <t>Bassins d'emploi à redynamiser (art. 44 duodecies)</t>
        </is>
      </c>
      <c r="D75" s="553" t="n"/>
      <c r="E75" s="553" t="n"/>
      <c r="F75" s="553" t="n"/>
      <c r="G75" s="553" t="n"/>
      <c r="H75" s="553" t="n"/>
      <c r="I75" s="559" t="n"/>
      <c r="J75" s="466" t="n"/>
    </row>
    <row r="76" ht="15" customHeight="1" s="503" thickBot="1">
      <c r="C76" s="437" t="inlineStr">
        <is>
          <t>Bassins urbains à dynamiser - BUD (art. 44 sexdecies)</t>
        </is>
      </c>
      <c r="D76" s="553" t="n"/>
      <c r="E76" s="553" t="n"/>
      <c r="F76" s="553" t="n"/>
      <c r="G76" s="553" t="n"/>
      <c r="H76" s="553" t="n"/>
      <c r="I76" s="559" t="n"/>
      <c r="J76" s="466" t="n"/>
    </row>
    <row r="77" ht="15" customHeight="1" s="503" thickBot="1">
      <c r="C77" s="437" t="inlineStr">
        <is>
          <t>Zone de développement prioritaire (44 septdecies)</t>
        </is>
      </c>
      <c r="D77" s="553" t="n"/>
      <c r="E77" s="553" t="n"/>
      <c r="F77" s="553" t="n"/>
      <c r="G77" s="553" t="n"/>
      <c r="H77" s="553" t="n"/>
      <c r="I77" s="559" t="n"/>
      <c r="J77" s="466" t="n"/>
    </row>
    <row r="78" ht="15" customHeight="1" s="503" thickBot="1">
      <c r="C78" s="437" t="inlineStr">
        <is>
          <t>Investissements outre mer</t>
        </is>
      </c>
      <c r="D78" s="553" t="n"/>
      <c r="E78" s="553" t="n"/>
      <c r="F78" s="553" t="n"/>
      <c r="G78" s="553" t="n"/>
      <c r="H78" s="553" t="n"/>
      <c r="I78" s="559" t="n"/>
      <c r="J78" s="466" t="n"/>
    </row>
    <row r="79" ht="15" customHeight="1" s="503" thickBot="1">
      <c r="C79" s="437" t="inlineStr">
        <is>
          <t>Déduction pour zone franche d'activité NG ( art 44 quaterdecies)</t>
        </is>
      </c>
      <c r="D79" s="553" t="n"/>
      <c r="E79" s="553" t="n"/>
      <c r="F79" s="553" t="n"/>
      <c r="G79" s="553" t="n"/>
      <c r="H79" s="553" t="n"/>
      <c r="I79" s="559" t="n"/>
      <c r="J79" s="466" t="n"/>
    </row>
    <row r="80" ht="15" customHeight="1" s="503" thickBot="1">
      <c r="C80" s="446" t="inlineStr">
        <is>
          <t>Total des exonérations ou abattements sur le bénéfice et entreprises nouvelles (somme ci-dessus)</t>
        </is>
      </c>
      <c r="I80" s="563" t="n"/>
      <c r="J80" s="98" t="n"/>
    </row>
    <row r="81" ht="15" customHeight="1" s="503" thickBot="1">
      <c r="C81" s="431" t="inlineStr">
        <is>
          <t>Déductions diverses</t>
        </is>
      </c>
      <c r="D81" s="561" t="n"/>
      <c r="E81" s="414" t="n"/>
      <c r="F81" s="553" t="n"/>
      <c r="G81" s="414" t="n"/>
      <c r="H81" s="553" t="n"/>
      <c r="I81" s="427" t="n"/>
      <c r="J81" s="101">
        <f>I82</f>
        <v/>
      </c>
    </row>
    <row r="82" ht="25.5" customHeight="1" s="503" thickBot="1">
      <c r="E82" s="433" t="n"/>
      <c r="F82" s="441" t="inlineStr">
        <is>
          <t>dont créance due au report en arrière du déficit</t>
        </is>
      </c>
      <c r="G82" s="555" t="n"/>
      <c r="H82" s="556" t="n"/>
      <c r="I82" s="101">
        <f>IFERROR(HLOOKUP(Simu_Liasse!$G$7,Calcul_Liasse!$E$6:$AD$113,MATCH("2033-B-350",Calcul_Liasse!$D$6:$D$113, 0),FALSE),0)</f>
        <v/>
      </c>
      <c r="J82" s="419" t="n"/>
    </row>
    <row r="83" ht="15" customHeight="1" s="503" thickBot="1">
      <c r="E83" s="433" t="n"/>
      <c r="F83" s="441" t="inlineStr">
        <is>
          <t>dont déduction exceptionnelle (art. 39 decies)</t>
        </is>
      </c>
      <c r="G83" s="555" t="n"/>
      <c r="H83" s="556" t="n"/>
      <c r="I83" s="466" t="n"/>
      <c r="J83" s="419" t="n"/>
    </row>
    <row r="84" ht="15" customHeight="1" s="503" thickBot="1">
      <c r="E84" s="433" t="n"/>
      <c r="F84" s="441" t="inlineStr">
        <is>
          <t>dont déduction exceptionnelle (art. 39 decies A)</t>
        </is>
      </c>
      <c r="G84" s="555" t="n"/>
      <c r="H84" s="556" t="n"/>
      <c r="I84" s="466" t="n"/>
      <c r="J84" s="419" t="n"/>
    </row>
    <row r="85" ht="15" customHeight="1" s="503" thickBot="1">
      <c r="E85" s="433" t="n"/>
      <c r="F85" s="441" t="inlineStr">
        <is>
          <t>dont déduction exceptionnelle (art. 39 decies B)</t>
        </is>
      </c>
      <c r="G85" s="555" t="n"/>
      <c r="H85" s="556" t="n"/>
      <c r="I85" s="466" t="n"/>
      <c r="J85" s="419" t="n"/>
    </row>
    <row r="86" ht="15" customHeight="1" s="503" thickBot="1">
      <c r="E86" s="433" t="n"/>
      <c r="F86" s="441" t="inlineStr">
        <is>
          <t>dont déduction exceptionnelle (art. 39 decies C)</t>
        </is>
      </c>
      <c r="G86" s="555" t="n"/>
      <c r="H86" s="556" t="n"/>
      <c r="I86" s="466" t="n"/>
      <c r="J86" s="419" t="n"/>
    </row>
    <row r="87" ht="15" customHeight="1" s="503" thickBot="1">
      <c r="E87" s="433" t="n"/>
      <c r="F87" s="441" t="inlineStr">
        <is>
          <t>dont déduction exceptionnelle (art. 39 decies D)</t>
        </is>
      </c>
      <c r="G87" s="555" t="n"/>
      <c r="H87" s="556" t="n"/>
      <c r="I87" s="466" t="n"/>
      <c r="J87" s="419" t="n"/>
    </row>
    <row r="88" ht="15" customHeight="1" s="503" thickBot="1">
      <c r="E88" s="426" t="inlineStr">
        <is>
          <t>dont déduction exceptionnelle simulateur de conduite (art 39 decies E)</t>
        </is>
      </c>
      <c r="F88" s="553" t="n"/>
      <c r="G88" s="553" t="n"/>
      <c r="H88" s="559" t="n"/>
      <c r="I88" s="466" t="n"/>
      <c r="J88" s="419" t="n"/>
    </row>
    <row r="89" ht="15" customHeight="1" s="503" thickBot="1">
      <c r="E89" s="433" t="n"/>
      <c r="F89" s="441" t="inlineStr">
        <is>
          <t>dont déduction exceptionnelle (art 39 decies F)</t>
        </is>
      </c>
      <c r="G89" s="555" t="n"/>
      <c r="H89" s="556" t="n"/>
      <c r="I89" s="466" t="n"/>
      <c r="J89" s="419" t="n"/>
    </row>
    <row r="90" ht="15" customHeight="1" s="503" thickBot="1">
      <c r="E90" s="433" t="n"/>
      <c r="F90" s="441" t="inlineStr">
        <is>
          <t>dont déduction exceptionnelle (art 39 decies G)</t>
        </is>
      </c>
      <c r="G90" s="555" t="n"/>
      <c r="H90" s="556" t="n"/>
      <c r="I90" s="466" t="n"/>
      <c r="J90" s="419" t="n"/>
    </row>
    <row r="91" ht="8.1" customHeight="1" s="503">
      <c r="Q91" s="92" t="n"/>
    </row>
    <row r="92" ht="15" customHeight="1" s="503" thickBot="1">
      <c r="C92" s="444" t="inlineStr">
        <is>
          <t>1. RÉSULTAT FISCAL AVANT IMPUTATION DES DÉFICITS ANTÉRIEURS</t>
        </is>
      </c>
      <c r="D92" s="565" t="n"/>
      <c r="E92" s="565" t="n"/>
      <c r="F92" s="565" t="n"/>
      <c r="G92" s="118" t="n"/>
      <c r="H92" s="118" t="n"/>
      <c r="I92" s="94" t="inlineStr">
        <is>
          <t>Bénéfice</t>
        </is>
      </c>
      <c r="J92" s="119" t="inlineStr">
        <is>
          <t>Déficit</t>
        </is>
      </c>
    </row>
    <row r="93" ht="8.1" customHeight="1" s="503" thickBot="1">
      <c r="Q93" s="92" t="n"/>
    </row>
    <row r="94" ht="15" customHeight="1" s="503" thickBot="1">
      <c r="C94" s="111" t="n"/>
      <c r="D94" s="111" t="n"/>
      <c r="E94" s="111" t="n"/>
      <c r="F94" s="111" t="n"/>
      <c r="G94" s="111" t="n"/>
      <c r="H94" s="111" t="n"/>
      <c r="I94" s="102">
        <f>MAX(IFERROR(HLOOKUP(Simu_Liasse!$G$7,Calcul_Liasse!$E$6:$AD$113,MATCH("2033-B-352",Calcul_Liasse!$D$6:$D$113, 0),FALSE),0),0)</f>
        <v/>
      </c>
      <c r="J94" s="102">
        <f>ABS(MIN(IFERROR(HLOOKUP(Simu_Liasse!$G$7,Calcul_Liasse!$E$6:$AD$113,MATCH("2033-B-352",Calcul_Liasse!$D$6:$D$113,0),FALSE),0),0))</f>
        <v/>
      </c>
    </row>
    <row r="95" ht="15" customHeight="1" s="503" thickBot="1">
      <c r="C95" s="419" t="inlineStr">
        <is>
          <t>Déficit de l'exercice reporté en arrière (Entreprises IS seulement)</t>
        </is>
      </c>
      <c r="D95" s="555" t="n"/>
      <c r="E95" s="555" t="n"/>
      <c r="F95" s="555" t="n"/>
      <c r="G95" s="108" t="n"/>
      <c r="H95" s="112" t="n"/>
      <c r="I95" s="108" t="n"/>
      <c r="J95" s="466" t="n"/>
    </row>
    <row r="96" ht="30.75" customHeight="1" s="503" thickBot="1">
      <c r="C96" s="414" t="inlineStr">
        <is>
          <t>Déficits antérieurs reportables</t>
        </is>
      </c>
      <c r="D96" s="553" t="n"/>
      <c r="E96" s="553" t="n"/>
      <c r="F96" s="553" t="n"/>
      <c r="G96" s="111" t="n"/>
      <c r="H96" s="338">
        <f>IFERROR(HLOOKUP(Simu_Liasse!$G$7,Calcul_Liasse!$E$6:$AD$113,MATCH("2033-B-360-Deficit_Reportable",Calcul_Liasse!$D$6:$D$113, 0),FALSE),0)</f>
        <v/>
      </c>
      <c r="I96" s="436" t="inlineStr">
        <is>
          <t>dont imputés sur le résultat</t>
        </is>
      </c>
      <c r="J96" s="338">
        <f>IFERROR(HLOOKUP(Simu_Liasse!$G$7,Calcul_Liasse!$E$6:$AD$113,MATCH("2033-B-360",Calcul_Liasse!$D$6:$D$113, 0),FALSE),0)</f>
        <v/>
      </c>
    </row>
    <row r="97" ht="8.1" customHeight="1" s="503">
      <c r="Q97" s="92" t="n"/>
    </row>
    <row r="98" ht="17.25" customHeight="1" s="503">
      <c r="C98" s="417" t="inlineStr">
        <is>
          <t>2. RÉSULTAT FISCAL APRÈS IMPUTATION DES DÉFICITS</t>
        </is>
      </c>
      <c r="G98" s="93" t="n"/>
      <c r="H98" s="93" t="n"/>
      <c r="I98" s="94" t="inlineStr">
        <is>
          <t>Bénéfice</t>
        </is>
      </c>
      <c r="J98" s="94" t="inlineStr">
        <is>
          <t>Déficit</t>
        </is>
      </c>
    </row>
    <row r="99" ht="8.1" customHeight="1" s="503">
      <c r="Q99" s="92" t="n"/>
    </row>
    <row r="100" ht="15" customHeight="1" s="503">
      <c r="C100" s="121" t="n"/>
      <c r="D100" s="121" t="n"/>
      <c r="E100" s="121" t="n"/>
      <c r="F100" s="439" t="n"/>
      <c r="I100" s="339" t="n"/>
      <c r="J100" s="339" t="n"/>
    </row>
    <row r="101" ht="8.1" customHeight="1" s="503">
      <c r="Q101" s="92" t="n"/>
    </row>
    <row r="102" ht="15" customHeight="1" s="503" thickBot="1">
      <c r="B102" s="422" t="inlineStr">
        <is>
          <t>DIVERS À RÉINTÉGRER</t>
        </is>
      </c>
      <c r="C102" s="550" t="n"/>
      <c r="D102" s="550" t="n"/>
      <c r="E102" s="550" t="n"/>
      <c r="F102" s="550" t="n"/>
      <c r="G102" s="550" t="n"/>
      <c r="H102" s="550" t="n"/>
      <c r="I102" s="550" t="n"/>
      <c r="J102" s="550" t="n"/>
      <c r="K102" s="391" t="n"/>
    </row>
    <row r="103" ht="8.1" customHeight="1" s="503">
      <c r="Q103" s="92" t="n"/>
    </row>
    <row r="104" ht="15" customHeight="1" s="503">
      <c r="C104" s="93" t="inlineStr">
        <is>
          <t>LIBELLÉ</t>
        </is>
      </c>
      <c r="D104" s="93" t="n"/>
      <c r="E104" s="93" t="n"/>
      <c r="F104" s="93" t="n"/>
      <c r="G104" s="93" t="n"/>
      <c r="H104" s="93" t="n"/>
      <c r="I104" s="93" t="n"/>
      <c r="J104" s="94" t="inlineStr">
        <is>
          <t>Montant</t>
        </is>
      </c>
    </row>
    <row r="105" ht="15" customHeight="1" s="503" thickBot="1">
      <c r="C105" s="420">
        <f>IF(J105&gt;0,"Réintégration : Résultat LMNP non Soumis aux CS","")</f>
        <v/>
      </c>
      <c r="D105" s="555" t="n"/>
      <c r="E105" s="555" t="n"/>
      <c r="F105" s="555" t="n"/>
      <c r="G105" s="555" t="n"/>
      <c r="H105" s="555" t="n"/>
      <c r="I105" s="556" t="n"/>
      <c r="J105" s="101">
        <f>IFERROR(HLOOKUP(Simu_Liasse!$G$7,Calcul_Liasse!$E$6:$AD$113,MATCH("Réintégration : Résultat LMNP non Soumis aux CS",Calcul_Liasse!$D$6:$D$113, 0),FALSE),0)</f>
        <v/>
      </c>
    </row>
    <row r="106" ht="15" customHeight="1" s="503" thickBot="1">
      <c r="C106" s="420">
        <f>IF(J106&gt;0,"Réintégration : Fond Travaux ALUR","")</f>
        <v/>
      </c>
      <c r="D106" s="555" t="n"/>
      <c r="E106" s="555" t="n"/>
      <c r="F106" s="555" t="n"/>
      <c r="G106" s="555" t="n"/>
      <c r="H106" s="555" t="n"/>
      <c r="I106" s="556" t="n"/>
      <c r="J106" s="101">
        <f>IFERROR(HLOOKUP(Simu_Liasse!$G$7,Calcul_Liasse!$E$6:$AD$113,MATCH("Réintégration : Fond Travaux ALUR",Calcul_Liasse!$D$6:$D$113, 0),FALSE),0)</f>
        <v/>
      </c>
    </row>
    <row r="107" ht="15" customHeight="1" s="503" thickBot="1">
      <c r="C107" s="420">
        <f>IF(J107&gt;0,"Réintégration : Réduction d'impôt pour frais de comptabilité","")</f>
        <v/>
      </c>
      <c r="D107" s="555" t="n"/>
      <c r="E107" s="555" t="n"/>
      <c r="F107" s="555" t="n"/>
      <c r="G107" s="555" t="n"/>
      <c r="H107" s="555" t="n"/>
      <c r="I107" s="556" t="n"/>
      <c r="J107" s="101">
        <f>IFERROR(HLOOKUP(Simu_Liasse!$G$7,Calcul_Liasse!$E$6:$AD$113,MATCH("Réintégration : Réduction d'impôt pour frais de comptabilité",Calcul_Liasse!$D$6:$D$113, 0),FALSE),0)</f>
        <v/>
      </c>
    </row>
    <row r="109" ht="15" customHeight="1" s="503" thickBot="1">
      <c r="B109" s="422" t="inlineStr">
        <is>
          <t>DIVERS À DÉDUIRE</t>
        </is>
      </c>
      <c r="C109" s="550" t="n"/>
      <c r="D109" s="550" t="n"/>
      <c r="E109" s="550" t="n"/>
      <c r="F109" s="550" t="n"/>
      <c r="G109" s="550" t="n"/>
      <c r="H109" s="550" t="n"/>
      <c r="I109" s="550" t="n"/>
      <c r="J109" s="550" t="n"/>
      <c r="K109" s="391" t="n"/>
    </row>
    <row r="110" ht="8.1" customHeight="1" s="503">
      <c r="Q110" s="92" t="n"/>
    </row>
    <row r="111" ht="15" customHeight="1" s="503">
      <c r="C111" s="93" t="inlineStr">
        <is>
          <t>LIBELLÉ</t>
        </is>
      </c>
      <c r="D111" s="93" t="n"/>
      <c r="E111" s="93" t="n"/>
      <c r="F111" s="93" t="n"/>
      <c r="G111" s="93" t="n"/>
      <c r="H111" s="93" t="n"/>
      <c r="I111" s="93" t="n"/>
      <c r="J111" s="94" t="inlineStr">
        <is>
          <t>Montant</t>
        </is>
      </c>
    </row>
    <row r="112" ht="15" customHeight="1" s="503" thickBot="1">
      <c r="C112" s="420">
        <f>IF(J112&gt;0,"Déduction : Résultat LMNP non Soumis aux CS","")</f>
        <v/>
      </c>
      <c r="D112" s="555" t="n"/>
      <c r="E112" s="555" t="n"/>
      <c r="F112" s="555" t="n"/>
      <c r="G112" s="555" t="n"/>
      <c r="H112" s="555" t="n"/>
      <c r="I112" s="556" t="n"/>
      <c r="J112" s="101">
        <f>IFERROR(HLOOKUP(Simu_Liasse!$G$7,Calcul_Liasse!$E$6:$AD$113,MATCH("Déduction : Résultat LMNP non Soumis aux CS",Calcul_Liasse!$D$6:$D$113, 0),FALSE),0)</f>
        <v/>
      </c>
    </row>
    <row r="113" ht="15" customHeight="1" s="503" thickBot="1">
      <c r="C113" s="420">
        <f>IF(J113&gt;0,"Déduction : Imputation amortissements mis en report (article 39C)","")</f>
        <v/>
      </c>
      <c r="D113" s="555" t="n"/>
      <c r="E113" s="555" t="n"/>
      <c r="F113" s="555" t="n"/>
      <c r="G113" s="555" t="n"/>
      <c r="H113" s="555" t="n"/>
      <c r="I113" s="556" t="n"/>
      <c r="J113" s="101">
        <f>IFERROR(HLOOKUP(Simu_Liasse!$G$7,Calcul_Liasse!$E$6:$AD$113,MATCH("Déduction : Imputation amortissements mis en report (article 39C)",Calcul_Liasse!$D$6:$D$113, 0),FALSE),0)</f>
        <v/>
      </c>
    </row>
    <row r="114" ht="15" customHeight="1" s="503" thickBot="1">
      <c r="C114" s="111" t="n"/>
      <c r="D114" s="111" t="n"/>
      <c r="E114" s="111" t="n"/>
      <c r="F114" s="111" t="n"/>
      <c r="G114" s="111" t="n"/>
      <c r="H114" s="111" t="n"/>
      <c r="I114" s="111" t="n"/>
      <c r="J114" s="101" t="n">
        <v>0</v>
      </c>
    </row>
  </sheetData>
  <sheetProtection selectLockedCells="1" selectUnlockedCells="1" sheet="1" objects="1" insertRows="1" insertHyperlinks="1" autoFilter="1" scenarios="1" formatColumns="1" deleteColumns="1" insertColumns="1" pivotTables="1" deleteRows="1" formatCells="1" formatRows="1" sort="1" password="B09C"/>
  <mergeCells count="101">
    <mergeCell ref="G81:H81"/>
    <mergeCell ref="F85:H85"/>
    <mergeCell ref="C14:G14"/>
    <mergeCell ref="C10:C11"/>
    <mergeCell ref="F100:H100"/>
    <mergeCell ref="E39:I39"/>
    <mergeCell ref="C21:E21"/>
    <mergeCell ref="B49:J49"/>
    <mergeCell ref="F9:H9"/>
    <mergeCell ref="C30:I30"/>
    <mergeCell ref="F61:H61"/>
    <mergeCell ref="E40:I40"/>
    <mergeCell ref="E88:H88"/>
    <mergeCell ref="C47:I47"/>
    <mergeCell ref="E63:H63"/>
    <mergeCell ref="F87:H87"/>
    <mergeCell ref="C31:I31"/>
    <mergeCell ref="C81:D90"/>
    <mergeCell ref="F89:H89"/>
    <mergeCell ref="C20:E20"/>
    <mergeCell ref="F21:H21"/>
    <mergeCell ref="C71:I71"/>
    <mergeCell ref="B2:J2"/>
    <mergeCell ref="E36:H36"/>
    <mergeCell ref="E42:I42"/>
    <mergeCell ref="F37:I37"/>
    <mergeCell ref="C57:I57"/>
    <mergeCell ref="C96:F96"/>
    <mergeCell ref="C92:F92"/>
    <mergeCell ref="C77:I77"/>
    <mergeCell ref="C68:I68"/>
    <mergeCell ref="C62:D63"/>
    <mergeCell ref="C98:F98"/>
    <mergeCell ref="C58:I58"/>
    <mergeCell ref="D43:H43"/>
    <mergeCell ref="E4:H4"/>
    <mergeCell ref="C113:I113"/>
    <mergeCell ref="C112:I112"/>
    <mergeCell ref="C65:I65"/>
    <mergeCell ref="F29:H29"/>
    <mergeCell ref="F11:H11"/>
    <mergeCell ref="F25:H25"/>
    <mergeCell ref="C75:I75"/>
    <mergeCell ref="C80:I80"/>
    <mergeCell ref="C67:J67"/>
    <mergeCell ref="E41:I41"/>
    <mergeCell ref="F55:H55"/>
    <mergeCell ref="F86:H86"/>
    <mergeCell ref="F24:H24"/>
    <mergeCell ref="C70:I70"/>
    <mergeCell ref="C55:E55"/>
    <mergeCell ref="C24:D26"/>
    <mergeCell ref="C106:I106"/>
    <mergeCell ref="F32:H32"/>
    <mergeCell ref="C9:E9"/>
    <mergeCell ref="F26:H26"/>
    <mergeCell ref="C38:I38"/>
    <mergeCell ref="C27:D28"/>
    <mergeCell ref="F90:H90"/>
    <mergeCell ref="C34:C36"/>
    <mergeCell ref="C54:J54"/>
    <mergeCell ref="C59:D61"/>
    <mergeCell ref="F52:H52"/>
    <mergeCell ref="C33:I33"/>
    <mergeCell ref="C74:I74"/>
    <mergeCell ref="B5:J5"/>
    <mergeCell ref="F82:H82"/>
    <mergeCell ref="F60:H60"/>
    <mergeCell ref="C51:D51"/>
    <mergeCell ref="E45:I45"/>
    <mergeCell ref="C16:I16"/>
    <mergeCell ref="B109:J109"/>
    <mergeCell ref="D34:F34"/>
    <mergeCell ref="C7:D7"/>
    <mergeCell ref="E81:F81"/>
    <mergeCell ref="F84:H84"/>
    <mergeCell ref="C95:F95"/>
    <mergeCell ref="D44:H44"/>
    <mergeCell ref="F20:H20"/>
    <mergeCell ref="C22:H22"/>
    <mergeCell ref="C72:I72"/>
    <mergeCell ref="C12:H12"/>
    <mergeCell ref="C69:I69"/>
    <mergeCell ref="F28:H28"/>
    <mergeCell ref="C78:I78"/>
    <mergeCell ref="C23:H23"/>
    <mergeCell ref="C107:I107"/>
    <mergeCell ref="C64:I64"/>
    <mergeCell ref="C79:I79"/>
    <mergeCell ref="E35:H35"/>
    <mergeCell ref="C73:I73"/>
    <mergeCell ref="C39:D39"/>
    <mergeCell ref="F10:H10"/>
    <mergeCell ref="C56:I56"/>
    <mergeCell ref="C105:I105"/>
    <mergeCell ref="B102:J102"/>
    <mergeCell ref="C13:D13"/>
    <mergeCell ref="C29:E29"/>
    <mergeCell ref="F83:H83"/>
    <mergeCell ref="C76:I76"/>
    <mergeCell ref="C18:J18"/>
  </mergeCells>
  <conditionalFormatting sqref="C3:I3">
    <cfRule type="expression" priority="1" dxfId="0">
      <formula>IF($C$3="",TRUE,FALSE)</formula>
    </cfRule>
  </conditionalFormatting>
  <pageMargins left="0.7086614173228347" right="0.7086614173228347" top="0.7480314960629921" bottom="0.7480314960629921" header="0.3149606299212598" footer="0.3149606299212598"/>
  <pageSetup orientation="portrait" paperSize="9" scale="61" fitToHeight="0"/>
  <rowBreaks count="1" manualBreakCount="1">
    <brk id="80" min="0" max="16383" man="1"/>
  </rowBreaks>
</worksheet>
</file>

<file path=xl/worksheets/sheet9.xml><?xml version="1.0" encoding="utf-8"?>
<worksheet xmlns="http://schemas.openxmlformats.org/spreadsheetml/2006/main">
  <sheetPr codeName="Feuil11">
    <tabColor rgb="FF00B0F0"/>
    <outlinePr summaryBelow="1" summaryRight="1"/>
    <pageSetUpPr fitToPage="1"/>
  </sheetPr>
  <dimension ref="B2:R68"/>
  <sheetViews>
    <sheetView showGridLines="0" showRowColHeaders="0" workbookViewId="0">
      <selection activeCell="A1" sqref="A1"/>
    </sheetView>
  </sheetViews>
  <sheetFormatPr baseColWidth="8" defaultColWidth="11.42578125" defaultRowHeight="13.9"/>
  <cols>
    <col width="2.7109375" customWidth="1" style="12" min="1" max="1"/>
    <col width="3.7109375" customWidth="1" style="12" min="2" max="2"/>
    <col width="17.28515625" customWidth="1" style="12" min="3" max="10"/>
    <col width="5" customWidth="1" style="12" min="11" max="11"/>
    <col width="11.42578125" customWidth="1" style="12" min="12" max="16384"/>
  </cols>
  <sheetData>
    <row r="1" ht="8.1" customHeight="1" s="503"/>
    <row r="2" ht="51.95" customHeight="1" s="503">
      <c r="B2" s="352" t="inlineStr">
        <is>
          <t>Liasse fiscale : 2033-A
LMNP Excel — Template déclaration LMNP 2026</t>
        </is>
      </c>
    </row>
    <row r="3" ht="28.9" customHeight="1" s="503">
      <c r="B3" s="250" t="n"/>
      <c r="C3" s="196">
        <f>Simu_Liasse!$H$9</f>
        <v/>
      </c>
      <c r="D3" s="194" t="n"/>
      <c r="E3" s="195" t="n"/>
      <c r="F3" s="195" t="n"/>
      <c r="G3" s="195" t="n"/>
      <c r="H3" s="195" t="n"/>
      <c r="I3" s="194" t="n"/>
      <c r="J3" s="253" t="inlineStr">
        <is>
          <t>N° 2033−A</t>
        </is>
      </c>
    </row>
    <row r="4" ht="42" customHeight="1" s="503">
      <c r="E4" s="423" t="inlineStr">
        <is>
          <t>Bilan simplifié</t>
        </is>
      </c>
      <c r="J4" s="90" t="inlineStr">
        <is>
          <t>(Applicable à compter du 31/12/2023)</t>
        </is>
      </c>
      <c r="P4" s="321" t="n"/>
    </row>
    <row r="5" ht="15" customHeight="1" s="503" thickBot="1">
      <c r="B5" s="422" t="inlineStr">
        <is>
          <t>A - ACTIF</t>
        </is>
      </c>
      <c r="C5" s="550" t="n"/>
      <c r="D5" s="550" t="n"/>
      <c r="E5" s="550" t="n"/>
      <c r="F5" s="550" t="n"/>
      <c r="G5" s="550" t="n"/>
      <c r="H5" s="550" t="n"/>
      <c r="I5" s="550" t="n"/>
      <c r="J5" s="550" t="n"/>
      <c r="P5" s="321" t="n"/>
      <c r="Q5" s="92" t="n"/>
    </row>
    <row r="6" ht="8.1" customHeight="1" s="503">
      <c r="P6" s="321" t="n"/>
      <c r="Q6" s="92" t="n"/>
    </row>
    <row r="7" ht="26.45" customHeight="1" s="503">
      <c r="C7" s="93" t="n"/>
      <c r="D7" s="93" t="n"/>
      <c r="E7" s="93" t="n"/>
      <c r="F7" s="93" t="n"/>
      <c r="G7" s="93" t="n"/>
      <c r="H7" s="94" t="inlineStr">
        <is>
          <t>Brut</t>
        </is>
      </c>
      <c r="I7" s="94" t="inlineStr">
        <is>
          <t>Amortissements
Provisions</t>
        </is>
      </c>
      <c r="J7" s="94" t="inlineStr">
        <is>
          <t>Net Exercice
clos en N</t>
        </is>
      </c>
      <c r="P7" s="321" t="n"/>
      <c r="R7" s="90" t="n"/>
    </row>
    <row r="8" ht="15" customHeight="1" s="503" thickBot="1">
      <c r="C8" s="421" t="inlineStr">
        <is>
          <t>1 - Actif immobilisé</t>
        </is>
      </c>
      <c r="D8" s="551" t="n"/>
      <c r="E8" s="551" t="n"/>
      <c r="F8" s="551" t="n"/>
      <c r="G8" s="551" t="n"/>
      <c r="H8" s="551" t="n"/>
      <c r="I8" s="551" t="n"/>
      <c r="J8" s="551" t="n"/>
    </row>
    <row r="9" ht="15" customHeight="1" s="503" thickBot="1">
      <c r="C9" s="420" t="inlineStr">
        <is>
          <t>Immobilisations incorporelles - Fonds commercial</t>
        </is>
      </c>
      <c r="D9" s="555" t="n"/>
      <c r="E9" s="555" t="n"/>
      <c r="F9" s="555" t="n"/>
      <c r="G9" s="556" t="n"/>
      <c r="H9" s="466" t="n"/>
      <c r="I9" s="466" t="n"/>
      <c r="J9" s="102" t="n"/>
    </row>
    <row r="10" ht="15" customHeight="1" s="503" thickBot="1">
      <c r="C10" s="420" t="inlineStr">
        <is>
          <t>Immobilisations incorporelles - Autres</t>
        </is>
      </c>
      <c r="D10" s="555" t="n"/>
      <c r="E10" s="555" t="n"/>
      <c r="F10" s="555" t="n"/>
      <c r="G10" s="556" t="n"/>
      <c r="H10" s="466" t="n"/>
      <c r="I10" s="466" t="n"/>
      <c r="J10" s="102" t="n"/>
    </row>
    <row r="11" ht="15" customHeight="1" s="503" thickBot="1">
      <c r="C11" s="420" t="inlineStr">
        <is>
          <t>Immobilisations corporelles</t>
        </is>
      </c>
      <c r="D11" s="555" t="n"/>
      <c r="E11" s="555" t="n"/>
      <c r="F11" s="555" t="n"/>
      <c r="G11" s="556" t="n"/>
      <c r="H11" s="101">
        <f>IFERROR(HLOOKUP(Simu_Liasse!$G$7,Calcul_Liasse!$E$6:$AD$113,MATCH("2033-A-028",Calcul_Liasse!$D$6:$D$113, 0),FALSE),0)</f>
        <v/>
      </c>
      <c r="I11" s="101">
        <f>IFERROR(HLOOKUP(Simu_Liasse!$G$7,Calcul_Liasse!$E$6:$AD$113,MATCH("2033-A-030",Calcul_Liasse!$D$6:$D$113, 0),FALSE),0)</f>
        <v/>
      </c>
      <c r="J11" s="102">
        <f>H11-I11</f>
        <v/>
      </c>
    </row>
    <row r="12" ht="15" customHeight="1" s="503" thickBot="1">
      <c r="C12" s="420" t="inlineStr">
        <is>
          <t>Immobilisations financières (1)</t>
        </is>
      </c>
      <c r="D12" s="555" t="n"/>
      <c r="E12" s="555" t="n"/>
      <c r="F12" s="555" t="n"/>
      <c r="G12" s="556" t="n"/>
      <c r="H12" s="466" t="n"/>
      <c r="I12" s="466" t="n"/>
      <c r="J12" s="102" t="n"/>
    </row>
    <row r="13" ht="15" customHeight="1" s="503">
      <c r="C13" s="122" t="inlineStr">
        <is>
          <t>TOTAL I (5)</t>
        </is>
      </c>
      <c r="D13" s="122" t="n"/>
      <c r="E13" s="122" t="n"/>
      <c r="F13" s="122" t="n"/>
      <c r="G13" s="123" t="n"/>
      <c r="H13" s="102">
        <f>H11</f>
        <v/>
      </c>
      <c r="I13" s="102">
        <f>I11</f>
        <v/>
      </c>
      <c r="J13" s="102">
        <f>J11</f>
        <v/>
      </c>
    </row>
    <row r="14" ht="8.1" customHeight="1" s="503">
      <c r="Q14" s="92" t="n"/>
    </row>
    <row r="15" ht="15" customHeight="1" s="503">
      <c r="C15" s="418" t="inlineStr">
        <is>
          <t>2 - Actif circulant</t>
        </is>
      </c>
    </row>
    <row r="16" ht="15" customHeight="1" s="503" thickBot="1">
      <c r="C16" s="420" t="inlineStr">
        <is>
          <t>Stocks matières premières, approvisionnements, en cours de production</t>
        </is>
      </c>
      <c r="D16" s="555" t="n"/>
      <c r="E16" s="555" t="n"/>
      <c r="F16" s="555" t="n"/>
      <c r="G16" s="556" t="n"/>
      <c r="H16" s="466" t="n"/>
      <c r="I16" s="466" t="n"/>
      <c r="J16" s="124" t="n"/>
    </row>
    <row r="17" ht="15" customHeight="1" s="503" thickBot="1">
      <c r="C17" s="420" t="inlineStr">
        <is>
          <t>Stocks marchandises</t>
        </is>
      </c>
      <c r="D17" s="555" t="n"/>
      <c r="E17" s="555" t="n"/>
      <c r="F17" s="555" t="n"/>
      <c r="G17" s="556" t="n"/>
      <c r="H17" s="466" t="n"/>
      <c r="I17" s="466" t="n"/>
      <c r="J17" s="124" t="n"/>
    </row>
    <row r="18" ht="15" customHeight="1" s="503" thickBot="1">
      <c r="C18" s="420" t="inlineStr">
        <is>
          <t>Avances et acomptes versés sur commandes</t>
        </is>
      </c>
      <c r="D18" s="555" t="n"/>
      <c r="E18" s="555" t="n"/>
      <c r="F18" s="555" t="n"/>
      <c r="G18" s="556" t="n"/>
      <c r="H18" s="466" t="n"/>
      <c r="I18" s="466" t="n"/>
      <c r="J18" s="124" t="n"/>
    </row>
    <row r="19" ht="15" customHeight="1" s="503" thickBot="1">
      <c r="C19" s="420" t="inlineStr">
        <is>
          <t>Créances (2) clients et comptes rattachés</t>
        </is>
      </c>
      <c r="D19" s="555" t="n"/>
      <c r="E19" s="555" t="n"/>
      <c r="F19" s="555" t="n"/>
      <c r="G19" s="556" t="n"/>
      <c r="H19" s="466" t="n"/>
      <c r="I19" s="466" t="n"/>
      <c r="J19" s="124" t="n"/>
    </row>
    <row r="20" ht="15" customHeight="1" s="503" thickBot="1">
      <c r="C20" s="420" t="inlineStr">
        <is>
          <t>Créances autres (3)</t>
        </is>
      </c>
      <c r="D20" s="555" t="n"/>
      <c r="E20" s="555" t="n"/>
      <c r="F20" s="555" t="n"/>
      <c r="G20" s="556" t="n"/>
      <c r="H20" s="466" t="n"/>
      <c r="I20" s="466" t="n"/>
      <c r="J20" s="124" t="n"/>
    </row>
    <row r="21" ht="15" customHeight="1" s="503" thickBot="1">
      <c r="C21" s="420" t="inlineStr">
        <is>
          <t>Valeurs mobilières de placement</t>
        </is>
      </c>
      <c r="D21" s="555" t="n"/>
      <c r="E21" s="555" t="n"/>
      <c r="F21" s="555" t="n"/>
      <c r="G21" s="556" t="n"/>
      <c r="H21" s="466" t="n"/>
      <c r="I21" s="466" t="n"/>
      <c r="J21" s="124" t="n"/>
    </row>
    <row r="22" ht="15" customHeight="1" s="503" thickBot="1">
      <c r="C22" s="420" t="inlineStr">
        <is>
          <t>Disponibilités</t>
        </is>
      </c>
      <c r="D22" s="555" t="n"/>
      <c r="E22" s="555" t="n"/>
      <c r="F22" s="555" t="n"/>
      <c r="G22" s="556" t="n"/>
      <c r="H22" s="466" t="n"/>
      <c r="I22" s="466" t="n"/>
      <c r="J22" s="124" t="n"/>
    </row>
    <row r="23" ht="15" customHeight="1" s="503" thickBot="1">
      <c r="C23" s="420" t="inlineStr">
        <is>
          <t>Charges constatées d'avance</t>
        </is>
      </c>
      <c r="D23" s="555" t="n"/>
      <c r="E23" s="555" t="n"/>
      <c r="F23" s="555" t="n"/>
      <c r="G23" s="556" t="n"/>
      <c r="H23" s="101">
        <f>IFERROR(HLOOKUP(Simu_Liasse!$G$7,Calcul_Liasse!$E$6:$AD$113,MATCH("2033-A-092",Calcul_Liasse!$D$6:$D$113, 0),FALSE),0)</f>
        <v/>
      </c>
      <c r="I23" s="466" t="n"/>
      <c r="J23" s="351">
        <f>H23</f>
        <v/>
      </c>
    </row>
    <row r="24" ht="15" customHeight="1" s="503">
      <c r="C24" s="449" t="inlineStr">
        <is>
          <t>TOTAL II</t>
        </is>
      </c>
      <c r="G24" s="563" t="n"/>
      <c r="H24" s="102">
        <f>SUM(H16:H23)</f>
        <v/>
      </c>
      <c r="I24" s="102">
        <f>SUM(I16:I23)</f>
        <v/>
      </c>
      <c r="J24" s="102" t="n">
        <v>0</v>
      </c>
    </row>
    <row r="25" ht="8.1" customHeight="1" s="503"/>
    <row r="26" ht="15" customHeight="1" s="503">
      <c r="C26" s="449" t="inlineStr">
        <is>
          <t>TOTAL GENERAL (I + II)</t>
        </is>
      </c>
      <c r="G26" s="563" t="n"/>
      <c r="H26" s="102">
        <f>H13+H24</f>
        <v/>
      </c>
      <c r="I26" s="102">
        <f>I13+I24</f>
        <v/>
      </c>
      <c r="J26" s="102">
        <f>H26-I26</f>
        <v/>
      </c>
    </row>
    <row r="28" ht="15" customHeight="1" s="503" thickBot="1">
      <c r="B28" s="422" t="inlineStr">
        <is>
          <t>B - PASSIF</t>
        </is>
      </c>
      <c r="C28" s="550" t="n"/>
      <c r="D28" s="550" t="n"/>
      <c r="E28" s="550" t="n"/>
      <c r="F28" s="550" t="n"/>
      <c r="G28" s="550" t="n"/>
      <c r="H28" s="550" t="n"/>
      <c r="I28" s="550" t="n"/>
      <c r="J28" s="550" t="n"/>
    </row>
    <row r="29" ht="8.1" customHeight="1" s="503">
      <c r="Q29" s="92" t="n"/>
    </row>
    <row r="30" ht="26.45" customHeight="1" s="503">
      <c r="C30" s="93" t="n"/>
      <c r="D30" s="93" t="n"/>
      <c r="E30" s="93" t="n"/>
      <c r="F30" s="93" t="n"/>
      <c r="G30" s="93" t="n"/>
      <c r="H30" s="93" t="n"/>
      <c r="I30" s="93" t="n"/>
      <c r="J30" s="94" t="inlineStr">
        <is>
          <t>Net Exercice
clos en N</t>
        </is>
      </c>
    </row>
    <row r="31" ht="15" customHeight="1" s="503">
      <c r="C31" s="418" t="inlineStr">
        <is>
          <t>1 - Capitaux propres</t>
        </is>
      </c>
    </row>
    <row r="32" ht="15" customHeight="1" s="503" thickBot="1">
      <c r="C32" s="419" t="inlineStr">
        <is>
          <t>Capital social ou individuel</t>
        </is>
      </c>
      <c r="D32" s="555" t="n"/>
      <c r="E32" s="555" t="n"/>
      <c r="F32" s="555" t="n"/>
      <c r="G32" s="555" t="n"/>
      <c r="H32" s="555" t="n"/>
      <c r="I32" s="419" t="n"/>
      <c r="J32" s="101">
        <f>IFERROR(HLOOKUP(Simu_Liasse!$G$7,Calcul_Liasse!$E$6:$AD$113,MATCH("2033-A-120",Calcul_Liasse!$D$6:$D$113, 0),FALSE),0)</f>
        <v/>
      </c>
    </row>
    <row r="33" ht="15" customHeight="1" s="503" thickBot="1">
      <c r="C33" s="414" t="inlineStr">
        <is>
          <t>Écarts de réévaluation</t>
        </is>
      </c>
      <c r="D33" s="553" t="n"/>
      <c r="E33" s="553" t="n"/>
      <c r="F33" s="553" t="n"/>
      <c r="G33" s="553" t="n"/>
      <c r="H33" s="553" t="n"/>
      <c r="I33" s="419" t="n"/>
      <c r="J33" s="101" t="n"/>
    </row>
    <row r="34" ht="15" customHeight="1" s="503" thickBot="1">
      <c r="C34" s="414" t="inlineStr">
        <is>
          <t>Réserve légale</t>
        </is>
      </c>
      <c r="D34" s="553" t="n"/>
      <c r="E34" s="553" t="n"/>
      <c r="F34" s="553" t="n"/>
      <c r="G34" s="553" t="n"/>
      <c r="H34" s="553" t="n"/>
      <c r="I34" s="419" t="n"/>
      <c r="J34" s="101" t="n"/>
    </row>
    <row r="35" ht="15" customHeight="1" s="503" thickBot="1">
      <c r="C35" s="414" t="inlineStr">
        <is>
          <t>Réserves réglementées</t>
        </is>
      </c>
      <c r="D35" s="553" t="n"/>
      <c r="E35" s="553" t="n"/>
      <c r="F35" s="553" t="n"/>
      <c r="G35" s="553" t="n"/>
      <c r="H35" s="553" t="n"/>
      <c r="I35" s="442" t="n"/>
      <c r="J35" s="101" t="n"/>
    </row>
    <row r="36" ht="15" customHeight="1" s="503" thickBot="1">
      <c r="C36" s="437" t="inlineStr">
        <is>
          <t>Autres réserves (dont réserve relative à l'achat d'oeuvres originales d'artistes vivants)</t>
        </is>
      </c>
      <c r="D36" s="553" t="n"/>
      <c r="E36" s="553" t="n"/>
      <c r="F36" s="553" t="n"/>
      <c r="G36" s="553" t="n"/>
      <c r="H36" s="559" t="n"/>
      <c r="I36" s="466" t="n"/>
      <c r="J36" s="101" t="n"/>
    </row>
    <row r="37" ht="15" customHeight="1" s="503" thickBot="1">
      <c r="C37" s="414" t="inlineStr">
        <is>
          <t>Report à nouveau</t>
        </is>
      </c>
      <c r="D37" s="553" t="n"/>
      <c r="E37" s="553" t="n"/>
      <c r="F37" s="553" t="n"/>
      <c r="G37" s="553" t="n"/>
      <c r="H37" s="553" t="n"/>
      <c r="I37" s="419" t="n"/>
      <c r="J37" s="101" t="n"/>
    </row>
    <row r="38" ht="15" customHeight="1" s="503" thickBot="1">
      <c r="C38" s="414" t="inlineStr">
        <is>
          <t>Résultat de l'exercice</t>
        </is>
      </c>
      <c r="D38" s="553" t="n"/>
      <c r="E38" s="553" t="n"/>
      <c r="F38" s="553" t="n"/>
      <c r="G38" s="553" t="n"/>
      <c r="H38" s="553" t="n"/>
      <c r="I38" s="419" t="n"/>
      <c r="J38" s="101">
        <f>IFERROR(HLOOKUP(Simu_Liasse!$G$7,Calcul_Liasse!$E$6:$AD$113,MATCH("2033-A-136",Calcul_Liasse!$D$6:$D$113, 0),FALSE),0)</f>
        <v/>
      </c>
    </row>
    <row r="39" ht="15" customHeight="1" s="503" thickBot="1">
      <c r="C39" s="414" t="inlineStr">
        <is>
          <t>Provisions réglementées</t>
        </is>
      </c>
      <c r="D39" s="553" t="n"/>
      <c r="E39" s="553" t="n"/>
      <c r="F39" s="553" t="n"/>
      <c r="G39" s="553" t="n"/>
      <c r="H39" s="553" t="n"/>
      <c r="I39" s="419" t="n"/>
      <c r="J39" s="101" t="n"/>
    </row>
    <row r="40" ht="15" customHeight="1" s="503" thickBot="1">
      <c r="C40" s="414" t="inlineStr">
        <is>
          <t>Subventions d’investissement</t>
        </is>
      </c>
      <c r="D40" s="553" t="n"/>
      <c r="E40" s="553" t="n"/>
      <c r="F40" s="553" t="n"/>
      <c r="G40" s="553" t="n"/>
      <c r="H40" s="553" t="n"/>
      <c r="I40" s="419" t="n"/>
      <c r="J40" s="101" t="n"/>
    </row>
    <row r="41" ht="15" customHeight="1" s="503" thickBot="1">
      <c r="C41" s="412" t="inlineStr">
        <is>
          <t>TOTAL I</t>
        </is>
      </c>
      <c r="D41" s="553" t="n"/>
      <c r="E41" s="553" t="n"/>
      <c r="F41" s="553" t="n"/>
      <c r="G41" s="553" t="n"/>
      <c r="H41" s="553" t="n"/>
      <c r="I41" s="419" t="n"/>
      <c r="J41" s="102">
        <f>SUM(J32:J40)</f>
        <v/>
      </c>
    </row>
    <row r="42" ht="8.1" customHeight="1" s="503">
      <c r="Q42" s="92" t="n"/>
    </row>
    <row r="43" ht="15" customHeight="1" s="503">
      <c r="C43" s="418" t="inlineStr">
        <is>
          <t>2 - Provisions pour risques et charges</t>
        </is>
      </c>
    </row>
    <row r="44" ht="15" customHeight="1" s="503" thickBot="1">
      <c r="C44" s="416" t="inlineStr">
        <is>
          <t>TOTAL II</t>
        </is>
      </c>
      <c r="D44" s="416" t="n"/>
      <c r="E44" s="416" t="n"/>
      <c r="F44" s="416" t="n"/>
      <c r="G44" s="416" t="n"/>
      <c r="H44" s="419" t="n"/>
      <c r="I44" s="419" t="n"/>
      <c r="J44" s="466" t="n"/>
    </row>
    <row r="45" ht="8.1" customHeight="1" s="503">
      <c r="Q45" s="92" t="n"/>
    </row>
    <row r="46" ht="15" customHeight="1" s="503" thickBot="1">
      <c r="C46" s="418" t="inlineStr">
        <is>
          <t>3 - Dettes</t>
        </is>
      </c>
    </row>
    <row r="47" ht="15" customHeight="1" s="503" thickBot="1">
      <c r="C47" s="448" t="inlineStr">
        <is>
          <t>Emprunts et dettes assimilées</t>
        </is>
      </c>
      <c r="D47" s="566" t="n"/>
      <c r="E47" s="566" t="n"/>
      <c r="F47" s="566" t="n"/>
      <c r="G47" s="566" t="n"/>
      <c r="H47" s="566" t="n"/>
      <c r="I47" s="419" t="n"/>
      <c r="J47" s="101">
        <f>IFERROR(HLOOKUP(Simu_Liasse!$G$7,Calcul_Liasse!$E$6:$AD$113,MATCH("2033-A-156",Calcul_Liasse!$D$6:$D$113, 0),FALSE),0)</f>
        <v/>
      </c>
    </row>
    <row r="48" ht="15" customHeight="1" s="503" thickBot="1">
      <c r="C48" s="414" t="inlineStr">
        <is>
          <t>Avances et acomptes reçus sur commandes en cours</t>
        </is>
      </c>
      <c r="D48" s="553" t="n"/>
      <c r="E48" s="553" t="n"/>
      <c r="F48" s="553" t="n"/>
      <c r="G48" s="553" t="n"/>
      <c r="H48" s="553" t="n"/>
      <c r="I48" s="419" t="n"/>
      <c r="J48" s="466" t="n"/>
    </row>
    <row r="49" ht="15" customHeight="1" s="503" thickBot="1">
      <c r="C49" s="414" t="inlineStr">
        <is>
          <t>Fournisseurs et comptes rattachés</t>
        </is>
      </c>
      <c r="D49" s="553" t="n"/>
      <c r="E49" s="553" t="n"/>
      <c r="F49" s="553" t="n"/>
      <c r="G49" s="553" t="n"/>
      <c r="H49" s="553" t="n"/>
      <c r="I49" s="442" t="n"/>
      <c r="J49" s="466" t="n"/>
    </row>
    <row r="50" ht="15" customHeight="1" s="503" thickBot="1">
      <c r="C50" s="437" t="inlineStr">
        <is>
          <t>Dettes fiscales et sociales (dont montant de la TVA)</t>
        </is>
      </c>
      <c r="D50" s="553" t="n"/>
      <c r="E50" s="553" t="n"/>
      <c r="F50" s="553" t="n"/>
      <c r="G50" s="553" t="n"/>
      <c r="H50" s="559" t="n"/>
      <c r="I50" s="466" t="n"/>
      <c r="J50" s="466" t="n"/>
    </row>
    <row r="51" ht="15" customHeight="1" s="503" thickBot="1">
      <c r="C51" s="414" t="inlineStr">
        <is>
          <t>Comptes courants d'associés</t>
        </is>
      </c>
      <c r="D51" s="553" t="n"/>
      <c r="E51" s="553" t="n"/>
      <c r="F51" s="553" t="n"/>
      <c r="G51" s="553" t="n"/>
      <c r="H51" s="553" t="n"/>
      <c r="I51" s="419" t="n"/>
      <c r="J51" s="466" t="n"/>
    </row>
    <row r="52" ht="15" customHeight="1" s="503" thickBot="1">
      <c r="C52" s="414" t="inlineStr">
        <is>
          <t>Autres dettes</t>
        </is>
      </c>
      <c r="D52" s="553" t="n"/>
      <c r="E52" s="553" t="n"/>
      <c r="F52" s="553" t="n"/>
      <c r="G52" s="553" t="n"/>
      <c r="H52" s="553" t="n"/>
      <c r="I52" s="419" t="n"/>
      <c r="J52" s="466" t="n"/>
    </row>
    <row r="53" ht="15" customHeight="1" s="503" thickBot="1">
      <c r="C53" s="414" t="inlineStr">
        <is>
          <t>Produits constatés d'avance</t>
        </is>
      </c>
      <c r="D53" s="553" t="n"/>
      <c r="E53" s="553" t="n"/>
      <c r="F53" s="553" t="n"/>
      <c r="G53" s="553" t="n"/>
      <c r="H53" s="553" t="n"/>
      <c r="I53" s="419" t="n"/>
      <c r="J53" s="415">
        <f>IFERROR(HLOOKUP(Simu_Liasse!$G$7,Calcul_Liasse!$E$6:$AD$113,MATCH("2033-A-174",Calcul_Liasse!$D$6:$D$113, 0),FALSE),0)</f>
        <v/>
      </c>
    </row>
    <row r="54" ht="15" customHeight="1" s="503" thickBot="1">
      <c r="C54" s="412" t="inlineStr">
        <is>
          <t>TOTAL III</t>
        </is>
      </c>
      <c r="D54" s="553" t="n"/>
      <c r="E54" s="553" t="n"/>
      <c r="F54" s="553" t="n"/>
      <c r="G54" s="553" t="n"/>
      <c r="H54" s="553" t="n"/>
      <c r="I54" s="419" t="n"/>
      <c r="J54" s="102">
        <f>SUM(J47:J53)</f>
        <v/>
      </c>
    </row>
    <row r="55" ht="8.1" customHeight="1" s="503" thickBot="1">
      <c r="Q55" s="92" t="n"/>
    </row>
    <row r="56" ht="15" customHeight="1" s="503" thickBot="1">
      <c r="C56" s="412" t="inlineStr">
        <is>
          <t>TOTAL GENERAL (I + II + III)</t>
        </is>
      </c>
      <c r="D56" s="553" t="n"/>
      <c r="E56" s="553" t="n"/>
      <c r="F56" s="553" t="n"/>
      <c r="G56" s="553" t="n"/>
      <c r="H56" s="553" t="n"/>
      <c r="I56" s="419" t="n"/>
      <c r="J56" s="102">
        <f>J41+J44+J54</f>
        <v/>
      </c>
    </row>
    <row r="57" ht="30" customHeight="1" s="503">
      <c r="Q57" s="92" t="n"/>
    </row>
    <row r="58" ht="14.45" customHeight="1" s="503" thickBot="1">
      <c r="B58" s="422" t="inlineStr">
        <is>
          <t>RENVOIS</t>
        </is>
      </c>
      <c r="C58" s="550" t="n"/>
      <c r="D58" s="550" t="n"/>
      <c r="E58" s="550" t="n"/>
      <c r="F58" s="550" t="n"/>
      <c r="G58" s="550" t="n"/>
      <c r="H58" s="550" t="n"/>
      <c r="I58" s="550" t="n"/>
      <c r="J58" s="550" t="n"/>
    </row>
    <row r="59" ht="8.1" customHeight="1" s="503" thickBot="1">
      <c r="Q59" s="92" t="n"/>
    </row>
    <row r="60" ht="32.25" customHeight="1" s="503" thickBot="1">
      <c r="C60" s="437" t="inlineStr">
        <is>
          <t>(1) Dont immobilisations financières à moins d'un an</t>
        </is>
      </c>
      <c r="D60" s="553" t="n"/>
      <c r="E60" s="559" t="n"/>
      <c r="F60" s="466" t="n"/>
      <c r="G60" s="437" t="inlineStr">
        <is>
          <t>(4) Dont dettes à plus d'un an</t>
        </is>
      </c>
      <c r="H60" s="553" t="n"/>
      <c r="I60" s="559" t="n"/>
      <c r="J60" s="466" t="n"/>
    </row>
    <row r="61" ht="32.25" customHeight="1" s="503" thickBot="1">
      <c r="C61" s="437" t="inlineStr">
        <is>
          <t>(2) Dont créances à plus d'un an</t>
        </is>
      </c>
      <c r="D61" s="553" t="n"/>
      <c r="E61" s="559" t="n"/>
      <c r="F61" s="466" t="n"/>
      <c r="G61" s="437" t="inlineStr">
        <is>
          <t>(5) Coût de revient des immobilisations acquises 
ou créées au cours de l'exercice</t>
        </is>
      </c>
      <c r="H61" s="553" t="n"/>
      <c r="I61" s="559" t="n"/>
      <c r="J61" s="101">
        <f>IFERROR(HLOOKUP(Simu_Liasse!$G$7,Calcul_Liasse!$E$6:$AD$113,MATCH("2033-A-182",Calcul_Liasse!$D$6:$D$113, 0),FALSE),0)</f>
        <v/>
      </c>
    </row>
    <row r="62" ht="32.25" customHeight="1" s="503" thickBot="1">
      <c r="C62" s="437" t="inlineStr">
        <is>
          <t>(3) Dont comptes courants d'associés débiteurs</t>
        </is>
      </c>
      <c r="D62" s="553" t="n"/>
      <c r="E62" s="559" t="n"/>
      <c r="F62" s="466" t="n"/>
      <c r="G62" s="447" t="inlineStr">
        <is>
          <t>(5) Prix de vente hors TVA des immobilisations
cédées au cours de l'exercice</t>
        </is>
      </c>
      <c r="J62" s="466" t="n"/>
    </row>
    <row r="63">
      <c r="I63" s="109" t="n"/>
      <c r="J63" s="109" t="n"/>
    </row>
    <row r="64">
      <c r="I64" s="109" t="n"/>
      <c r="J64" s="109" t="n"/>
    </row>
    <row r="68">
      <c r="K68" s="391" t="n"/>
    </row>
  </sheetData>
  <sheetProtection selectLockedCells="1" selectUnlockedCells="1" sheet="1" objects="1" insertRows="1" insertHyperlinks="1" autoFilter="1" scenarios="1" formatColumns="1" deleteColumns="1" insertColumns="1" pivotTables="1" deleteRows="1" formatCells="1" formatRows="1" sort="1" password="B09C"/>
  <mergeCells count="49">
    <mergeCell ref="C41:H41"/>
    <mergeCell ref="C47:H47"/>
    <mergeCell ref="C54:H54"/>
    <mergeCell ref="C50:H50"/>
    <mergeCell ref="C15:J15"/>
    <mergeCell ref="C24:G24"/>
    <mergeCell ref="C40:H40"/>
    <mergeCell ref="G62:I62"/>
    <mergeCell ref="C56:H56"/>
    <mergeCell ref="C26:G26"/>
    <mergeCell ref="C51:H51"/>
    <mergeCell ref="C60:E60"/>
    <mergeCell ref="C20:G20"/>
    <mergeCell ref="C36:H36"/>
    <mergeCell ref="B28:J28"/>
    <mergeCell ref="C10:G10"/>
    <mergeCell ref="C16:G16"/>
    <mergeCell ref="C52:H52"/>
    <mergeCell ref="C61:E61"/>
    <mergeCell ref="C39:H39"/>
    <mergeCell ref="C48:H48"/>
    <mergeCell ref="C22:G22"/>
    <mergeCell ref="C31:J31"/>
    <mergeCell ref="C9:G9"/>
    <mergeCell ref="C32:H32"/>
    <mergeCell ref="C21:G21"/>
    <mergeCell ref="C38:H38"/>
    <mergeCell ref="B5:J5"/>
    <mergeCell ref="C12:G12"/>
    <mergeCell ref="C43:J43"/>
    <mergeCell ref="G60:I60"/>
    <mergeCell ref="C37:H37"/>
    <mergeCell ref="E4:H4"/>
    <mergeCell ref="C46:J46"/>
    <mergeCell ref="C11:G11"/>
    <mergeCell ref="C53:H53"/>
    <mergeCell ref="C49:H49"/>
    <mergeCell ref="C23:G23"/>
    <mergeCell ref="C34:H34"/>
    <mergeCell ref="C8:J8"/>
    <mergeCell ref="C17:G17"/>
    <mergeCell ref="C33:H33"/>
    <mergeCell ref="C62:E62"/>
    <mergeCell ref="G61:I61"/>
    <mergeCell ref="C19:G19"/>
    <mergeCell ref="C35:H35"/>
    <mergeCell ref="B58:J58"/>
    <mergeCell ref="C18:G18"/>
    <mergeCell ref="B2:J2"/>
  </mergeCells>
  <conditionalFormatting sqref="C3:I3">
    <cfRule type="expression" priority="1" dxfId="0">
      <formula>IF($C$3="",TRUE,FALSE)</formula>
    </cfRule>
  </conditionalFormatting>
  <pageMargins left="0.7086614173228347" right="0.7086614173228347" top="0.7480314960629921" bottom="0.7480314960629921" header="0.3149606299212598" footer="0.3149606299212598"/>
  <pageSetup orientation="portrait" paperSize="9" scale="61" fitToHeight="0"/>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lmnp.blog</dc:creator>
  <dcterms:created xmlns:dcterms="http://purl.org/dc/terms/" xmlns:xsi="http://www.w3.org/2001/XMLSchema-instance" xsi:type="dcterms:W3CDTF">2024-01-08T09:50:09Z</dcterms:created>
  <dcterms:modified xmlns:dcterms="http://purl.org/dc/terms/" xmlns:xsi="http://www.w3.org/2001/XMLSchema-instance" xsi:type="dcterms:W3CDTF">2026-03-28T09:49:40Z</dcterms:modified>
  <cp:lastModifiedBy>Utilisateur invité</cp:lastModifiedBy>
</cp:coreProperties>
</file>

<file path=docProps/custom.xml><?xml version="1.0" encoding="utf-8"?>
<Properties xmlns="http://schemas.openxmlformats.org/officeDocument/2006/custom-properties">
  <property name="TitusGUID" fmtid="{D5CDD505-2E9C-101B-9397-08002B2CF9AE}" pid="2">
    <vt:lpwstr xmlns:vt="http://schemas.openxmlformats.org/officeDocument/2006/docPropsVTypes">94cb4be6-94df-4dc6-b9aa-8a16883b19bc</vt:lpwstr>
  </property>
  <property name="LABEL" fmtid="{D5CDD505-2E9C-101B-9397-08002B2CF9AE}" pid="3">
    <vt:lpwstr xmlns:vt="http://schemas.openxmlformats.org/officeDocument/2006/docPropsVTypes">P</vt:lpwstr>
  </property>
</Properties>
</file>